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23" activeTab="27"/>
  </bookViews>
  <sheets>
    <sheet name="ÖSSZEFÜGGÉSEK" sheetId="1" r:id="rId1"/>
    <sheet name="1.1.sz.mell." sheetId="2" r:id="rId2"/>
    <sheet name="1.2.sz.mell." sheetId="3" r:id="rId3"/>
    <sheet name="1.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9.1. sz. mell" sheetId="13" r:id="rId13"/>
    <sheet name="9.1.1. sz. mell " sheetId="14" r:id="rId14"/>
    <sheet name="9.1.2. sz. mell " sheetId="15" r:id="rId15"/>
    <sheet name="9.2. sz. mell" sheetId="16" r:id="rId16"/>
    <sheet name="9.2.1. sz. mell" sheetId="17" r:id="rId17"/>
    <sheet name="9.3. sz. mell" sheetId="18" r:id="rId18"/>
    <sheet name="9.3.1. sz. mell" sheetId="19" r:id="rId19"/>
    <sheet name="9.3.2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7. sz tájékoztató t." sheetId="28" r:id="rId28"/>
    <sheet name="Munka1" sheetId="29" r:id="rId29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Titles" localSheetId="14">'9.1.2. sz. mell '!$1:$6</definedName>
    <definedName name="_xlnm.Print_Titles" localSheetId="15">'9.2. sz. mell'!$1:$6</definedName>
    <definedName name="_xlnm.Print_Titles" localSheetId="16">'9.2.1. sz. mell'!$1:$6</definedName>
    <definedName name="_xlnm.Print_Titles" localSheetId="17">'9.3. sz. mell'!$1:$6</definedName>
    <definedName name="_xlnm.Print_Titles" localSheetId="18">'9.3.1. sz. mell'!$1:$6</definedName>
    <definedName name="_xlnm.Print_Titles" localSheetId="19">'9.3.2. sz. mell'!$1:$6</definedName>
    <definedName name="_xlnm.Print_Area" localSheetId="21">'1. sz tájékoztató t.'!$A$1:$E$154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27">'7. sz tájékoztató t.'!$A$1:$E$37</definedName>
  </definedNames>
  <calcPr fullCalcOnLoad="1"/>
</workbook>
</file>

<file path=xl/sharedStrings.xml><?xml version="1.0" encoding="utf-8"?>
<sst xmlns="http://schemas.openxmlformats.org/spreadsheetml/2006/main" count="3310" uniqueCount="623">
  <si>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</si>
  <si>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</si>
  <si>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</si>
  <si>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</si>
  <si>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</si>
  <si>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</si>
  <si>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</si>
  <si>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</si>
  <si>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</si>
  <si>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</si>
  <si>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</si>
  <si>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</si>
  <si>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</si>
  <si>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</si>
  <si>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</si>
  <si>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</si>
  <si>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</si>
  <si>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</si>
  <si>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</si>
  <si>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</si>
  <si>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</si>
  <si>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</si>
  <si>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</si>
  <si>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</si>
  <si>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</si>
  <si>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</si>
  <si>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</si>
  <si>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</si>
  <si>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</si>
  <si>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</si>
  <si>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</si>
  <si>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</si>
  <si>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</si>
  <si>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</si>
  <si>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</si>
  <si>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</si>
  <si>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</si>
  <si>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</si>
  <si>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</si>
  <si>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</si>
  <si>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</si>
  <si>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</si>
  <si>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</si>
  <si>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</si>
  <si>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</si>
  <si>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</si>
  <si>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</si>
  <si>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</si>
  <si>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</si>
  <si>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</si>
  <si>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</si>
  <si>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</si>
  <si>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</si>
  <si>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</si>
  <si>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</si>
  <si>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</si>
  <si>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</si>
  <si>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</si>
  <si>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</si>
  <si>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</si>
  <si>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</si>
  <si>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</si>
  <si>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</si>
  <si>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</si>
  <si>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</si>
  <si>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</si>
  <si>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</si>
  <si>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</si>
  <si>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</si>
  <si>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</si>
  <si>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</si>
  <si>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</si>
  <si>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</si>
  <si>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</si>
  <si>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</si>
  <si>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</si>
  <si>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</si>
  <si>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</si>
  <si>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</si>
  <si>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</si>
  <si>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</si>
  <si>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</si>
  <si>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</si>
  <si>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</si>
  <si>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</si>
  <si>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</si>
  <si>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</si>
  <si>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</si>
  <si>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</si>
  <si>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</si>
  <si>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</si>
  <si>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</si>
  <si>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</si>
  <si>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</si>
  <si>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</si>
  <si>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</si>
  <si>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</si>
  <si>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</si>
  <si>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</si>
  <si>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</si>
  <si>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</si>
  <si>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</si>
  <si>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</si>
  <si>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</si>
  <si>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</si>
  <si>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</si>
  <si>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</si>
  <si>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</si>
  <si>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</si>
  <si>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</si>
  <si>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</si>
  <si>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</si>
  <si>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</si>
  <si>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</si>
  <si>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</si>
  <si>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</si>
  <si>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</si>
  <si>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</si>
  <si>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</si>
  <si>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</si>
  <si>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</si>
  <si>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</si>
  <si>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</si>
  <si>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</si>
  <si>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</si>
  <si>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</si>
  <si>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Összesen (1+4+7+9+11)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</si>
  <si>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</si>
  <si>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</si>
  <si>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</si>
  <si>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</si>
  <si>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</si>
  <si>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</si>
  <si>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</si>
  <si>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</si>
  <si>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</si>
  <si>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</si>
  <si>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</si>
  <si>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</si>
  <si>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</si>
  <si>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Magánszemélyek kommunális adója 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</si>
  <si>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</si>
  <si>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</si>
  <si>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</si>
  <si>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</si>
  <si>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</si>
  <si>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</si>
  <si>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</si>
  <si>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</si>
  <si>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</si>
  <si>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</si>
  <si>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</si>
  <si>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</si>
  <si>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</si>
  <si>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</si>
  <si>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</si>
  <si>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</si>
  <si>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</si>
  <si>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</si>
  <si>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</si>
  <si>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</si>
  <si>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</si>
  <si>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</si>
  <si>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</si>
  <si>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</si>
  <si>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</si>
  <si>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</si>
  <si>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</si>
  <si>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</si>
  <si>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</si>
  <si>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</si>
  <si>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</si>
  <si>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</si>
  <si>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</si>
  <si>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</si>
  <si>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</si>
  <si>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</si>
  <si>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</si>
  <si>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</si>
  <si>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</si>
  <si>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</si>
  <si>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</si>
  <si>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</si>
  <si>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</si>
  <si>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</si>
  <si>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</si>
  <si>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</si>
  <si>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</si>
  <si>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</si>
  <si>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</si>
  <si>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</si>
  <si>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</si>
  <si>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</si>
  <si>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</si>
  <si>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</si>
  <si>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</si>
  <si>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</si>
  <si>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</si>
  <si>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</si>
  <si>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</si>
  <si>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</si>
  <si>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</si>
  <si>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</si>
  <si>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</si>
  <si>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</si>
  <si>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</si>
  <si>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</si>
  <si>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</si>
  <si>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</si>
  <si>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</si>
  <si>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</si>
  <si>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</si>
  <si>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</si>
  <si>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</si>
  <si>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</si>
  <si>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</si>
  <si>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</si>
  <si>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</si>
  <si>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</si>
  <si>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</si>
  <si>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</si>
  <si>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</si>
  <si>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</si>
  <si>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</si>
  <si>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</si>
  <si>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</si>
  <si>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</si>
  <si>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</si>
  <si>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</si>
  <si>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</si>
  <si>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</si>
  <si>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</si>
  <si>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</si>
  <si>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</si>
  <si>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</si>
  <si>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</si>
  <si>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</si>
  <si>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</si>
  <si>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</si>
  <si>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</si>
  <si>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</si>
  <si>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</si>
  <si>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</si>
  <si>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</si>
  <si>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</si>
  <si>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</si>
  <si>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</si>
  <si>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</si>
  <si>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</si>
  <si>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</si>
  <si>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</si>
  <si>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</si>
  <si>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</si>
  <si>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</si>
  <si>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</si>
  <si>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</si>
  <si>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</si>
  <si>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</si>
  <si>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</si>
  <si>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</si>
  <si>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</si>
  <si>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</si>
  <si>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</si>
  <si>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</si>
  <si>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</si>
  <si>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</si>
  <si>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</si>
  <si>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</si>
  <si>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</si>
  <si>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</si>
  <si>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</si>
  <si>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</si>
  <si>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</si>
  <si>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</si>
  <si>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</si>
  <si>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</si>
  <si>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</si>
  <si>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</si>
  <si>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</si>
  <si>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</si>
  <si>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</si>
  <si>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</si>
  <si>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</si>
  <si>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</si>
  <si>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</si>
  <si>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</si>
  <si>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</si>
  <si>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</si>
  <si>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</si>
  <si>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</si>
  <si>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</si>
  <si>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</si>
  <si>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</si>
  <si>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</si>
  <si>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</si>
  <si>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</si>
  <si>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</si>
  <si>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</si>
  <si>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</si>
  <si>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</si>
  <si>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</si>
  <si>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</si>
  <si>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</si>
  <si>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</si>
  <si>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</si>
  <si>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</si>
  <si>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</si>
  <si>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</si>
  <si>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</si>
  <si>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</si>
  <si>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</si>
  <si>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</si>
  <si>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</si>
  <si>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</si>
  <si>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</si>
  <si>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</si>
  <si>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</si>
  <si>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</si>
  <si>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</si>
  <si>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</si>
  <si>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</si>
  <si>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</si>
  <si>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</si>
  <si>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</si>
  <si>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</si>
  <si>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</si>
  <si>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</si>
  <si>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</si>
  <si>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</si>
  <si>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</si>
  <si>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</si>
  <si>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</si>
  <si>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</si>
  <si>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</si>
  <si>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</si>
  <si>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</si>
  <si>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</si>
  <si>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</si>
  <si>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</si>
  <si>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</si>
  <si>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</si>
  <si>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</si>
  <si>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</si>
  <si>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</si>
  <si>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</si>
  <si>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</si>
  <si>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</si>
  <si>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</si>
  <si>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</si>
  <si>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</si>
  <si>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</si>
  <si>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</si>
  <si>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</si>
  <si>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</si>
  <si>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</si>
  <si>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</si>
  <si>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</si>
  <si>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</si>
  <si>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</si>
  <si>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</si>
  <si>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</si>
  <si>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</si>
  <si>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</si>
  <si>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</si>
  <si>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</si>
  <si>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</si>
  <si>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</si>
  <si>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</si>
  <si>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</si>
  <si>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</si>
  <si>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</si>
  <si>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</si>
  <si>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</si>
  <si>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</si>
  <si>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</si>
  <si>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</si>
  <si>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</si>
  <si>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</si>
  <si>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</si>
  <si>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</si>
  <si>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</si>
  <si>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</si>
  <si>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</si>
  <si>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</si>
  <si>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</si>
  <si>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</si>
  <si>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</si>
  <si>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</si>
  <si>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</si>
  <si>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</si>
  <si>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</si>
  <si>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</si>
  <si>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</si>
  <si>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</si>
  <si>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</si>
  <si>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</si>
  <si>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</si>
  <si>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</si>
  <si>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</si>
  <si>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</si>
  <si>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</si>
  <si>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</si>
  <si>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</si>
  <si>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</si>
  <si>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</si>
  <si>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</si>
  <si>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</si>
  <si>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</si>
  <si>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</si>
  <si>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</si>
  <si>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</si>
  <si>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</si>
  <si>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</si>
  <si>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</si>
  <si>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</si>
  <si>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</si>
  <si>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</si>
  <si>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</si>
  <si>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</si>
  <si>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</si>
  <si>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</si>
  <si>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</si>
  <si>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</si>
  <si>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</si>
  <si>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</si>
  <si>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</si>
  <si>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</si>
  <si>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</si>
  <si>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</si>
  <si>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</si>
  <si>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</si>
  <si>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</si>
  <si>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</si>
  <si>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</si>
  <si>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</si>
  <si>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</si>
  <si>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</si>
  <si>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</si>
  <si>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</si>
  <si>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</si>
  <si>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</si>
  <si>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</si>
  <si>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</si>
  <si>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</si>
  <si>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</si>
  <si>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</si>
  <si>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</si>
  <si>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</si>
  <si>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</si>
  <si>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</si>
  <si>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</si>
  <si>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</si>
  <si>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</si>
  <si>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</si>
  <si>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</si>
  <si>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</si>
  <si>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</si>
  <si>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</si>
  <si>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</si>
  <si>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</si>
  <si>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</si>
  <si>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</si>
  <si>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</si>
  <si>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</si>
  <si>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</si>
  <si>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</si>
  <si>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</si>
  <si>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</si>
  <si>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</si>
  <si>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</si>
  <si>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</si>
  <si>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</si>
  <si>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</si>
  <si>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</si>
  <si>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</si>
  <si>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</si>
  <si>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</si>
  <si>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</si>
  <si>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</si>
  <si>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</si>
  <si>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</si>
  <si>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</si>
  <si>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</si>
  <si>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</si>
  <si>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</si>
  <si>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</si>
  <si>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</si>
  <si>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</si>
  <si>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</si>
  <si>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</si>
  <si>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</si>
  <si>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</si>
  <si>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</si>
  <si>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</si>
  <si>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</si>
  <si>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</si>
  <si>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</si>
  <si>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</si>
  <si>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</si>
  <si>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</si>
  <si>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</si>
  <si>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</si>
  <si>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</si>
  <si>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</si>
  <si>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</si>
  <si>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</si>
  <si>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</si>
  <si>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</si>
  <si>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</si>
  <si>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</si>
  <si>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</si>
  <si>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</si>
  <si>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</si>
  <si>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</si>
  <si>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</si>
  <si>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</si>
  <si>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</si>
  <si>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</si>
  <si>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</si>
  <si>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</si>
  <si>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</si>
  <si>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</si>
  <si>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</si>
  <si>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</si>
  <si>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</si>
  <si>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</si>
  <si>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</si>
  <si>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</si>
  <si>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</si>
  <si>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</si>
  <si>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</si>
  <si>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</si>
  <si>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</si>
  <si>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</si>
  <si>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</si>
  <si>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</si>
  <si>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</si>
  <si>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</si>
  <si>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</si>
  <si>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</si>
  <si>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</si>
  <si>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</si>
  <si>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</si>
  <si>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</si>
  <si>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</si>
  <si>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</si>
  <si>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</si>
  <si>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</si>
  <si>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</si>
  <si>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</si>
  <si>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</si>
  <si>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</si>
  <si>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</si>
  <si>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Magánszemélyek kommunális adója</t>
  </si>
  <si>
    <t>Murakeresztúri Közös Önkormányzati Hivatal</t>
  </si>
  <si>
    <t>Murakeresztúri Óvoda</t>
  </si>
  <si>
    <t>Államháztártáson belüli megelőlegezések visszafizetése</t>
  </si>
  <si>
    <t>Murakeresztúr Község  Önkormányzat adósságot keletkeztető ügyletekből és kezességvállalásokból fennálló kötelezettségei</t>
  </si>
  <si>
    <t>Murakeresztúr Község  Önkormányzat saját bevételeinek részletezése az adósságot keletkeztető ügyletből származó tárgyévi fizetési kötelezettség megállapításához</t>
  </si>
  <si>
    <t>Kis értékű tárgyi eszköz beszerzés Óvoda</t>
  </si>
  <si>
    <t>Kis értékű tárgyi eszköz beszerzés Önkormányzat</t>
  </si>
  <si>
    <t>2018</t>
  </si>
  <si>
    <t>Hivatal épület abalkcsere</t>
  </si>
  <si>
    <t>2018-2019</t>
  </si>
  <si>
    <t>Hivatal épület felújítás (tető felújítás, szigetelés, színezés)</t>
  </si>
  <si>
    <t>Általános működési támogatások</t>
  </si>
  <si>
    <t>Önkormányzati hivatal működésének támogatása</t>
  </si>
  <si>
    <t>Zöldterület kezelés támogatása</t>
  </si>
  <si>
    <t>Közvilágítás támogatása</t>
  </si>
  <si>
    <t>Köztemető fenntartás, működtetés támogatása</t>
  </si>
  <si>
    <t>Közutak fenntartása támogatása</t>
  </si>
  <si>
    <t>Egyéb önkormányzati feladatok támogatása</t>
  </si>
  <si>
    <t>Lakott külterülettel kapcsolatos feladatok támogatása</t>
  </si>
  <si>
    <t>Általános működési támogatások összesen:</t>
  </si>
  <si>
    <t>Egyes köznevelési  feladatok támogatásai</t>
  </si>
  <si>
    <t>Óvodapedagógusok bértámogtása</t>
  </si>
  <si>
    <t>Óvodapedagógusok munkáját segítők bértámogatása</t>
  </si>
  <si>
    <t>Óvodaműködtetési támogatás</t>
  </si>
  <si>
    <t>Egyes köznevelési  feladatok támogatásai összesen:</t>
  </si>
  <si>
    <t>Szociális, gyermekjóléti és gyermekétkeztetési feldatok támogatásai</t>
  </si>
  <si>
    <t>Szociális feladatok egyéb támogatása</t>
  </si>
  <si>
    <t>Család- és gyermekjóléti szolgálat támogatása</t>
  </si>
  <si>
    <t>Szociális étkeztetés támogatása</t>
  </si>
  <si>
    <t>Házi segítségnyújtás támogatása</t>
  </si>
  <si>
    <t>Rászoruló gyermekek intézményen kívüli szünidei étkeztetésének támogatása</t>
  </si>
  <si>
    <t>Szociális, gyermekjóléti és gyermekétkeztetési feldatok támogatásai összesen:</t>
  </si>
  <si>
    <t>Kulturális feladatok támogatása</t>
  </si>
  <si>
    <t>Könyvtári, közművelődési feladatok támogatása</t>
  </si>
  <si>
    <t>Kulturális feladatok támogatása összesen:</t>
  </si>
  <si>
    <t>Településüzemeltetéshez kapcsolódó kiegészítés</t>
  </si>
  <si>
    <t>Polgármesteriilletmény támogatása</t>
  </si>
  <si>
    <t>Gyermekétkeztetés  bértámogatása</t>
  </si>
  <si>
    <t>Gyermekétkeztetés  működési támogatása</t>
  </si>
  <si>
    <t>Kiegészítő támogatás óvodapedagógusok minnősítéséből adódó többletkiadásokhoz</t>
  </si>
  <si>
    <t>Egyéb működési támogatások államháztartáson belülre</t>
  </si>
  <si>
    <t>Muramenti Nemzetiségi Területfejlesztési Társulás</t>
  </si>
  <si>
    <t>működési támogatás</t>
  </si>
  <si>
    <t>Nagykanizsa és Térsége Önkormányzati Társulás</t>
  </si>
  <si>
    <t>működési támogatás (háziorvosi ügyelet működtetéséhez)</t>
  </si>
  <si>
    <t>Emberi Erőforrás Támogatáskezelő</t>
  </si>
  <si>
    <t>Bursa Hungarica támogatás</t>
  </si>
  <si>
    <t>Műk.tám.államháztartáson belülre összesen:</t>
  </si>
  <si>
    <t>Egyéb működési támogatások államháztartáson kívülre</t>
  </si>
  <si>
    <t>Tűzoltó Egyesület Murakeresztúr</t>
  </si>
  <si>
    <t>Közművelődési Egyesület Murakeresztúr</t>
  </si>
  <si>
    <t>Polgárőrség Murakeresztúr</t>
  </si>
  <si>
    <t>Sport Egyesület Murakeresztúr</t>
  </si>
  <si>
    <t>Zrínyi Kadétok Hagyományőrző Egyesülete</t>
  </si>
  <si>
    <t>56-os Emlékműért Polgári Egyesület</t>
  </si>
  <si>
    <t>Összefogás a Mura Régióért Egyesület</t>
  </si>
  <si>
    <t>COR 98 Bt.</t>
  </si>
  <si>
    <t>iskolaeü.támogatás átadása</t>
  </si>
  <si>
    <t>Dr. Puskár Dental Kft.</t>
  </si>
  <si>
    <t>fogorvosi OEP támogatás átadása</t>
  </si>
  <si>
    <t>Műk.tám.államháztartáson kívülre összesen:</t>
  </si>
  <si>
    <t>Városkörnyéki Ügyeleti Társulás</t>
  </si>
  <si>
    <t>Térségi Közterület-felügyeleti és Mezőőri Társulás</t>
  </si>
  <si>
    <t>TEFA támogatás visszafizetése</t>
  </si>
  <si>
    <t>2015</t>
  </si>
  <si>
    <t>Működési bevételekből biztosított kedvezmény összesen</t>
  </si>
  <si>
    <t>Szolgáltatások bevételeli</t>
  </si>
  <si>
    <t>Az önkormányzat és intézményei nyugdíjas dolgozóinak étkezési térítési díj kedvezménye</t>
  </si>
  <si>
    <t>Magánszemélyek kommunállis adója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</si>
</sst>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0" xfId="0" applyFont="1" applyFill="1" applyBorder="1" applyAlignment="1" applyProtection="1">
      <alignment horizontal="right"/>
      <protection/>
    </xf>
    <xf numFmtId="164" fontId="16" fillId="0" borderId="40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1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2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8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1" xfId="0" applyFill="1" applyBorder="1" applyAlignment="1" applyProtection="1">
      <alignment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6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6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0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166" fontId="17" fillId="0" borderId="47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2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vertical="center" wrapText="1"/>
      <protection/>
    </xf>
    <xf numFmtId="164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8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0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1" xfId="0" applyNumberFormat="1" applyFont="1" applyBorder="1" applyAlignment="1" applyProtection="1">
      <alignment horizontal="right" vertical="center" wrapText="1" indent="1"/>
      <protection/>
    </xf>
    <xf numFmtId="164" fontId="22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1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0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8" applyFont="1" applyFill="1" applyBorder="1" applyAlignment="1" applyProtection="1">
      <alignment horizontal="right" vertical="center" wrapText="1" indent="1"/>
      <protection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1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5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56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5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2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17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left" vertical="center" wrapText="1"/>
      <protection/>
    </xf>
    <xf numFmtId="164" fontId="26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67" xfId="0" applyFont="1" applyFill="1" applyBorder="1" applyAlignment="1" applyProtection="1">
      <alignment horizontal="left" vertical="center" wrapText="1"/>
      <protection locked="0"/>
    </xf>
    <xf numFmtId="0" fontId="26" fillId="0" borderId="68" xfId="0" applyFont="1" applyFill="1" applyBorder="1" applyAlignment="1" applyProtection="1">
      <alignment horizontal="left" vertical="center" wrapText="1"/>
      <protection locked="0"/>
    </xf>
    <xf numFmtId="0" fontId="20" fillId="0" borderId="68" xfId="0" applyFont="1" applyFill="1" applyBorder="1" applyAlignment="1" applyProtection="1">
      <alignment horizontal="left" vertical="center" wrapText="1"/>
      <protection locked="0"/>
    </xf>
    <xf numFmtId="164" fontId="20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69" xfId="0" applyFont="1" applyFill="1" applyBorder="1" applyAlignment="1" applyProtection="1">
      <alignment horizontal="left" vertical="center" wrapText="1"/>
      <protection locked="0"/>
    </xf>
    <xf numFmtId="0" fontId="20" fillId="0" borderId="69" xfId="0" applyFont="1" applyFill="1" applyBorder="1" applyAlignment="1" applyProtection="1">
      <alignment horizontal="left" vertical="center" wrapText="1"/>
      <protection locked="0"/>
    </xf>
    <xf numFmtId="164" fontId="20" fillId="0" borderId="26" xfId="0" applyNumberFormat="1" applyFont="1" applyFill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32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0" xfId="59" applyFont="1" applyFill="1" applyBorder="1" applyAlignment="1" applyProtection="1">
      <alignment horizontal="left" vertical="center" indent="1"/>
      <protection/>
    </xf>
    <xf numFmtId="0" fontId="22" fillId="0" borderId="14" xfId="0" applyFont="1" applyFill="1" applyBorder="1" applyAlignment="1" applyProtection="1">
      <alignment horizontal="left" vertical="center" wrapText="1" indent="1"/>
      <protection/>
    </xf>
    <xf numFmtId="164" fontId="1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0" xfId="58" applyNumberFormat="1" applyFont="1" applyFill="1" applyBorder="1" applyAlignment="1" applyProtection="1">
      <alignment horizontal="left" vertical="center"/>
      <protection/>
    </xf>
    <xf numFmtId="164" fontId="16" fillId="0" borderId="40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5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2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58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50" xfId="59" applyFont="1" applyFill="1" applyBorder="1" applyAlignment="1" applyProtection="1">
      <alignment horizontal="left" vertical="center" indent="1"/>
      <protection/>
    </xf>
    <xf numFmtId="0" fontId="16" fillId="0" borderId="41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7" fillId="0" borderId="48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130</v>
      </c>
    </row>
    <row r="4" spans="1:2" ht="12.75">
      <c r="A4" s="131"/>
      <c r="B4" s="131"/>
    </row>
    <row r="5" spans="1:2" s="143" customFormat="1" ht="15.75">
      <c r="A5" s="89" t="s">
        <v>542</v>
      </c>
      <c r="B5" s="142"/>
    </row>
    <row r="6" spans="1:2" ht="12.75">
      <c r="A6" s="131"/>
      <c r="B6" s="131"/>
    </row>
    <row r="7" spans="1:2" ht="12.75">
      <c r="A7" s="131" t="s">
        <v>518</v>
      </c>
      <c r="B7" s="131" t="s">
        <v>461</v>
      </c>
    </row>
    <row r="8" spans="1:2" ht="12.75">
      <c r="A8" s="131" t="s">
        <v>519</v>
      </c>
      <c r="B8" s="131" t="s">
        <v>462</v>
      </c>
    </row>
    <row r="9" spans="1:2" ht="12.75">
      <c r="A9" s="131" t="s">
        <v>520</v>
      </c>
      <c r="B9" s="131" t="s">
        <v>463</v>
      </c>
    </row>
    <row r="10" spans="1:2" ht="12.75">
      <c r="A10" s="131"/>
      <c r="B10" s="131"/>
    </row>
    <row r="11" spans="1:2" ht="12.75">
      <c r="A11" s="131"/>
      <c r="B11" s="131"/>
    </row>
    <row r="12" spans="1:2" s="143" customFormat="1" ht="15.75">
      <c r="A12" s="89" t="str">
        <f>+CONCATENATE(LEFT(A5,4),". évi előirányzat KIADÁSOK")</f>
        <v>2018. évi előirányzat KIADÁSOK</v>
      </c>
      <c r="B12" s="142"/>
    </row>
    <row r="13" spans="1:2" ht="12.75">
      <c r="A13" s="131"/>
      <c r="B13" s="131"/>
    </row>
    <row r="14" spans="1:2" ht="12.75">
      <c r="A14" s="131" t="s">
        <v>521</v>
      </c>
      <c r="B14" s="131" t="s">
        <v>464</v>
      </c>
    </row>
    <row r="15" spans="1:2" ht="12.75">
      <c r="A15" s="131" t="s">
        <v>522</v>
      </c>
      <c r="B15" s="131" t="s">
        <v>465</v>
      </c>
    </row>
    <row r="16" spans="1:2" ht="12.75">
      <c r="A16" s="131" t="s">
        <v>523</v>
      </c>
      <c r="B16" s="131" t="s">
        <v>466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6" sqref="C6"/>
    </sheetView>
  </sheetViews>
  <sheetFormatPr defaultColWidth="9.00390625" defaultRowHeight="12.75"/>
  <cols>
    <col min="1" max="1" width="5.625" style="145" customWidth="1"/>
    <col min="2" max="2" width="66.875" style="145" customWidth="1"/>
    <col min="3" max="3" width="27.00390625" style="145" customWidth="1"/>
    <col min="4" max="16384" width="9.375" style="145" customWidth="1"/>
  </cols>
  <sheetData>
    <row r="1" spans="1:3" ht="33" customHeight="1">
      <c r="A1" s="601" t="str">
        <f>+CONCATENATE("Murakeresztúr Község  Önkormányzat ",CONCATENATE(LEFT(ÖSSZEFÜGGÉSEK!A5,4),". évi adósságot keletkeztető fejlesztési céljai"))</f>
        <v>Murakeresztúr Község  Önkormányzat 2018. évi adósságot keletkeztető fejlesztési céljai</v>
      </c>
      <c r="B1" s="601"/>
      <c r="C1" s="601"/>
    </row>
    <row r="2" spans="1:4" ht="15.75" customHeight="1" thickBot="1">
      <c r="A2" s="146"/>
      <c r="B2" s="146"/>
      <c r="C2" s="155" t="str">
        <f>'4.sz.mell.'!C2</f>
        <v>Forintban!</v>
      </c>
      <c r="D2" s="152"/>
    </row>
    <row r="3" spans="1:3" ht="26.25" customHeight="1" thickBot="1">
      <c r="A3" s="171" t="s">
        <v>15</v>
      </c>
      <c r="B3" s="172" t="s">
        <v>172</v>
      </c>
      <c r="C3" s="173" t="s">
        <v>198</v>
      </c>
    </row>
    <row r="4" spans="1:3" ht="15.75" thickBot="1">
      <c r="A4" s="174"/>
      <c r="B4" s="516" t="s">
        <v>467</v>
      </c>
      <c r="C4" s="517" t="s">
        <v>468</v>
      </c>
    </row>
    <row r="5" spans="1:3" ht="15">
      <c r="A5" s="175" t="s">
        <v>17</v>
      </c>
      <c r="B5" s="182"/>
      <c r="C5" s="179"/>
    </row>
    <row r="6" spans="1:3" ht="15">
      <c r="A6" s="176" t="s">
        <v>18</v>
      </c>
      <c r="B6" s="183"/>
      <c r="C6" s="180"/>
    </row>
    <row r="7" spans="1:3" ht="15.75" thickBot="1">
      <c r="A7" s="177" t="s">
        <v>19</v>
      </c>
      <c r="B7" s="184"/>
      <c r="C7" s="181"/>
    </row>
    <row r="8" spans="1:3" s="467" customFormat="1" ht="17.25" customHeight="1" thickBot="1">
      <c r="A8" s="468" t="s">
        <v>20</v>
      </c>
      <c r="B8" s="127" t="s">
        <v>173</v>
      </c>
      <c r="C8" s="178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3/2018. (II.28.)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F10" sqref="F10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6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13" t="s">
        <v>0</v>
      </c>
      <c r="B1" s="613"/>
      <c r="C1" s="613"/>
      <c r="D1" s="613"/>
      <c r="E1" s="613"/>
      <c r="F1" s="613"/>
    </row>
    <row r="2" spans="1:6" ht="22.5" customHeight="1" thickBot="1">
      <c r="A2" s="187"/>
      <c r="B2" s="56"/>
      <c r="C2" s="56"/>
      <c r="D2" s="56"/>
      <c r="E2" s="56"/>
      <c r="F2" s="52" t="str">
        <f>'5.sz.mell.'!C2</f>
        <v>Forintban!</v>
      </c>
    </row>
    <row r="3" spans="1:6" s="46" customFormat="1" ht="44.25" customHeight="1" thickBot="1">
      <c r="A3" s="188" t="s">
        <v>63</v>
      </c>
      <c r="B3" s="189" t="s">
        <v>64</v>
      </c>
      <c r="C3" s="189" t="s">
        <v>65</v>
      </c>
      <c r="D3" s="189" t="str">
        <f>+CONCATENATE("Felhasználás   ",LEFT(ÖSSZEFÜGGÉSEK!A5,4)-1,". XII. 31-ig")</f>
        <v>Felhasználás   2017. XII. 31-ig</v>
      </c>
      <c r="E3" s="189" t="str">
        <f>+'1.1.sz.mell.'!C3</f>
        <v>2018. évi előirányzat</v>
      </c>
      <c r="F3" s="53" t="str">
        <f>+CONCATENATE(LEFT(ÖSSZEFÜGGÉSEK!A5,4),". utáni szükséglet")</f>
        <v>2018. utáni szükséglet</v>
      </c>
    </row>
    <row r="4" spans="1:6" s="56" customFormat="1" ht="12" customHeight="1" thickBot="1">
      <c r="A4" s="54" t="s">
        <v>467</v>
      </c>
      <c r="B4" s="55" t="s">
        <v>468</v>
      </c>
      <c r="C4" s="55" t="s">
        <v>469</v>
      </c>
      <c r="D4" s="55" t="s">
        <v>471</v>
      </c>
      <c r="E4" s="55" t="s">
        <v>470</v>
      </c>
      <c r="F4" s="519" t="s">
        <v>536</v>
      </c>
    </row>
    <row r="5" spans="1:6" ht="15.75" customHeight="1">
      <c r="A5" s="469" t="s">
        <v>560</v>
      </c>
      <c r="B5" s="25">
        <v>300000</v>
      </c>
      <c r="C5" s="471" t="s">
        <v>561</v>
      </c>
      <c r="D5" s="25"/>
      <c r="E5" s="25">
        <v>300000</v>
      </c>
      <c r="F5" s="57">
        <f aca="true" t="shared" si="0" ref="F5:F22">B5-D5-E5</f>
        <v>0</v>
      </c>
    </row>
    <row r="6" spans="1:6" ht="15.75" customHeight="1">
      <c r="A6" s="469" t="s">
        <v>559</v>
      </c>
      <c r="B6" s="25">
        <v>200000</v>
      </c>
      <c r="C6" s="471" t="s">
        <v>561</v>
      </c>
      <c r="D6" s="25"/>
      <c r="E6" s="25">
        <v>200000</v>
      </c>
      <c r="F6" s="57">
        <f t="shared" si="0"/>
        <v>0</v>
      </c>
    </row>
    <row r="7" spans="1:6" ht="15.75" customHeight="1">
      <c r="A7" s="469"/>
      <c r="B7" s="25"/>
      <c r="C7" s="471"/>
      <c r="D7" s="25"/>
      <c r="E7" s="25"/>
      <c r="F7" s="57">
        <f t="shared" si="0"/>
        <v>0</v>
      </c>
    </row>
    <row r="8" spans="1:6" ht="15.75" customHeight="1">
      <c r="A8" s="470"/>
      <c r="B8" s="25"/>
      <c r="C8" s="471"/>
      <c r="D8" s="25"/>
      <c r="E8" s="25"/>
      <c r="F8" s="57">
        <f t="shared" si="0"/>
        <v>0</v>
      </c>
    </row>
    <row r="9" spans="1:6" ht="15.75" customHeight="1">
      <c r="A9" s="469"/>
      <c r="B9" s="25"/>
      <c r="C9" s="471"/>
      <c r="D9" s="25"/>
      <c r="E9" s="25"/>
      <c r="F9" s="57">
        <f t="shared" si="0"/>
        <v>0</v>
      </c>
    </row>
    <row r="10" spans="1:6" ht="15.75" customHeight="1">
      <c r="A10" s="470"/>
      <c r="B10" s="25"/>
      <c r="C10" s="471"/>
      <c r="D10" s="25"/>
      <c r="E10" s="25"/>
      <c r="F10" s="57">
        <f t="shared" si="0"/>
        <v>0</v>
      </c>
    </row>
    <row r="11" spans="1:6" ht="15.75" customHeight="1">
      <c r="A11" s="469"/>
      <c r="B11" s="25"/>
      <c r="C11" s="471"/>
      <c r="D11" s="25"/>
      <c r="E11" s="25"/>
      <c r="F11" s="57">
        <f t="shared" si="0"/>
        <v>0</v>
      </c>
    </row>
    <row r="12" spans="1:6" ht="15.75" customHeight="1">
      <c r="A12" s="469"/>
      <c r="B12" s="25"/>
      <c r="C12" s="471"/>
      <c r="D12" s="25"/>
      <c r="E12" s="25"/>
      <c r="F12" s="57">
        <f t="shared" si="0"/>
        <v>0</v>
      </c>
    </row>
    <row r="13" spans="1:6" ht="15.75" customHeight="1">
      <c r="A13" s="469"/>
      <c r="B13" s="25"/>
      <c r="C13" s="471"/>
      <c r="D13" s="25"/>
      <c r="E13" s="25"/>
      <c r="F13" s="57">
        <f t="shared" si="0"/>
        <v>0</v>
      </c>
    </row>
    <row r="14" spans="1:6" ht="15.75" customHeight="1">
      <c r="A14" s="469"/>
      <c r="B14" s="25"/>
      <c r="C14" s="471"/>
      <c r="D14" s="25"/>
      <c r="E14" s="25"/>
      <c r="F14" s="57">
        <f t="shared" si="0"/>
        <v>0</v>
      </c>
    </row>
    <row r="15" spans="1:6" ht="15.75" customHeight="1">
      <c r="A15" s="469"/>
      <c r="B15" s="25"/>
      <c r="C15" s="471"/>
      <c r="D15" s="25"/>
      <c r="E15" s="25"/>
      <c r="F15" s="57">
        <f t="shared" si="0"/>
        <v>0</v>
      </c>
    </row>
    <row r="16" spans="1:6" ht="15.75" customHeight="1">
      <c r="A16" s="469"/>
      <c r="B16" s="25"/>
      <c r="C16" s="471"/>
      <c r="D16" s="25"/>
      <c r="E16" s="25"/>
      <c r="F16" s="57">
        <f t="shared" si="0"/>
        <v>0</v>
      </c>
    </row>
    <row r="17" spans="1:6" ht="15.75" customHeight="1">
      <c r="A17" s="469"/>
      <c r="B17" s="25"/>
      <c r="C17" s="471"/>
      <c r="D17" s="25"/>
      <c r="E17" s="25"/>
      <c r="F17" s="57">
        <f t="shared" si="0"/>
        <v>0</v>
      </c>
    </row>
    <row r="18" spans="1:6" ht="15.75" customHeight="1">
      <c r="A18" s="469"/>
      <c r="B18" s="25"/>
      <c r="C18" s="471"/>
      <c r="D18" s="25"/>
      <c r="E18" s="25"/>
      <c r="F18" s="57">
        <f t="shared" si="0"/>
        <v>0</v>
      </c>
    </row>
    <row r="19" spans="1:6" ht="15.75" customHeight="1">
      <c r="A19" s="469"/>
      <c r="B19" s="25"/>
      <c r="C19" s="471"/>
      <c r="D19" s="25"/>
      <c r="E19" s="25"/>
      <c r="F19" s="57">
        <f t="shared" si="0"/>
        <v>0</v>
      </c>
    </row>
    <row r="20" spans="1:6" ht="15.75" customHeight="1">
      <c r="A20" s="469"/>
      <c r="B20" s="25"/>
      <c r="C20" s="471"/>
      <c r="D20" s="25"/>
      <c r="E20" s="25"/>
      <c r="F20" s="57">
        <f t="shared" si="0"/>
        <v>0</v>
      </c>
    </row>
    <row r="21" spans="1:6" ht="15.75" customHeight="1">
      <c r="A21" s="469"/>
      <c r="B21" s="25"/>
      <c r="C21" s="471"/>
      <c r="D21" s="25"/>
      <c r="E21" s="25"/>
      <c r="F21" s="57">
        <f t="shared" si="0"/>
        <v>0</v>
      </c>
    </row>
    <row r="22" spans="1:6" ht="15.75" customHeight="1" thickBot="1">
      <c r="A22" s="58"/>
      <c r="B22" s="26"/>
      <c r="C22" s="472"/>
      <c r="D22" s="26"/>
      <c r="E22" s="26"/>
      <c r="F22" s="59">
        <f t="shared" si="0"/>
        <v>0</v>
      </c>
    </row>
    <row r="23" spans="1:6" s="62" customFormat="1" ht="18" customHeight="1" thickBot="1">
      <c r="A23" s="190" t="s">
        <v>62</v>
      </c>
      <c r="B23" s="60">
        <f>SUM(B5:B22)</f>
        <v>500000</v>
      </c>
      <c r="C23" s="115"/>
      <c r="D23" s="60">
        <f>SUM(D5:D22)</f>
        <v>0</v>
      </c>
      <c r="E23" s="60">
        <f>SUM(E5:E22)</f>
        <v>500000</v>
      </c>
      <c r="F23" s="61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  <headerFooter alignWithMargins="0">
    <oddHeader>&amp;R&amp;"Times New Roman CE,Félkövér dőlt"&amp;11 6. melléklet a 3/2018. (II.28.)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9" sqref="E9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13" t="s">
        <v>1</v>
      </c>
      <c r="B1" s="613"/>
      <c r="C1" s="613"/>
      <c r="D1" s="613"/>
      <c r="E1" s="613"/>
      <c r="F1" s="613"/>
    </row>
    <row r="2" spans="1:6" ht="23.25" customHeight="1" thickBot="1">
      <c r="A2" s="187"/>
      <c r="B2" s="56"/>
      <c r="C2" s="56"/>
      <c r="D2" s="56"/>
      <c r="E2" s="56"/>
      <c r="F2" s="52" t="str">
        <f>'6.sz.mell.'!F2</f>
        <v>Forintban!</v>
      </c>
    </row>
    <row r="3" spans="1:6" s="46" customFormat="1" ht="48.75" customHeight="1" thickBot="1">
      <c r="A3" s="188" t="s">
        <v>66</v>
      </c>
      <c r="B3" s="189" t="s">
        <v>64</v>
      </c>
      <c r="C3" s="189" t="s">
        <v>65</v>
      </c>
      <c r="D3" s="189" t="str">
        <f>+'6.sz.mell.'!D3</f>
        <v>Felhasználás   2017. XII. 31-ig</v>
      </c>
      <c r="E3" s="189" t="str">
        <f>+'6.sz.mell.'!E3</f>
        <v>2018. évi előirányzat</v>
      </c>
      <c r="F3" s="518" t="str">
        <f>+CONCATENATE(LEFT(ÖSSZEFÜGGÉSEK!A5,4),". utáni szükséglet ",CHAR(10),"")</f>
        <v>2018. utáni szükséglet 
</v>
      </c>
    </row>
    <row r="4" spans="1:6" s="56" customFormat="1" ht="15" customHeight="1" thickBot="1">
      <c r="A4" s="54" t="s">
        <v>467</v>
      </c>
      <c r="B4" s="55" t="s">
        <v>468</v>
      </c>
      <c r="C4" s="55" t="s">
        <v>469</v>
      </c>
      <c r="D4" s="55" t="s">
        <v>471</v>
      </c>
      <c r="E4" s="55" t="s">
        <v>470</v>
      </c>
      <c r="F4" s="520" t="s">
        <v>536</v>
      </c>
    </row>
    <row r="5" spans="1:6" ht="15.75" customHeight="1">
      <c r="A5" s="63" t="s">
        <v>562</v>
      </c>
      <c r="B5" s="64">
        <v>3615230</v>
      </c>
      <c r="C5" s="473" t="s">
        <v>561</v>
      </c>
      <c r="D5" s="64"/>
      <c r="E5" s="64">
        <v>3615230</v>
      </c>
      <c r="F5" s="65">
        <f aca="true" t="shared" si="0" ref="F5:F23">B5-D5-E5</f>
        <v>0</v>
      </c>
    </row>
    <row r="6" spans="1:6" ht="15.75" customHeight="1">
      <c r="A6" s="63" t="s">
        <v>564</v>
      </c>
      <c r="B6" s="64">
        <v>30629978</v>
      </c>
      <c r="C6" s="473" t="s">
        <v>563</v>
      </c>
      <c r="D6" s="64"/>
      <c r="E6" s="64">
        <v>30629978</v>
      </c>
      <c r="F6" s="65">
        <f t="shared" si="0"/>
        <v>0</v>
      </c>
    </row>
    <row r="7" spans="1:6" ht="15.75" customHeight="1">
      <c r="A7" s="63"/>
      <c r="B7" s="64"/>
      <c r="C7" s="473"/>
      <c r="D7" s="64"/>
      <c r="E7" s="64"/>
      <c r="F7" s="65">
        <f t="shared" si="0"/>
        <v>0</v>
      </c>
    </row>
    <row r="8" spans="1:6" ht="15.75" customHeight="1">
      <c r="A8" s="63"/>
      <c r="B8" s="64"/>
      <c r="C8" s="473"/>
      <c r="D8" s="64"/>
      <c r="E8" s="64"/>
      <c r="F8" s="65">
        <f t="shared" si="0"/>
        <v>0</v>
      </c>
    </row>
    <row r="9" spans="1:6" ht="15.75" customHeight="1">
      <c r="A9" s="63"/>
      <c r="B9" s="64"/>
      <c r="C9" s="473"/>
      <c r="D9" s="64"/>
      <c r="E9" s="64"/>
      <c r="F9" s="65">
        <f t="shared" si="0"/>
        <v>0</v>
      </c>
    </row>
    <row r="10" spans="1:6" ht="15.75" customHeight="1">
      <c r="A10" s="63"/>
      <c r="B10" s="64"/>
      <c r="C10" s="473"/>
      <c r="D10" s="64"/>
      <c r="E10" s="64"/>
      <c r="F10" s="65">
        <f t="shared" si="0"/>
        <v>0</v>
      </c>
    </row>
    <row r="11" spans="1:6" ht="15.75" customHeight="1">
      <c r="A11" s="63"/>
      <c r="B11" s="64"/>
      <c r="C11" s="473"/>
      <c r="D11" s="64"/>
      <c r="E11" s="64"/>
      <c r="F11" s="65">
        <f t="shared" si="0"/>
        <v>0</v>
      </c>
    </row>
    <row r="12" spans="1:6" ht="15.75" customHeight="1">
      <c r="A12" s="63"/>
      <c r="B12" s="64"/>
      <c r="C12" s="473"/>
      <c r="D12" s="64"/>
      <c r="E12" s="64"/>
      <c r="F12" s="65">
        <f t="shared" si="0"/>
        <v>0</v>
      </c>
    </row>
    <row r="13" spans="1:6" ht="15.75" customHeight="1">
      <c r="A13" s="63"/>
      <c r="B13" s="64"/>
      <c r="C13" s="473"/>
      <c r="D13" s="64"/>
      <c r="E13" s="64"/>
      <c r="F13" s="65">
        <f t="shared" si="0"/>
        <v>0</v>
      </c>
    </row>
    <row r="14" spans="1:6" ht="15.75" customHeight="1">
      <c r="A14" s="63"/>
      <c r="B14" s="64"/>
      <c r="C14" s="473"/>
      <c r="D14" s="64"/>
      <c r="E14" s="64"/>
      <c r="F14" s="65">
        <f t="shared" si="0"/>
        <v>0</v>
      </c>
    </row>
    <row r="15" spans="1:6" ht="15.75" customHeight="1">
      <c r="A15" s="63"/>
      <c r="B15" s="64"/>
      <c r="C15" s="473"/>
      <c r="D15" s="64"/>
      <c r="E15" s="64"/>
      <c r="F15" s="65">
        <f t="shared" si="0"/>
        <v>0</v>
      </c>
    </row>
    <row r="16" spans="1:6" ht="15.75" customHeight="1">
      <c r="A16" s="63"/>
      <c r="B16" s="64"/>
      <c r="C16" s="473"/>
      <c r="D16" s="64"/>
      <c r="E16" s="64"/>
      <c r="F16" s="65">
        <f t="shared" si="0"/>
        <v>0</v>
      </c>
    </row>
    <row r="17" spans="1:6" ht="15.75" customHeight="1">
      <c r="A17" s="63"/>
      <c r="B17" s="64"/>
      <c r="C17" s="473"/>
      <c r="D17" s="64"/>
      <c r="E17" s="64"/>
      <c r="F17" s="65">
        <f t="shared" si="0"/>
        <v>0</v>
      </c>
    </row>
    <row r="18" spans="1:6" ht="15.75" customHeight="1">
      <c r="A18" s="63"/>
      <c r="B18" s="64"/>
      <c r="C18" s="473"/>
      <c r="D18" s="64"/>
      <c r="E18" s="64"/>
      <c r="F18" s="65">
        <f t="shared" si="0"/>
        <v>0</v>
      </c>
    </row>
    <row r="19" spans="1:6" ht="15.75" customHeight="1">
      <c r="A19" s="63"/>
      <c r="B19" s="64"/>
      <c r="C19" s="473"/>
      <c r="D19" s="64"/>
      <c r="E19" s="64"/>
      <c r="F19" s="65">
        <f t="shared" si="0"/>
        <v>0</v>
      </c>
    </row>
    <row r="20" spans="1:6" ht="15.75" customHeight="1">
      <c r="A20" s="63"/>
      <c r="B20" s="64"/>
      <c r="C20" s="473"/>
      <c r="D20" s="64"/>
      <c r="E20" s="64"/>
      <c r="F20" s="65">
        <f t="shared" si="0"/>
        <v>0</v>
      </c>
    </row>
    <row r="21" spans="1:6" ht="15.75" customHeight="1">
      <c r="A21" s="63"/>
      <c r="B21" s="64"/>
      <c r="C21" s="473"/>
      <c r="D21" s="64"/>
      <c r="E21" s="64"/>
      <c r="F21" s="65">
        <f t="shared" si="0"/>
        <v>0</v>
      </c>
    </row>
    <row r="22" spans="1:6" ht="15.75" customHeight="1">
      <c r="A22" s="63"/>
      <c r="B22" s="64"/>
      <c r="C22" s="473"/>
      <c r="D22" s="64"/>
      <c r="E22" s="64"/>
      <c r="F22" s="65">
        <f t="shared" si="0"/>
        <v>0</v>
      </c>
    </row>
    <row r="23" spans="1:6" ht="15.75" customHeight="1" thickBot="1">
      <c r="A23" s="66"/>
      <c r="B23" s="67"/>
      <c r="C23" s="474"/>
      <c r="D23" s="67"/>
      <c r="E23" s="67"/>
      <c r="F23" s="68">
        <f t="shared" si="0"/>
        <v>0</v>
      </c>
    </row>
    <row r="24" spans="1:6" s="62" customFormat="1" ht="18" customHeight="1" thickBot="1">
      <c r="A24" s="190" t="s">
        <v>62</v>
      </c>
      <c r="B24" s="191">
        <f>SUM(B5:B23)</f>
        <v>34245208</v>
      </c>
      <c r="C24" s="116"/>
      <c r="D24" s="191">
        <f>SUM(D5:D23)</f>
        <v>0</v>
      </c>
      <c r="E24" s="191">
        <f>SUM(E5:E23)</f>
        <v>34245208</v>
      </c>
      <c r="F24" s="69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3/2018. (II.28.)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389" customWidth="1"/>
    <col min="2" max="2" width="72.00390625" style="390" customWidth="1"/>
    <col min="3" max="3" width="25.00390625" style="391" customWidth="1"/>
    <col min="4" max="16384" width="9.375" style="3" customWidth="1"/>
  </cols>
  <sheetData>
    <row r="1" spans="1:3" s="2" customFormat="1" ht="16.5" customHeight="1" thickBot="1">
      <c r="A1" s="212"/>
      <c r="B1" s="214"/>
      <c r="C1" s="560" t="str">
        <f>+CONCATENATE("8.1. melléklet a 3/",LEFT(ÖSSZEFÜGGÉSEK!A5,4),". (II.28.) önkormányzati rendelethez")</f>
        <v>8.1. melléklet a 3/2018. (II.28.) önkormányzati rendelethez</v>
      </c>
    </row>
    <row r="2" spans="1:3" s="90" customFormat="1" ht="21" customHeight="1">
      <c r="A2" s="405" t="s">
        <v>60</v>
      </c>
      <c r="B2" s="349" t="s">
        <v>199</v>
      </c>
      <c r="C2" s="351" t="s">
        <v>53</v>
      </c>
    </row>
    <row r="3" spans="1:3" s="90" customFormat="1" ht="16.5" thickBot="1">
      <c r="A3" s="215" t="s">
        <v>175</v>
      </c>
      <c r="B3" s="350" t="s">
        <v>373</v>
      </c>
      <c r="C3" s="489" t="s">
        <v>53</v>
      </c>
    </row>
    <row r="4" spans="1:3" s="91" customFormat="1" ht="15.75" customHeight="1" thickBot="1">
      <c r="A4" s="216"/>
      <c r="B4" s="216"/>
      <c r="C4" s="217" t="str">
        <f>'7.sz.mell.'!F2</f>
        <v>Forintban!</v>
      </c>
    </row>
    <row r="5" spans="1:3" ht="13.5" thickBot="1">
      <c r="A5" s="406" t="s">
        <v>177</v>
      </c>
      <c r="B5" s="218" t="s">
        <v>537</v>
      </c>
      <c r="C5" s="352" t="s">
        <v>54</v>
      </c>
    </row>
    <row r="6" spans="1:3" s="70" customFormat="1" ht="12.75" customHeight="1" thickBot="1">
      <c r="A6" s="195"/>
      <c r="B6" s="196" t="s">
        <v>467</v>
      </c>
      <c r="C6" s="197" t="s">
        <v>468</v>
      </c>
    </row>
    <row r="7" spans="1:3" s="70" customFormat="1" ht="15.75" customHeight="1" thickBot="1">
      <c r="A7" s="220"/>
      <c r="B7" s="221" t="s">
        <v>55</v>
      </c>
      <c r="C7" s="353"/>
    </row>
    <row r="8" spans="1:3" s="70" customFormat="1" ht="12" customHeight="1" thickBot="1">
      <c r="A8" s="32" t="s">
        <v>17</v>
      </c>
      <c r="B8" s="21" t="s">
        <v>226</v>
      </c>
      <c r="C8" s="288">
        <f>+C9+C10+C11+C12+C13+C14</f>
        <v>136887891</v>
      </c>
    </row>
    <row r="9" spans="1:3" s="92" customFormat="1" ht="12" customHeight="1">
      <c r="A9" s="434" t="s">
        <v>97</v>
      </c>
      <c r="B9" s="415" t="s">
        <v>227</v>
      </c>
      <c r="C9" s="291">
        <v>64326456</v>
      </c>
    </row>
    <row r="10" spans="1:3" s="93" customFormat="1" ht="12" customHeight="1">
      <c r="A10" s="435" t="s">
        <v>98</v>
      </c>
      <c r="B10" s="416" t="s">
        <v>228</v>
      </c>
      <c r="C10" s="290">
        <v>28849517</v>
      </c>
    </row>
    <row r="11" spans="1:3" s="93" customFormat="1" ht="12" customHeight="1">
      <c r="A11" s="435" t="s">
        <v>99</v>
      </c>
      <c r="B11" s="416" t="s">
        <v>524</v>
      </c>
      <c r="C11" s="290">
        <v>41651288</v>
      </c>
    </row>
    <row r="12" spans="1:3" s="93" customFormat="1" ht="12" customHeight="1">
      <c r="A12" s="435" t="s">
        <v>100</v>
      </c>
      <c r="B12" s="416" t="s">
        <v>230</v>
      </c>
      <c r="C12" s="290">
        <v>2060630</v>
      </c>
    </row>
    <row r="13" spans="1:3" s="93" customFormat="1" ht="12" customHeight="1">
      <c r="A13" s="435" t="s">
        <v>127</v>
      </c>
      <c r="B13" s="416" t="s">
        <v>480</v>
      </c>
      <c r="C13" s="290"/>
    </row>
    <row r="14" spans="1:3" s="92" customFormat="1" ht="12" customHeight="1" thickBot="1">
      <c r="A14" s="436" t="s">
        <v>101</v>
      </c>
      <c r="B14" s="562" t="s">
        <v>550</v>
      </c>
      <c r="C14" s="290"/>
    </row>
    <row r="15" spans="1:3" s="92" customFormat="1" ht="12" customHeight="1" thickBot="1">
      <c r="A15" s="32" t="s">
        <v>18</v>
      </c>
      <c r="B15" s="283" t="s">
        <v>231</v>
      </c>
      <c r="C15" s="288">
        <f>+C16+C17+C18+C19+C20</f>
        <v>21261130</v>
      </c>
    </row>
    <row r="16" spans="1:3" s="92" customFormat="1" ht="12" customHeight="1">
      <c r="A16" s="434" t="s">
        <v>103</v>
      </c>
      <c r="B16" s="415" t="s">
        <v>232</v>
      </c>
      <c r="C16" s="291"/>
    </row>
    <row r="17" spans="1:3" s="92" customFormat="1" ht="12" customHeight="1">
      <c r="A17" s="435" t="s">
        <v>104</v>
      </c>
      <c r="B17" s="416" t="s">
        <v>233</v>
      </c>
      <c r="C17" s="290"/>
    </row>
    <row r="18" spans="1:3" s="92" customFormat="1" ht="12" customHeight="1">
      <c r="A18" s="435" t="s">
        <v>105</v>
      </c>
      <c r="B18" s="416" t="s">
        <v>397</v>
      </c>
      <c r="C18" s="290"/>
    </row>
    <row r="19" spans="1:3" s="92" customFormat="1" ht="12" customHeight="1">
      <c r="A19" s="435" t="s">
        <v>106</v>
      </c>
      <c r="B19" s="416" t="s">
        <v>398</v>
      </c>
      <c r="C19" s="290"/>
    </row>
    <row r="20" spans="1:3" s="92" customFormat="1" ht="12" customHeight="1">
      <c r="A20" s="435" t="s">
        <v>107</v>
      </c>
      <c r="B20" s="416" t="s">
        <v>234</v>
      </c>
      <c r="C20" s="290">
        <v>21261130</v>
      </c>
    </row>
    <row r="21" spans="1:3" s="93" customFormat="1" ht="12" customHeight="1" thickBot="1">
      <c r="A21" s="436" t="s">
        <v>116</v>
      </c>
      <c r="B21" s="562" t="s">
        <v>551</v>
      </c>
      <c r="C21" s="292"/>
    </row>
    <row r="22" spans="1:3" s="93" customFormat="1" ht="12" customHeight="1" thickBot="1">
      <c r="A22" s="32" t="s">
        <v>19</v>
      </c>
      <c r="B22" s="21" t="s">
        <v>236</v>
      </c>
      <c r="C22" s="288">
        <f>+C23+C24+C25+C26+C27</f>
        <v>29882704</v>
      </c>
    </row>
    <row r="23" spans="1:3" s="93" customFormat="1" ht="12" customHeight="1">
      <c r="A23" s="434" t="s">
        <v>86</v>
      </c>
      <c r="B23" s="415" t="s">
        <v>237</v>
      </c>
      <c r="C23" s="291">
        <v>29882704</v>
      </c>
    </row>
    <row r="24" spans="1:3" s="92" customFormat="1" ht="12" customHeight="1">
      <c r="A24" s="435" t="s">
        <v>87</v>
      </c>
      <c r="B24" s="416" t="s">
        <v>238</v>
      </c>
      <c r="C24" s="290"/>
    </row>
    <row r="25" spans="1:3" s="93" customFormat="1" ht="12" customHeight="1">
      <c r="A25" s="435" t="s">
        <v>88</v>
      </c>
      <c r="B25" s="416" t="s">
        <v>399</v>
      </c>
      <c r="C25" s="290"/>
    </row>
    <row r="26" spans="1:3" s="93" customFormat="1" ht="12" customHeight="1">
      <c r="A26" s="435" t="s">
        <v>89</v>
      </c>
      <c r="B26" s="416" t="s">
        <v>400</v>
      </c>
      <c r="C26" s="290"/>
    </row>
    <row r="27" spans="1:3" s="93" customFormat="1" ht="12" customHeight="1">
      <c r="A27" s="435" t="s">
        <v>143</v>
      </c>
      <c r="B27" s="416" t="s">
        <v>239</v>
      </c>
      <c r="C27" s="290"/>
    </row>
    <row r="28" spans="1:3" s="93" customFormat="1" ht="12" customHeight="1" thickBot="1">
      <c r="A28" s="436" t="s">
        <v>144</v>
      </c>
      <c r="B28" s="562" t="s">
        <v>543</v>
      </c>
      <c r="C28" s="563"/>
    </row>
    <row r="29" spans="1:3" s="93" customFormat="1" ht="12" customHeight="1" thickBot="1">
      <c r="A29" s="32" t="s">
        <v>145</v>
      </c>
      <c r="B29" s="21" t="s">
        <v>534</v>
      </c>
      <c r="C29" s="294">
        <f>+C30+C34+C35+C36</f>
        <v>32970000</v>
      </c>
    </row>
    <row r="30" spans="1:3" s="93" customFormat="1" ht="12" customHeight="1">
      <c r="A30" s="434" t="s">
        <v>242</v>
      </c>
      <c r="B30" s="415" t="s">
        <v>529</v>
      </c>
      <c r="C30" s="410">
        <f>+C31+C32+C33</f>
        <v>28500000</v>
      </c>
    </row>
    <row r="31" spans="1:3" s="93" customFormat="1" ht="12" customHeight="1">
      <c r="A31" s="435" t="s">
        <v>243</v>
      </c>
      <c r="B31" s="416" t="s">
        <v>553</v>
      </c>
      <c r="C31" s="290">
        <v>8500000</v>
      </c>
    </row>
    <row r="32" spans="1:3" s="93" customFormat="1" ht="12" customHeight="1">
      <c r="A32" s="435" t="s">
        <v>244</v>
      </c>
      <c r="B32" s="416" t="s">
        <v>531</v>
      </c>
      <c r="C32" s="290">
        <v>20000000</v>
      </c>
    </row>
    <row r="33" spans="1:3" s="93" customFormat="1" ht="12" customHeight="1">
      <c r="A33" s="435" t="s">
        <v>245</v>
      </c>
      <c r="B33" s="416" t="s">
        <v>532</v>
      </c>
      <c r="C33" s="290"/>
    </row>
    <row r="34" spans="1:3" s="93" customFormat="1" ht="12" customHeight="1">
      <c r="A34" s="435" t="s">
        <v>526</v>
      </c>
      <c r="B34" s="416" t="s">
        <v>246</v>
      </c>
      <c r="C34" s="290">
        <v>3900000</v>
      </c>
    </row>
    <row r="35" spans="1:3" s="93" customFormat="1" ht="12" customHeight="1">
      <c r="A35" s="435" t="s">
        <v>527</v>
      </c>
      <c r="B35" s="416" t="s">
        <v>247</v>
      </c>
      <c r="C35" s="290"/>
    </row>
    <row r="36" spans="1:3" s="93" customFormat="1" ht="12" customHeight="1" thickBot="1">
      <c r="A36" s="436" t="s">
        <v>528</v>
      </c>
      <c r="B36" s="515" t="s">
        <v>248</v>
      </c>
      <c r="C36" s="292">
        <v>570000</v>
      </c>
    </row>
    <row r="37" spans="1:3" s="93" customFormat="1" ht="12" customHeight="1" thickBot="1">
      <c r="A37" s="32" t="s">
        <v>21</v>
      </c>
      <c r="B37" s="21" t="s">
        <v>408</v>
      </c>
      <c r="C37" s="288">
        <f>SUM(C38:C48)</f>
        <v>15760500</v>
      </c>
    </row>
    <row r="38" spans="1:3" s="93" customFormat="1" ht="12" customHeight="1">
      <c r="A38" s="434" t="s">
        <v>90</v>
      </c>
      <c r="B38" s="415" t="s">
        <v>251</v>
      </c>
      <c r="C38" s="291"/>
    </row>
    <row r="39" spans="1:3" s="93" customFormat="1" ht="12" customHeight="1">
      <c r="A39" s="435" t="s">
        <v>91</v>
      </c>
      <c r="B39" s="416" t="s">
        <v>252</v>
      </c>
      <c r="C39" s="290">
        <v>2437600</v>
      </c>
    </row>
    <row r="40" spans="1:3" s="93" customFormat="1" ht="12" customHeight="1">
      <c r="A40" s="435" t="s">
        <v>92</v>
      </c>
      <c r="B40" s="416" t="s">
        <v>253</v>
      </c>
      <c r="C40" s="290">
        <v>235000</v>
      </c>
    </row>
    <row r="41" spans="1:3" s="93" customFormat="1" ht="12" customHeight="1">
      <c r="A41" s="435" t="s">
        <v>147</v>
      </c>
      <c r="B41" s="416" t="s">
        <v>254</v>
      </c>
      <c r="C41" s="290">
        <v>2651709</v>
      </c>
    </row>
    <row r="42" spans="1:3" s="93" customFormat="1" ht="12" customHeight="1">
      <c r="A42" s="435" t="s">
        <v>148</v>
      </c>
      <c r="B42" s="416" t="s">
        <v>255</v>
      </c>
      <c r="C42" s="290">
        <v>7595260</v>
      </c>
    </row>
    <row r="43" spans="1:3" s="93" customFormat="1" ht="12" customHeight="1">
      <c r="A43" s="435" t="s">
        <v>149</v>
      </c>
      <c r="B43" s="416" t="s">
        <v>256</v>
      </c>
      <c r="C43" s="290">
        <v>2840931</v>
      </c>
    </row>
    <row r="44" spans="1:3" s="93" customFormat="1" ht="12" customHeight="1">
      <c r="A44" s="435" t="s">
        <v>150</v>
      </c>
      <c r="B44" s="416" t="s">
        <v>257</v>
      </c>
      <c r="C44" s="290"/>
    </row>
    <row r="45" spans="1:3" s="93" customFormat="1" ht="12" customHeight="1">
      <c r="A45" s="435" t="s">
        <v>151</v>
      </c>
      <c r="B45" s="416" t="s">
        <v>533</v>
      </c>
      <c r="C45" s="290"/>
    </row>
    <row r="46" spans="1:3" s="93" customFormat="1" ht="12" customHeight="1">
      <c r="A46" s="435" t="s">
        <v>249</v>
      </c>
      <c r="B46" s="416" t="s">
        <v>259</v>
      </c>
      <c r="C46" s="293"/>
    </row>
    <row r="47" spans="1:3" s="93" customFormat="1" ht="12" customHeight="1">
      <c r="A47" s="436" t="s">
        <v>250</v>
      </c>
      <c r="B47" s="417" t="s">
        <v>410</v>
      </c>
      <c r="C47" s="402"/>
    </row>
    <row r="48" spans="1:3" s="93" customFormat="1" ht="12" customHeight="1" thickBot="1">
      <c r="A48" s="436" t="s">
        <v>409</v>
      </c>
      <c r="B48" s="562" t="s">
        <v>552</v>
      </c>
      <c r="C48" s="567"/>
    </row>
    <row r="49" spans="1:3" s="93" customFormat="1" ht="12" customHeight="1" thickBot="1">
      <c r="A49" s="32" t="s">
        <v>22</v>
      </c>
      <c r="B49" s="21" t="s">
        <v>261</v>
      </c>
      <c r="C49" s="288">
        <f>SUM(C50:C54)</f>
        <v>0</v>
      </c>
    </row>
    <row r="50" spans="1:3" s="93" customFormat="1" ht="12" customHeight="1">
      <c r="A50" s="434" t="s">
        <v>93</v>
      </c>
      <c r="B50" s="415" t="s">
        <v>265</v>
      </c>
      <c r="C50" s="459"/>
    </row>
    <row r="51" spans="1:3" s="93" customFormat="1" ht="12" customHeight="1">
      <c r="A51" s="435" t="s">
        <v>94</v>
      </c>
      <c r="B51" s="416" t="s">
        <v>266</v>
      </c>
      <c r="C51" s="293"/>
    </row>
    <row r="52" spans="1:3" s="93" customFormat="1" ht="12" customHeight="1">
      <c r="A52" s="435" t="s">
        <v>262</v>
      </c>
      <c r="B52" s="416" t="s">
        <v>267</v>
      </c>
      <c r="C52" s="293"/>
    </row>
    <row r="53" spans="1:3" s="93" customFormat="1" ht="12" customHeight="1">
      <c r="A53" s="435" t="s">
        <v>263</v>
      </c>
      <c r="B53" s="416" t="s">
        <v>268</v>
      </c>
      <c r="C53" s="293"/>
    </row>
    <row r="54" spans="1:3" s="93" customFormat="1" ht="12" customHeight="1" thickBot="1">
      <c r="A54" s="436" t="s">
        <v>264</v>
      </c>
      <c r="B54" s="417" t="s">
        <v>269</v>
      </c>
      <c r="C54" s="402"/>
    </row>
    <row r="55" spans="1:3" s="93" customFormat="1" ht="12" customHeight="1" thickBot="1">
      <c r="A55" s="32" t="s">
        <v>152</v>
      </c>
      <c r="B55" s="21" t="s">
        <v>270</v>
      </c>
      <c r="C55" s="288">
        <f>SUM(C56:C58)</f>
        <v>1435000</v>
      </c>
    </row>
    <row r="56" spans="1:3" s="93" customFormat="1" ht="12" customHeight="1">
      <c r="A56" s="434" t="s">
        <v>95</v>
      </c>
      <c r="B56" s="415" t="s">
        <v>271</v>
      </c>
      <c r="C56" s="291"/>
    </row>
    <row r="57" spans="1:3" s="93" customFormat="1" ht="12" customHeight="1">
      <c r="A57" s="435" t="s">
        <v>96</v>
      </c>
      <c r="B57" s="416" t="s">
        <v>401</v>
      </c>
      <c r="C57" s="290"/>
    </row>
    <row r="58" spans="1:3" s="93" customFormat="1" ht="12" customHeight="1">
      <c r="A58" s="435" t="s">
        <v>274</v>
      </c>
      <c r="B58" s="416" t="s">
        <v>272</v>
      </c>
      <c r="C58" s="290">
        <v>1435000</v>
      </c>
    </row>
    <row r="59" spans="1:3" s="93" customFormat="1" ht="12" customHeight="1" thickBot="1">
      <c r="A59" s="436" t="s">
        <v>275</v>
      </c>
      <c r="B59" s="417" t="s">
        <v>273</v>
      </c>
      <c r="C59" s="292"/>
    </row>
    <row r="60" spans="1:3" s="93" customFormat="1" ht="12" customHeight="1" thickBot="1">
      <c r="A60" s="32" t="s">
        <v>24</v>
      </c>
      <c r="B60" s="283" t="s">
        <v>276</v>
      </c>
      <c r="C60" s="288">
        <f>SUM(C61:C63)</f>
        <v>200000</v>
      </c>
    </row>
    <row r="61" spans="1:3" s="93" customFormat="1" ht="12" customHeight="1">
      <c r="A61" s="434" t="s">
        <v>153</v>
      </c>
      <c r="B61" s="415" t="s">
        <v>278</v>
      </c>
      <c r="C61" s="293"/>
    </row>
    <row r="62" spans="1:3" s="93" customFormat="1" ht="12" customHeight="1">
      <c r="A62" s="435" t="s">
        <v>154</v>
      </c>
      <c r="B62" s="416" t="s">
        <v>402</v>
      </c>
      <c r="C62" s="293">
        <v>200000</v>
      </c>
    </row>
    <row r="63" spans="1:3" s="93" customFormat="1" ht="12" customHeight="1">
      <c r="A63" s="435" t="s">
        <v>204</v>
      </c>
      <c r="B63" s="416" t="s">
        <v>279</v>
      </c>
      <c r="C63" s="293"/>
    </row>
    <row r="64" spans="1:3" s="93" customFormat="1" ht="12" customHeight="1" thickBot="1">
      <c r="A64" s="436" t="s">
        <v>277</v>
      </c>
      <c r="B64" s="417" t="s">
        <v>280</v>
      </c>
      <c r="C64" s="293"/>
    </row>
    <row r="65" spans="1:3" s="93" customFormat="1" ht="12" customHeight="1" thickBot="1">
      <c r="A65" s="32" t="s">
        <v>25</v>
      </c>
      <c r="B65" s="21" t="s">
        <v>281</v>
      </c>
      <c r="C65" s="294">
        <f>+C8+C15+C22+C29+C37+C49+C55+C60</f>
        <v>238397225</v>
      </c>
    </row>
    <row r="66" spans="1:3" s="93" customFormat="1" ht="12" customHeight="1" thickBot="1">
      <c r="A66" s="437" t="s">
        <v>369</v>
      </c>
      <c r="B66" s="283" t="s">
        <v>283</v>
      </c>
      <c r="C66" s="288">
        <f>SUM(C67:C69)</f>
        <v>0</v>
      </c>
    </row>
    <row r="67" spans="1:3" s="93" customFormat="1" ht="12" customHeight="1">
      <c r="A67" s="434" t="s">
        <v>311</v>
      </c>
      <c r="B67" s="415" t="s">
        <v>284</v>
      </c>
      <c r="C67" s="293"/>
    </row>
    <row r="68" spans="1:3" s="93" customFormat="1" ht="12" customHeight="1">
      <c r="A68" s="435" t="s">
        <v>320</v>
      </c>
      <c r="B68" s="416" t="s">
        <v>285</v>
      </c>
      <c r="C68" s="293"/>
    </row>
    <row r="69" spans="1:3" s="93" customFormat="1" ht="12" customHeight="1" thickBot="1">
      <c r="A69" s="436" t="s">
        <v>321</v>
      </c>
      <c r="B69" s="418" t="s">
        <v>435</v>
      </c>
      <c r="C69" s="293"/>
    </row>
    <row r="70" spans="1:3" s="93" customFormat="1" ht="12" customHeight="1" thickBot="1">
      <c r="A70" s="437" t="s">
        <v>287</v>
      </c>
      <c r="B70" s="283" t="s">
        <v>288</v>
      </c>
      <c r="C70" s="288">
        <f>SUM(C71:C74)</f>
        <v>0</v>
      </c>
    </row>
    <row r="71" spans="1:3" s="93" customFormat="1" ht="12" customHeight="1">
      <c r="A71" s="434" t="s">
        <v>128</v>
      </c>
      <c r="B71" s="415" t="s">
        <v>289</v>
      </c>
      <c r="C71" s="293"/>
    </row>
    <row r="72" spans="1:3" s="93" customFormat="1" ht="12" customHeight="1">
      <c r="A72" s="435" t="s">
        <v>129</v>
      </c>
      <c r="B72" s="416" t="s">
        <v>545</v>
      </c>
      <c r="C72" s="293"/>
    </row>
    <row r="73" spans="1:3" s="93" customFormat="1" ht="12" customHeight="1">
      <c r="A73" s="435" t="s">
        <v>312</v>
      </c>
      <c r="B73" s="416" t="s">
        <v>290</v>
      </c>
      <c r="C73" s="293"/>
    </row>
    <row r="74" spans="1:3" s="93" customFormat="1" ht="12" customHeight="1" thickBot="1">
      <c r="A74" s="436" t="s">
        <v>313</v>
      </c>
      <c r="B74" s="285" t="s">
        <v>546</v>
      </c>
      <c r="C74" s="293"/>
    </row>
    <row r="75" spans="1:3" s="93" customFormat="1" ht="12" customHeight="1" thickBot="1">
      <c r="A75" s="437" t="s">
        <v>291</v>
      </c>
      <c r="B75" s="283" t="s">
        <v>292</v>
      </c>
      <c r="C75" s="288">
        <f>SUM(C76:C77)</f>
        <v>14198174</v>
      </c>
    </row>
    <row r="76" spans="1:3" s="93" customFormat="1" ht="12" customHeight="1">
      <c r="A76" s="434" t="s">
        <v>314</v>
      </c>
      <c r="B76" s="415" t="s">
        <v>293</v>
      </c>
      <c r="C76" s="293">
        <v>14198174</v>
      </c>
    </row>
    <row r="77" spans="1:3" s="93" customFormat="1" ht="12" customHeight="1" thickBot="1">
      <c r="A77" s="436" t="s">
        <v>315</v>
      </c>
      <c r="B77" s="417" t="s">
        <v>294</v>
      </c>
      <c r="C77" s="293"/>
    </row>
    <row r="78" spans="1:3" s="92" customFormat="1" ht="12" customHeight="1" thickBot="1">
      <c r="A78" s="437" t="s">
        <v>295</v>
      </c>
      <c r="B78" s="283" t="s">
        <v>296</v>
      </c>
      <c r="C78" s="288">
        <f>SUM(C79:C81)</f>
        <v>0</v>
      </c>
    </row>
    <row r="79" spans="1:3" s="93" customFormat="1" ht="12" customHeight="1">
      <c r="A79" s="434" t="s">
        <v>316</v>
      </c>
      <c r="B79" s="415" t="s">
        <v>297</v>
      </c>
      <c r="C79" s="293"/>
    </row>
    <row r="80" spans="1:3" s="93" customFormat="1" ht="12" customHeight="1">
      <c r="A80" s="435" t="s">
        <v>317</v>
      </c>
      <c r="B80" s="416" t="s">
        <v>298</v>
      </c>
      <c r="C80" s="293"/>
    </row>
    <row r="81" spans="1:3" s="93" customFormat="1" ht="12" customHeight="1" thickBot="1">
      <c r="A81" s="436" t="s">
        <v>318</v>
      </c>
      <c r="B81" s="417" t="s">
        <v>547</v>
      </c>
      <c r="C81" s="293"/>
    </row>
    <row r="82" spans="1:3" s="93" customFormat="1" ht="12" customHeight="1" thickBot="1">
      <c r="A82" s="437" t="s">
        <v>299</v>
      </c>
      <c r="B82" s="283" t="s">
        <v>319</v>
      </c>
      <c r="C82" s="288">
        <f>SUM(C83:C86)</f>
        <v>0</v>
      </c>
    </row>
    <row r="83" spans="1:3" s="93" customFormat="1" ht="12" customHeight="1">
      <c r="A83" s="438" t="s">
        <v>300</v>
      </c>
      <c r="B83" s="415" t="s">
        <v>301</v>
      </c>
      <c r="C83" s="293"/>
    </row>
    <row r="84" spans="1:3" s="93" customFormat="1" ht="12" customHeight="1">
      <c r="A84" s="439" t="s">
        <v>302</v>
      </c>
      <c r="B84" s="416" t="s">
        <v>303</v>
      </c>
      <c r="C84" s="293"/>
    </row>
    <row r="85" spans="1:3" s="93" customFormat="1" ht="12" customHeight="1">
      <c r="A85" s="439" t="s">
        <v>304</v>
      </c>
      <c r="B85" s="416" t="s">
        <v>305</v>
      </c>
      <c r="C85" s="293"/>
    </row>
    <row r="86" spans="1:3" s="92" customFormat="1" ht="12" customHeight="1" thickBot="1">
      <c r="A86" s="440" t="s">
        <v>306</v>
      </c>
      <c r="B86" s="417" t="s">
        <v>307</v>
      </c>
      <c r="C86" s="293"/>
    </row>
    <row r="87" spans="1:3" s="92" customFormat="1" ht="12" customHeight="1" thickBot="1">
      <c r="A87" s="437" t="s">
        <v>308</v>
      </c>
      <c r="B87" s="283" t="s">
        <v>449</v>
      </c>
      <c r="C87" s="460"/>
    </row>
    <row r="88" spans="1:3" s="92" customFormat="1" ht="12" customHeight="1" thickBot="1">
      <c r="A88" s="437" t="s">
        <v>481</v>
      </c>
      <c r="B88" s="283" t="s">
        <v>309</v>
      </c>
      <c r="C88" s="460"/>
    </row>
    <row r="89" spans="1:3" s="92" customFormat="1" ht="12" customHeight="1" thickBot="1">
      <c r="A89" s="437" t="s">
        <v>482</v>
      </c>
      <c r="B89" s="422" t="s">
        <v>452</v>
      </c>
      <c r="C89" s="294">
        <f>+C66+C70+C75+C78+C82+C88+C87</f>
        <v>14198174</v>
      </c>
    </row>
    <row r="90" spans="1:3" s="92" customFormat="1" ht="12" customHeight="1" thickBot="1">
      <c r="A90" s="441" t="s">
        <v>483</v>
      </c>
      <c r="B90" s="423" t="s">
        <v>484</v>
      </c>
      <c r="C90" s="294">
        <f>+C65+C89</f>
        <v>252595399</v>
      </c>
    </row>
    <row r="91" spans="1:3" s="93" customFormat="1" ht="15" customHeight="1" thickBot="1">
      <c r="A91" s="226"/>
      <c r="B91" s="227"/>
      <c r="C91" s="358"/>
    </row>
    <row r="92" spans="1:3" s="70" customFormat="1" ht="16.5" customHeight="1" thickBot="1">
      <c r="A92" s="230"/>
      <c r="B92" s="231" t="s">
        <v>56</v>
      </c>
      <c r="C92" s="360"/>
    </row>
    <row r="93" spans="1:3" s="94" customFormat="1" ht="12" customHeight="1" thickBot="1">
      <c r="A93" s="407" t="s">
        <v>17</v>
      </c>
      <c r="B93" s="28" t="s">
        <v>488</v>
      </c>
      <c r="C93" s="287">
        <f>+C94+C95+C96+C97+C98+C111</f>
        <v>120936938</v>
      </c>
    </row>
    <row r="94" spans="1:3" ht="12" customHeight="1">
      <c r="A94" s="442" t="s">
        <v>97</v>
      </c>
      <c r="B94" s="10" t="s">
        <v>48</v>
      </c>
      <c r="C94" s="289">
        <v>48115516</v>
      </c>
    </row>
    <row r="95" spans="1:3" ht="12" customHeight="1">
      <c r="A95" s="435" t="s">
        <v>98</v>
      </c>
      <c r="B95" s="8" t="s">
        <v>155</v>
      </c>
      <c r="C95" s="290">
        <v>8524482</v>
      </c>
    </row>
    <row r="96" spans="1:3" ht="12" customHeight="1">
      <c r="A96" s="435" t="s">
        <v>99</v>
      </c>
      <c r="B96" s="8" t="s">
        <v>125</v>
      </c>
      <c r="C96" s="292">
        <v>42132350</v>
      </c>
    </row>
    <row r="97" spans="1:3" ht="12" customHeight="1">
      <c r="A97" s="435" t="s">
        <v>100</v>
      </c>
      <c r="B97" s="11" t="s">
        <v>156</v>
      </c>
      <c r="C97" s="292">
        <v>3027000</v>
      </c>
    </row>
    <row r="98" spans="1:3" ht="12" customHeight="1">
      <c r="A98" s="435" t="s">
        <v>111</v>
      </c>
      <c r="B98" s="19" t="s">
        <v>157</v>
      </c>
      <c r="C98" s="292">
        <f>C105+C110</f>
        <v>11045096</v>
      </c>
    </row>
    <row r="99" spans="1:3" ht="12" customHeight="1">
      <c r="A99" s="435" t="s">
        <v>101</v>
      </c>
      <c r="B99" s="8" t="s">
        <v>485</v>
      </c>
      <c r="C99" s="292"/>
    </row>
    <row r="100" spans="1:3" ht="12" customHeight="1">
      <c r="A100" s="435" t="s">
        <v>102</v>
      </c>
      <c r="B100" s="138" t="s">
        <v>415</v>
      </c>
      <c r="C100" s="292"/>
    </row>
    <row r="101" spans="1:3" ht="12" customHeight="1">
      <c r="A101" s="435" t="s">
        <v>112</v>
      </c>
      <c r="B101" s="138" t="s">
        <v>414</v>
      </c>
      <c r="C101" s="292"/>
    </row>
    <row r="102" spans="1:3" ht="12" customHeight="1">
      <c r="A102" s="435" t="s">
        <v>113</v>
      </c>
      <c r="B102" s="138" t="s">
        <v>325</v>
      </c>
      <c r="C102" s="292"/>
    </row>
    <row r="103" spans="1:3" ht="12" customHeight="1">
      <c r="A103" s="435" t="s">
        <v>114</v>
      </c>
      <c r="B103" s="139" t="s">
        <v>326</v>
      </c>
      <c r="C103" s="292"/>
    </row>
    <row r="104" spans="1:3" ht="12" customHeight="1">
      <c r="A104" s="435" t="s">
        <v>115</v>
      </c>
      <c r="B104" s="139" t="s">
        <v>327</v>
      </c>
      <c r="C104" s="292"/>
    </row>
    <row r="105" spans="1:3" ht="12" customHeight="1">
      <c r="A105" s="435" t="s">
        <v>117</v>
      </c>
      <c r="B105" s="138" t="s">
        <v>328</v>
      </c>
      <c r="C105" s="292">
        <v>3213896</v>
      </c>
    </row>
    <row r="106" spans="1:3" ht="12" customHeight="1">
      <c r="A106" s="435" t="s">
        <v>158</v>
      </c>
      <c r="B106" s="138" t="s">
        <v>329</v>
      </c>
      <c r="C106" s="292"/>
    </row>
    <row r="107" spans="1:3" ht="12" customHeight="1">
      <c r="A107" s="435" t="s">
        <v>323</v>
      </c>
      <c r="B107" s="139" t="s">
        <v>330</v>
      </c>
      <c r="C107" s="292"/>
    </row>
    <row r="108" spans="1:3" ht="12" customHeight="1">
      <c r="A108" s="443" t="s">
        <v>324</v>
      </c>
      <c r="B108" s="140" t="s">
        <v>331</v>
      </c>
      <c r="C108" s="292"/>
    </row>
    <row r="109" spans="1:3" ht="12" customHeight="1">
      <c r="A109" s="435" t="s">
        <v>412</v>
      </c>
      <c r="B109" s="140" t="s">
        <v>332</v>
      </c>
      <c r="C109" s="292"/>
    </row>
    <row r="110" spans="1:3" ht="12" customHeight="1">
      <c r="A110" s="435" t="s">
        <v>413</v>
      </c>
      <c r="B110" s="139" t="s">
        <v>333</v>
      </c>
      <c r="C110" s="290">
        <v>7831200</v>
      </c>
    </row>
    <row r="111" spans="1:3" ht="12" customHeight="1">
      <c r="A111" s="435" t="s">
        <v>417</v>
      </c>
      <c r="B111" s="11" t="s">
        <v>49</v>
      </c>
      <c r="C111" s="290">
        <f>C112+C113</f>
        <v>8092494</v>
      </c>
    </row>
    <row r="112" spans="1:3" ht="12" customHeight="1">
      <c r="A112" s="436" t="s">
        <v>418</v>
      </c>
      <c r="B112" s="8" t="s">
        <v>486</v>
      </c>
      <c r="C112" s="292">
        <v>4255627</v>
      </c>
    </row>
    <row r="113" spans="1:3" ht="12" customHeight="1" thickBot="1">
      <c r="A113" s="444" t="s">
        <v>419</v>
      </c>
      <c r="B113" s="141" t="s">
        <v>487</v>
      </c>
      <c r="C113" s="296">
        <v>3836867</v>
      </c>
    </row>
    <row r="114" spans="1:3" ht="12" customHeight="1" thickBot="1">
      <c r="A114" s="32" t="s">
        <v>18</v>
      </c>
      <c r="B114" s="27" t="s">
        <v>334</v>
      </c>
      <c r="C114" s="288">
        <f>+C115+C117+C119</f>
        <v>34950808</v>
      </c>
    </row>
    <row r="115" spans="1:3" ht="12" customHeight="1">
      <c r="A115" s="434" t="s">
        <v>103</v>
      </c>
      <c r="B115" s="8" t="s">
        <v>203</v>
      </c>
      <c r="C115" s="291">
        <v>300000</v>
      </c>
    </row>
    <row r="116" spans="1:3" ht="12" customHeight="1">
      <c r="A116" s="434" t="s">
        <v>104</v>
      </c>
      <c r="B116" s="12" t="s">
        <v>338</v>
      </c>
      <c r="C116" s="291"/>
    </row>
    <row r="117" spans="1:3" ht="12" customHeight="1">
      <c r="A117" s="434" t="s">
        <v>105</v>
      </c>
      <c r="B117" s="12" t="s">
        <v>159</v>
      </c>
      <c r="C117" s="290">
        <v>34245208</v>
      </c>
    </row>
    <row r="118" spans="1:3" ht="12" customHeight="1">
      <c r="A118" s="434" t="s">
        <v>106</v>
      </c>
      <c r="B118" s="12" t="s">
        <v>339</v>
      </c>
      <c r="C118" s="255"/>
    </row>
    <row r="119" spans="1:3" ht="12" customHeight="1">
      <c r="A119" s="434" t="s">
        <v>107</v>
      </c>
      <c r="B119" s="285" t="s">
        <v>205</v>
      </c>
      <c r="C119" s="255">
        <f>C122+C123</f>
        <v>405600</v>
      </c>
    </row>
    <row r="120" spans="1:3" ht="12" customHeight="1">
      <c r="A120" s="434" t="s">
        <v>116</v>
      </c>
      <c r="B120" s="284" t="s">
        <v>403</v>
      </c>
      <c r="C120" s="255"/>
    </row>
    <row r="121" spans="1:3" ht="12" customHeight="1">
      <c r="A121" s="434" t="s">
        <v>118</v>
      </c>
      <c r="B121" s="411" t="s">
        <v>344</v>
      </c>
      <c r="C121" s="255"/>
    </row>
    <row r="122" spans="1:3" ht="12" customHeight="1">
      <c r="A122" s="434" t="s">
        <v>160</v>
      </c>
      <c r="B122" s="139" t="s">
        <v>327</v>
      </c>
      <c r="C122" s="255">
        <v>355600</v>
      </c>
    </row>
    <row r="123" spans="1:3" ht="12" customHeight="1">
      <c r="A123" s="434" t="s">
        <v>161</v>
      </c>
      <c r="B123" s="139" t="s">
        <v>343</v>
      </c>
      <c r="C123" s="255">
        <v>50000</v>
      </c>
    </row>
    <row r="124" spans="1:3" ht="12" customHeight="1">
      <c r="A124" s="434" t="s">
        <v>162</v>
      </c>
      <c r="B124" s="139" t="s">
        <v>342</v>
      </c>
      <c r="C124" s="255"/>
    </row>
    <row r="125" spans="1:3" ht="12" customHeight="1">
      <c r="A125" s="434" t="s">
        <v>335</v>
      </c>
      <c r="B125" s="139" t="s">
        <v>330</v>
      </c>
      <c r="C125" s="255"/>
    </row>
    <row r="126" spans="1:3" ht="12" customHeight="1">
      <c r="A126" s="434" t="s">
        <v>336</v>
      </c>
      <c r="B126" s="139" t="s">
        <v>341</v>
      </c>
      <c r="C126" s="255"/>
    </row>
    <row r="127" spans="1:3" ht="12" customHeight="1" thickBot="1">
      <c r="A127" s="443" t="s">
        <v>337</v>
      </c>
      <c r="B127" s="139" t="s">
        <v>340</v>
      </c>
      <c r="C127" s="257"/>
    </row>
    <row r="128" spans="1:3" ht="12" customHeight="1" thickBot="1">
      <c r="A128" s="32" t="s">
        <v>19</v>
      </c>
      <c r="B128" s="120" t="s">
        <v>422</v>
      </c>
      <c r="C128" s="288">
        <f>+C93+C114</f>
        <v>155887746</v>
      </c>
    </row>
    <row r="129" spans="1:3" ht="12" customHeight="1" thickBot="1">
      <c r="A129" s="32" t="s">
        <v>20</v>
      </c>
      <c r="B129" s="120" t="s">
        <v>423</v>
      </c>
      <c r="C129" s="288">
        <f>+C130+C131+C132</f>
        <v>0</v>
      </c>
    </row>
    <row r="130" spans="1:3" s="94" customFormat="1" ht="12" customHeight="1">
      <c r="A130" s="434" t="s">
        <v>242</v>
      </c>
      <c r="B130" s="9" t="s">
        <v>491</v>
      </c>
      <c r="C130" s="255"/>
    </row>
    <row r="131" spans="1:3" ht="12" customHeight="1">
      <c r="A131" s="434" t="s">
        <v>243</v>
      </c>
      <c r="B131" s="9" t="s">
        <v>431</v>
      </c>
      <c r="C131" s="255"/>
    </row>
    <row r="132" spans="1:3" ht="12" customHeight="1" thickBot="1">
      <c r="A132" s="443" t="s">
        <v>244</v>
      </c>
      <c r="B132" s="7" t="s">
        <v>490</v>
      </c>
      <c r="C132" s="255"/>
    </row>
    <row r="133" spans="1:3" ht="12" customHeight="1" thickBot="1">
      <c r="A133" s="32" t="s">
        <v>21</v>
      </c>
      <c r="B133" s="120" t="s">
        <v>424</v>
      </c>
      <c r="C133" s="288">
        <f>+C134+C135+C136+C137+C138+C139</f>
        <v>0</v>
      </c>
    </row>
    <row r="134" spans="1:3" ht="12" customHeight="1">
      <c r="A134" s="434" t="s">
        <v>90</v>
      </c>
      <c r="B134" s="9" t="s">
        <v>433</v>
      </c>
      <c r="C134" s="255"/>
    </row>
    <row r="135" spans="1:3" ht="12" customHeight="1">
      <c r="A135" s="434" t="s">
        <v>91</v>
      </c>
      <c r="B135" s="9" t="s">
        <v>425</v>
      </c>
      <c r="C135" s="255"/>
    </row>
    <row r="136" spans="1:3" ht="12" customHeight="1">
      <c r="A136" s="434" t="s">
        <v>92</v>
      </c>
      <c r="B136" s="9" t="s">
        <v>426</v>
      </c>
      <c r="C136" s="255"/>
    </row>
    <row r="137" spans="1:3" ht="12" customHeight="1">
      <c r="A137" s="434" t="s">
        <v>147</v>
      </c>
      <c r="B137" s="9" t="s">
        <v>489</v>
      </c>
      <c r="C137" s="255"/>
    </row>
    <row r="138" spans="1:3" ht="12" customHeight="1">
      <c r="A138" s="434" t="s">
        <v>148</v>
      </c>
      <c r="B138" s="9" t="s">
        <v>428</v>
      </c>
      <c r="C138" s="255"/>
    </row>
    <row r="139" spans="1:3" s="94" customFormat="1" ht="12" customHeight="1" thickBot="1">
      <c r="A139" s="443" t="s">
        <v>149</v>
      </c>
      <c r="B139" s="7" t="s">
        <v>429</v>
      </c>
      <c r="C139" s="255"/>
    </row>
    <row r="140" spans="1:11" ht="12" customHeight="1" thickBot="1">
      <c r="A140" s="32" t="s">
        <v>22</v>
      </c>
      <c r="B140" s="120" t="s">
        <v>515</v>
      </c>
      <c r="C140" s="294">
        <f>+C141+C142+C144+C145+C143</f>
        <v>96707653</v>
      </c>
      <c r="K140" s="237"/>
    </row>
    <row r="141" spans="1:3" ht="12.75">
      <c r="A141" s="434" t="s">
        <v>93</v>
      </c>
      <c r="B141" s="9" t="s">
        <v>345</v>
      </c>
      <c r="C141" s="255"/>
    </row>
    <row r="142" spans="1:3" ht="12" customHeight="1">
      <c r="A142" s="434" t="s">
        <v>94</v>
      </c>
      <c r="B142" s="9" t="s">
        <v>346</v>
      </c>
      <c r="C142" s="255">
        <v>5097559</v>
      </c>
    </row>
    <row r="143" spans="1:3" ht="12" customHeight="1">
      <c r="A143" s="434" t="s">
        <v>262</v>
      </c>
      <c r="B143" s="9" t="s">
        <v>514</v>
      </c>
      <c r="C143" s="255">
        <v>91610094</v>
      </c>
    </row>
    <row r="144" spans="1:3" s="94" customFormat="1" ht="12" customHeight="1">
      <c r="A144" s="434" t="s">
        <v>263</v>
      </c>
      <c r="B144" s="9" t="s">
        <v>438</v>
      </c>
      <c r="C144" s="255"/>
    </row>
    <row r="145" spans="1:3" s="94" customFormat="1" ht="12" customHeight="1" thickBot="1">
      <c r="A145" s="443" t="s">
        <v>264</v>
      </c>
      <c r="B145" s="7" t="s">
        <v>365</v>
      </c>
      <c r="C145" s="255"/>
    </row>
    <row r="146" spans="1:3" s="94" customFormat="1" ht="12" customHeight="1" thickBot="1">
      <c r="A146" s="32" t="s">
        <v>23</v>
      </c>
      <c r="B146" s="120" t="s">
        <v>439</v>
      </c>
      <c r="C146" s="297">
        <f>+C147+C148+C149+C150+C151</f>
        <v>0</v>
      </c>
    </row>
    <row r="147" spans="1:3" s="94" customFormat="1" ht="12" customHeight="1">
      <c r="A147" s="434" t="s">
        <v>95</v>
      </c>
      <c r="B147" s="9" t="s">
        <v>434</v>
      </c>
      <c r="C147" s="255"/>
    </row>
    <row r="148" spans="1:3" s="94" customFormat="1" ht="12" customHeight="1">
      <c r="A148" s="434" t="s">
        <v>96</v>
      </c>
      <c r="B148" s="9" t="s">
        <v>441</v>
      </c>
      <c r="C148" s="255"/>
    </row>
    <row r="149" spans="1:3" s="94" customFormat="1" ht="12" customHeight="1">
      <c r="A149" s="434" t="s">
        <v>274</v>
      </c>
      <c r="B149" s="9" t="s">
        <v>436</v>
      </c>
      <c r="C149" s="255"/>
    </row>
    <row r="150" spans="1:3" s="94" customFormat="1" ht="12" customHeight="1">
      <c r="A150" s="434" t="s">
        <v>275</v>
      </c>
      <c r="B150" s="9" t="s">
        <v>492</v>
      </c>
      <c r="C150" s="255"/>
    </row>
    <row r="151" spans="1:3" ht="12.75" customHeight="1" thickBot="1">
      <c r="A151" s="443" t="s">
        <v>440</v>
      </c>
      <c r="B151" s="7" t="s">
        <v>443</v>
      </c>
      <c r="C151" s="257"/>
    </row>
    <row r="152" spans="1:3" ht="12.75" customHeight="1" thickBot="1">
      <c r="A152" s="490" t="s">
        <v>24</v>
      </c>
      <c r="B152" s="120" t="s">
        <v>444</v>
      </c>
      <c r="C152" s="297"/>
    </row>
    <row r="153" spans="1:3" ht="12.75" customHeight="1" thickBot="1">
      <c r="A153" s="490" t="s">
        <v>25</v>
      </c>
      <c r="B153" s="120" t="s">
        <v>445</v>
      </c>
      <c r="C153" s="297"/>
    </row>
    <row r="154" spans="1:3" ht="12" customHeight="1" thickBot="1">
      <c r="A154" s="32" t="s">
        <v>26</v>
      </c>
      <c r="B154" s="120" t="s">
        <v>447</v>
      </c>
      <c r="C154" s="425">
        <f>+C129+C133+C140+C146+C152+C153</f>
        <v>96707653</v>
      </c>
    </row>
    <row r="155" spans="1:3" ht="15" customHeight="1" thickBot="1">
      <c r="A155" s="445" t="s">
        <v>27</v>
      </c>
      <c r="B155" s="378" t="s">
        <v>446</v>
      </c>
      <c r="C155" s="425">
        <f>+C128+C154</f>
        <v>252595399</v>
      </c>
    </row>
    <row r="156" spans="1:3" ht="13.5" thickBot="1">
      <c r="A156" s="386"/>
      <c r="B156" s="387"/>
      <c r="C156" s="388"/>
    </row>
    <row r="157" spans="1:3" ht="15" customHeight="1" thickBot="1">
      <c r="A157" s="235" t="s">
        <v>493</v>
      </c>
      <c r="B157" s="236"/>
      <c r="C157" s="117">
        <v>12</v>
      </c>
    </row>
    <row r="158" spans="1:3" ht="14.25" customHeight="1" thickBot="1">
      <c r="A158" s="235" t="s">
        <v>178</v>
      </c>
      <c r="B158" s="236"/>
      <c r="C158" s="117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389" customWidth="1"/>
    <col min="2" max="2" width="72.00390625" style="390" customWidth="1"/>
    <col min="3" max="3" width="25.00390625" style="391" customWidth="1"/>
    <col min="4" max="16384" width="9.375" style="3" customWidth="1"/>
  </cols>
  <sheetData>
    <row r="1" spans="1:3" s="2" customFormat="1" ht="16.5" customHeight="1" thickBot="1">
      <c r="A1" s="212"/>
      <c r="B1" s="214"/>
      <c r="C1" s="560" t="str">
        <f>+CONCATENATE("8.1.1. melléklet a 3/",LEFT(ÖSSZEFÜGGÉSEK!A5,4),". (II.28.) önkormányzati rendelethez")</f>
        <v>8.1.1. melléklet a 3/2018. (II.28.) önkormányzati rendelethez</v>
      </c>
    </row>
    <row r="2" spans="1:3" s="90" customFormat="1" ht="21" customHeight="1">
      <c r="A2" s="405" t="s">
        <v>60</v>
      </c>
      <c r="B2" s="349" t="s">
        <v>199</v>
      </c>
      <c r="C2" s="351" t="s">
        <v>53</v>
      </c>
    </row>
    <row r="3" spans="1:3" s="90" customFormat="1" ht="16.5" thickBot="1">
      <c r="A3" s="215" t="s">
        <v>175</v>
      </c>
      <c r="B3" s="350" t="s">
        <v>404</v>
      </c>
      <c r="C3" s="489" t="s">
        <v>58</v>
      </c>
    </row>
    <row r="4" spans="1:3" s="91" customFormat="1" ht="15.75" customHeight="1" thickBot="1">
      <c r="A4" s="216"/>
      <c r="B4" s="216"/>
      <c r="C4" s="217" t="str">
        <f>'9.1. sz. mell'!C4</f>
        <v>Forintban!</v>
      </c>
    </row>
    <row r="5" spans="1:3" ht="13.5" thickBot="1">
      <c r="A5" s="406" t="s">
        <v>177</v>
      </c>
      <c r="B5" s="218" t="s">
        <v>537</v>
      </c>
      <c r="C5" s="352" t="s">
        <v>54</v>
      </c>
    </row>
    <row r="6" spans="1:3" s="70" customFormat="1" ht="12.75" customHeight="1" thickBot="1">
      <c r="A6" s="195"/>
      <c r="B6" s="196" t="s">
        <v>467</v>
      </c>
      <c r="C6" s="197" t="s">
        <v>468</v>
      </c>
    </row>
    <row r="7" spans="1:3" s="70" customFormat="1" ht="15.75" customHeight="1" thickBot="1">
      <c r="A7" s="220"/>
      <c r="B7" s="221" t="s">
        <v>55</v>
      </c>
      <c r="C7" s="353"/>
    </row>
    <row r="8" spans="1:3" s="70" customFormat="1" ht="12" customHeight="1" thickBot="1">
      <c r="A8" s="32" t="s">
        <v>17</v>
      </c>
      <c r="B8" s="21" t="s">
        <v>226</v>
      </c>
      <c r="C8" s="288">
        <f>+C9+C10+C11+C12+C13+C14</f>
        <v>136887891</v>
      </c>
    </row>
    <row r="9" spans="1:3" s="92" customFormat="1" ht="12" customHeight="1">
      <c r="A9" s="434" t="s">
        <v>97</v>
      </c>
      <c r="B9" s="415" t="s">
        <v>227</v>
      </c>
      <c r="C9" s="291">
        <v>64326456</v>
      </c>
    </row>
    <row r="10" spans="1:3" s="93" customFormat="1" ht="12" customHeight="1">
      <c r="A10" s="435" t="s">
        <v>98</v>
      </c>
      <c r="B10" s="416" t="s">
        <v>228</v>
      </c>
      <c r="C10" s="290">
        <v>28849517</v>
      </c>
    </row>
    <row r="11" spans="1:3" s="93" customFormat="1" ht="12" customHeight="1">
      <c r="A11" s="435" t="s">
        <v>99</v>
      </c>
      <c r="B11" s="416" t="s">
        <v>524</v>
      </c>
      <c r="C11" s="290">
        <v>41651288</v>
      </c>
    </row>
    <row r="12" spans="1:3" s="93" customFormat="1" ht="12" customHeight="1">
      <c r="A12" s="435" t="s">
        <v>100</v>
      </c>
      <c r="B12" s="416" t="s">
        <v>230</v>
      </c>
      <c r="C12" s="290">
        <v>2060630</v>
      </c>
    </row>
    <row r="13" spans="1:3" s="93" customFormat="1" ht="12" customHeight="1">
      <c r="A13" s="435" t="s">
        <v>127</v>
      </c>
      <c r="B13" s="416" t="s">
        <v>480</v>
      </c>
      <c r="C13" s="290"/>
    </row>
    <row r="14" spans="1:3" s="92" customFormat="1" ht="12" customHeight="1" thickBot="1">
      <c r="A14" s="436" t="s">
        <v>101</v>
      </c>
      <c r="B14" s="417" t="s">
        <v>407</v>
      </c>
      <c r="C14" s="290"/>
    </row>
    <row r="15" spans="1:3" s="92" customFormat="1" ht="12" customHeight="1" thickBot="1">
      <c r="A15" s="32" t="s">
        <v>18</v>
      </c>
      <c r="B15" s="283" t="s">
        <v>231</v>
      </c>
      <c r="C15" s="288">
        <f>+C16+C17+C18+C19+C20</f>
        <v>21261130</v>
      </c>
    </row>
    <row r="16" spans="1:3" s="92" customFormat="1" ht="12" customHeight="1">
      <c r="A16" s="434" t="s">
        <v>103</v>
      </c>
      <c r="B16" s="415" t="s">
        <v>232</v>
      </c>
      <c r="C16" s="291"/>
    </row>
    <row r="17" spans="1:3" s="92" customFormat="1" ht="12" customHeight="1">
      <c r="A17" s="435" t="s">
        <v>104</v>
      </c>
      <c r="B17" s="416" t="s">
        <v>233</v>
      </c>
      <c r="C17" s="290"/>
    </row>
    <row r="18" spans="1:3" s="92" customFormat="1" ht="12" customHeight="1">
      <c r="A18" s="435" t="s">
        <v>105</v>
      </c>
      <c r="B18" s="416" t="s">
        <v>397</v>
      </c>
      <c r="C18" s="290"/>
    </row>
    <row r="19" spans="1:3" s="92" customFormat="1" ht="12" customHeight="1">
      <c r="A19" s="435" t="s">
        <v>106</v>
      </c>
      <c r="B19" s="416" t="s">
        <v>398</v>
      </c>
      <c r="C19" s="290"/>
    </row>
    <row r="20" spans="1:3" s="92" customFormat="1" ht="12" customHeight="1">
      <c r="A20" s="435" t="s">
        <v>107</v>
      </c>
      <c r="B20" s="416" t="s">
        <v>234</v>
      </c>
      <c r="C20" s="290">
        <v>21261130</v>
      </c>
    </row>
    <row r="21" spans="1:3" s="93" customFormat="1" ht="12" customHeight="1" thickBot="1">
      <c r="A21" s="436" t="s">
        <v>116</v>
      </c>
      <c r="B21" s="417" t="s">
        <v>235</v>
      </c>
      <c r="C21" s="292"/>
    </row>
    <row r="22" spans="1:3" s="93" customFormat="1" ht="12" customHeight="1" thickBot="1">
      <c r="A22" s="32" t="s">
        <v>19</v>
      </c>
      <c r="B22" s="21" t="s">
        <v>236</v>
      </c>
      <c r="C22" s="288">
        <f>+C23+C24+C25+C26+C27</f>
        <v>29882704</v>
      </c>
    </row>
    <row r="23" spans="1:3" s="93" customFormat="1" ht="12" customHeight="1">
      <c r="A23" s="434" t="s">
        <v>86</v>
      </c>
      <c r="B23" s="415" t="s">
        <v>237</v>
      </c>
      <c r="C23" s="291">
        <v>29882704</v>
      </c>
    </row>
    <row r="24" spans="1:3" s="92" customFormat="1" ht="12" customHeight="1">
      <c r="A24" s="435" t="s">
        <v>87</v>
      </c>
      <c r="B24" s="416" t="s">
        <v>238</v>
      </c>
      <c r="C24" s="290"/>
    </row>
    <row r="25" spans="1:3" s="93" customFormat="1" ht="12" customHeight="1">
      <c r="A25" s="435" t="s">
        <v>88</v>
      </c>
      <c r="B25" s="416" t="s">
        <v>399</v>
      </c>
      <c r="C25" s="290"/>
    </row>
    <row r="26" spans="1:3" s="93" customFormat="1" ht="12" customHeight="1">
      <c r="A26" s="435" t="s">
        <v>89</v>
      </c>
      <c r="B26" s="416" t="s">
        <v>400</v>
      </c>
      <c r="C26" s="290"/>
    </row>
    <row r="27" spans="1:3" s="93" customFormat="1" ht="12" customHeight="1">
      <c r="A27" s="435" t="s">
        <v>143</v>
      </c>
      <c r="B27" s="416" t="s">
        <v>239</v>
      </c>
      <c r="C27" s="290"/>
    </row>
    <row r="28" spans="1:3" s="93" customFormat="1" ht="12" customHeight="1" thickBot="1">
      <c r="A28" s="436" t="s">
        <v>144</v>
      </c>
      <c r="B28" s="417" t="s">
        <v>240</v>
      </c>
      <c r="C28" s="292"/>
    </row>
    <row r="29" spans="1:3" s="93" customFormat="1" ht="12" customHeight="1" thickBot="1">
      <c r="A29" s="32" t="s">
        <v>145</v>
      </c>
      <c r="B29" s="21" t="s">
        <v>534</v>
      </c>
      <c r="C29" s="294">
        <f>SUM(C30:C36)</f>
        <v>30570000</v>
      </c>
    </row>
    <row r="30" spans="1:3" s="93" customFormat="1" ht="12" customHeight="1">
      <c r="A30" s="434" t="s">
        <v>242</v>
      </c>
      <c r="B30" s="415" t="s">
        <v>529</v>
      </c>
      <c r="C30" s="291"/>
    </row>
    <row r="31" spans="1:3" s="93" customFormat="1" ht="12" customHeight="1">
      <c r="A31" s="435" t="s">
        <v>243</v>
      </c>
      <c r="B31" s="416" t="s">
        <v>553</v>
      </c>
      <c r="C31" s="290">
        <v>8500000</v>
      </c>
    </row>
    <row r="32" spans="1:3" s="93" customFormat="1" ht="12" customHeight="1">
      <c r="A32" s="435" t="s">
        <v>244</v>
      </c>
      <c r="B32" s="416" t="s">
        <v>531</v>
      </c>
      <c r="C32" s="290">
        <v>17600000</v>
      </c>
    </row>
    <row r="33" spans="1:3" s="93" customFormat="1" ht="12" customHeight="1">
      <c r="A33" s="435" t="s">
        <v>245</v>
      </c>
      <c r="B33" s="416" t="s">
        <v>532</v>
      </c>
      <c r="C33" s="290"/>
    </row>
    <row r="34" spans="1:3" s="93" customFormat="1" ht="12" customHeight="1">
      <c r="A34" s="435" t="s">
        <v>526</v>
      </c>
      <c r="B34" s="416" t="s">
        <v>246</v>
      </c>
      <c r="C34" s="290">
        <v>3900000</v>
      </c>
    </row>
    <row r="35" spans="1:3" s="93" customFormat="1" ht="12" customHeight="1">
      <c r="A35" s="435" t="s">
        <v>527</v>
      </c>
      <c r="B35" s="416" t="s">
        <v>247</v>
      </c>
      <c r="C35" s="290"/>
    </row>
    <row r="36" spans="1:3" s="93" customFormat="1" ht="12" customHeight="1" thickBot="1">
      <c r="A36" s="436" t="s">
        <v>528</v>
      </c>
      <c r="B36" s="515" t="s">
        <v>248</v>
      </c>
      <c r="C36" s="292">
        <v>570000</v>
      </c>
    </row>
    <row r="37" spans="1:3" s="93" customFormat="1" ht="12" customHeight="1" thickBot="1">
      <c r="A37" s="32" t="s">
        <v>21</v>
      </c>
      <c r="B37" s="21" t="s">
        <v>408</v>
      </c>
      <c r="C37" s="288">
        <f>SUM(C38:C48)</f>
        <v>15760500</v>
      </c>
    </row>
    <row r="38" spans="1:3" s="93" customFormat="1" ht="12" customHeight="1">
      <c r="A38" s="434" t="s">
        <v>90</v>
      </c>
      <c r="B38" s="415" t="s">
        <v>251</v>
      </c>
      <c r="C38" s="291"/>
    </row>
    <row r="39" spans="1:3" s="93" customFormat="1" ht="12" customHeight="1">
      <c r="A39" s="435" t="s">
        <v>91</v>
      </c>
      <c r="B39" s="416" t="s">
        <v>252</v>
      </c>
      <c r="C39" s="290">
        <v>2437600</v>
      </c>
    </row>
    <row r="40" spans="1:3" s="93" customFormat="1" ht="12" customHeight="1">
      <c r="A40" s="435" t="s">
        <v>92</v>
      </c>
      <c r="B40" s="416" t="s">
        <v>253</v>
      </c>
      <c r="C40" s="290">
        <v>235000</v>
      </c>
    </row>
    <row r="41" spans="1:3" s="93" customFormat="1" ht="12" customHeight="1">
      <c r="A41" s="435" t="s">
        <v>147</v>
      </c>
      <c r="B41" s="416" t="s">
        <v>254</v>
      </c>
      <c r="C41" s="290">
        <v>2651709</v>
      </c>
    </row>
    <row r="42" spans="1:3" s="93" customFormat="1" ht="12" customHeight="1">
      <c r="A42" s="435" t="s">
        <v>148</v>
      </c>
      <c r="B42" s="416" t="s">
        <v>255</v>
      </c>
      <c r="C42" s="290">
        <v>7595260</v>
      </c>
    </row>
    <row r="43" spans="1:3" s="93" customFormat="1" ht="12" customHeight="1">
      <c r="A43" s="435" t="s">
        <v>149</v>
      </c>
      <c r="B43" s="416" t="s">
        <v>256</v>
      </c>
      <c r="C43" s="290">
        <v>2840931</v>
      </c>
    </row>
    <row r="44" spans="1:3" s="93" customFormat="1" ht="12" customHeight="1">
      <c r="A44" s="435" t="s">
        <v>150</v>
      </c>
      <c r="B44" s="416" t="s">
        <v>257</v>
      </c>
      <c r="C44" s="290"/>
    </row>
    <row r="45" spans="1:3" s="93" customFormat="1" ht="12" customHeight="1">
      <c r="A45" s="435" t="s">
        <v>151</v>
      </c>
      <c r="B45" s="416" t="s">
        <v>533</v>
      </c>
      <c r="C45" s="290"/>
    </row>
    <row r="46" spans="1:3" s="93" customFormat="1" ht="12" customHeight="1">
      <c r="A46" s="435" t="s">
        <v>249</v>
      </c>
      <c r="B46" s="416" t="s">
        <v>259</v>
      </c>
      <c r="C46" s="293"/>
    </row>
    <row r="47" spans="1:3" s="93" customFormat="1" ht="12" customHeight="1">
      <c r="A47" s="436" t="s">
        <v>250</v>
      </c>
      <c r="B47" s="417" t="s">
        <v>410</v>
      </c>
      <c r="C47" s="402"/>
    </row>
    <row r="48" spans="1:3" s="93" customFormat="1" ht="12" customHeight="1" thickBot="1">
      <c r="A48" s="436" t="s">
        <v>409</v>
      </c>
      <c r="B48" s="417" t="s">
        <v>260</v>
      </c>
      <c r="C48" s="402"/>
    </row>
    <row r="49" spans="1:3" s="93" customFormat="1" ht="12" customHeight="1" thickBot="1">
      <c r="A49" s="32" t="s">
        <v>22</v>
      </c>
      <c r="B49" s="21" t="s">
        <v>261</v>
      </c>
      <c r="C49" s="288">
        <f>SUM(C50:C54)</f>
        <v>0</v>
      </c>
    </row>
    <row r="50" spans="1:3" s="93" customFormat="1" ht="12" customHeight="1">
      <c r="A50" s="434" t="s">
        <v>93</v>
      </c>
      <c r="B50" s="415" t="s">
        <v>265</v>
      </c>
      <c r="C50" s="459"/>
    </row>
    <row r="51" spans="1:3" s="93" customFormat="1" ht="12" customHeight="1">
      <c r="A51" s="435" t="s">
        <v>94</v>
      </c>
      <c r="B51" s="416" t="s">
        <v>266</v>
      </c>
      <c r="C51" s="293"/>
    </row>
    <row r="52" spans="1:3" s="93" customFormat="1" ht="12" customHeight="1">
      <c r="A52" s="435" t="s">
        <v>262</v>
      </c>
      <c r="B52" s="416" t="s">
        <v>267</v>
      </c>
      <c r="C52" s="293"/>
    </row>
    <row r="53" spans="1:3" s="93" customFormat="1" ht="12" customHeight="1">
      <c r="A53" s="435" t="s">
        <v>263</v>
      </c>
      <c r="B53" s="416" t="s">
        <v>268</v>
      </c>
      <c r="C53" s="293"/>
    </row>
    <row r="54" spans="1:3" s="93" customFormat="1" ht="12" customHeight="1" thickBot="1">
      <c r="A54" s="436" t="s">
        <v>264</v>
      </c>
      <c r="B54" s="417" t="s">
        <v>269</v>
      </c>
      <c r="C54" s="402"/>
    </row>
    <row r="55" spans="1:3" s="93" customFormat="1" ht="12" customHeight="1" thickBot="1">
      <c r="A55" s="32" t="s">
        <v>152</v>
      </c>
      <c r="B55" s="21" t="s">
        <v>270</v>
      </c>
      <c r="C55" s="288">
        <f>SUM(C56:C58)</f>
        <v>1435000</v>
      </c>
    </row>
    <row r="56" spans="1:3" s="93" customFormat="1" ht="12" customHeight="1">
      <c r="A56" s="434" t="s">
        <v>95</v>
      </c>
      <c r="B56" s="415" t="s">
        <v>271</v>
      </c>
      <c r="C56" s="291"/>
    </row>
    <row r="57" spans="1:3" s="93" customFormat="1" ht="12" customHeight="1">
      <c r="A57" s="435" t="s">
        <v>96</v>
      </c>
      <c r="B57" s="416" t="s">
        <v>401</v>
      </c>
      <c r="C57" s="290"/>
    </row>
    <row r="58" spans="1:3" s="93" customFormat="1" ht="12" customHeight="1">
      <c r="A58" s="435" t="s">
        <v>274</v>
      </c>
      <c r="B58" s="416" t="s">
        <v>272</v>
      </c>
      <c r="C58" s="290">
        <v>1435000</v>
      </c>
    </row>
    <row r="59" spans="1:3" s="93" customFormat="1" ht="12" customHeight="1" thickBot="1">
      <c r="A59" s="436" t="s">
        <v>275</v>
      </c>
      <c r="B59" s="417" t="s">
        <v>273</v>
      </c>
      <c r="C59" s="292"/>
    </row>
    <row r="60" spans="1:3" s="93" customFormat="1" ht="12" customHeight="1" thickBot="1">
      <c r="A60" s="32" t="s">
        <v>24</v>
      </c>
      <c r="B60" s="283" t="s">
        <v>276</v>
      </c>
      <c r="C60" s="288">
        <f>SUM(C61:C63)</f>
        <v>200000</v>
      </c>
    </row>
    <row r="61" spans="1:3" s="93" customFormat="1" ht="12" customHeight="1">
      <c r="A61" s="434" t="s">
        <v>153</v>
      </c>
      <c r="B61" s="415" t="s">
        <v>278</v>
      </c>
      <c r="C61" s="293"/>
    </row>
    <row r="62" spans="1:3" s="93" customFormat="1" ht="12" customHeight="1">
      <c r="A62" s="435" t="s">
        <v>154</v>
      </c>
      <c r="B62" s="416" t="s">
        <v>402</v>
      </c>
      <c r="C62" s="293">
        <v>200000</v>
      </c>
    </row>
    <row r="63" spans="1:3" s="93" customFormat="1" ht="12" customHeight="1">
      <c r="A63" s="435" t="s">
        <v>204</v>
      </c>
      <c r="B63" s="416" t="s">
        <v>279</v>
      </c>
      <c r="C63" s="293"/>
    </row>
    <row r="64" spans="1:3" s="93" customFormat="1" ht="12" customHeight="1" thickBot="1">
      <c r="A64" s="436" t="s">
        <v>277</v>
      </c>
      <c r="B64" s="417" t="s">
        <v>280</v>
      </c>
      <c r="C64" s="293"/>
    </row>
    <row r="65" spans="1:3" s="93" customFormat="1" ht="12" customHeight="1" thickBot="1">
      <c r="A65" s="32" t="s">
        <v>25</v>
      </c>
      <c r="B65" s="21" t="s">
        <v>281</v>
      </c>
      <c r="C65" s="294">
        <f>+C8+C15+C22+C29+C37+C49+C55+C60</f>
        <v>235997225</v>
      </c>
    </row>
    <row r="66" spans="1:3" s="93" customFormat="1" ht="12" customHeight="1" thickBot="1">
      <c r="A66" s="437" t="s">
        <v>369</v>
      </c>
      <c r="B66" s="283" t="s">
        <v>283</v>
      </c>
      <c r="C66" s="288">
        <f>SUM(C67:C69)</f>
        <v>0</v>
      </c>
    </row>
    <row r="67" spans="1:3" s="93" customFormat="1" ht="12" customHeight="1">
      <c r="A67" s="434" t="s">
        <v>311</v>
      </c>
      <c r="B67" s="415" t="s">
        <v>284</v>
      </c>
      <c r="C67" s="293"/>
    </row>
    <row r="68" spans="1:3" s="93" customFormat="1" ht="12" customHeight="1">
      <c r="A68" s="435" t="s">
        <v>320</v>
      </c>
      <c r="B68" s="416" t="s">
        <v>285</v>
      </c>
      <c r="C68" s="293"/>
    </row>
    <row r="69" spans="1:3" s="93" customFormat="1" ht="12" customHeight="1" thickBot="1">
      <c r="A69" s="436" t="s">
        <v>321</v>
      </c>
      <c r="B69" s="418" t="s">
        <v>286</v>
      </c>
      <c r="C69" s="293"/>
    </row>
    <row r="70" spans="1:3" s="93" customFormat="1" ht="12" customHeight="1" thickBot="1">
      <c r="A70" s="437" t="s">
        <v>287</v>
      </c>
      <c r="B70" s="283" t="s">
        <v>288</v>
      </c>
      <c r="C70" s="288">
        <f>SUM(C71:C74)</f>
        <v>0</v>
      </c>
    </row>
    <row r="71" spans="1:3" s="93" customFormat="1" ht="12" customHeight="1">
      <c r="A71" s="434" t="s">
        <v>128</v>
      </c>
      <c r="B71" s="415" t="s">
        <v>289</v>
      </c>
      <c r="C71" s="293"/>
    </row>
    <row r="72" spans="1:3" s="93" customFormat="1" ht="12" customHeight="1">
      <c r="A72" s="435" t="s">
        <v>129</v>
      </c>
      <c r="B72" s="416" t="s">
        <v>545</v>
      </c>
      <c r="C72" s="293"/>
    </row>
    <row r="73" spans="1:3" s="93" customFormat="1" ht="12" customHeight="1">
      <c r="A73" s="435" t="s">
        <v>312</v>
      </c>
      <c r="B73" s="416" t="s">
        <v>290</v>
      </c>
      <c r="C73" s="293"/>
    </row>
    <row r="74" spans="1:3" s="93" customFormat="1" ht="12" customHeight="1" thickBot="1">
      <c r="A74" s="436" t="s">
        <v>313</v>
      </c>
      <c r="B74" s="285" t="s">
        <v>546</v>
      </c>
      <c r="C74" s="293"/>
    </row>
    <row r="75" spans="1:3" s="93" customFormat="1" ht="12" customHeight="1" thickBot="1">
      <c r="A75" s="437" t="s">
        <v>291</v>
      </c>
      <c r="B75" s="283" t="s">
        <v>292</v>
      </c>
      <c r="C75" s="288">
        <f>SUM(C76:C77)</f>
        <v>14198174</v>
      </c>
    </row>
    <row r="76" spans="1:3" s="93" customFormat="1" ht="12" customHeight="1">
      <c r="A76" s="434" t="s">
        <v>314</v>
      </c>
      <c r="B76" s="415" t="s">
        <v>293</v>
      </c>
      <c r="C76" s="293">
        <v>14198174</v>
      </c>
    </row>
    <row r="77" spans="1:3" s="93" customFormat="1" ht="12" customHeight="1" thickBot="1">
      <c r="A77" s="436" t="s">
        <v>315</v>
      </c>
      <c r="B77" s="417" t="s">
        <v>294</v>
      </c>
      <c r="C77" s="293"/>
    </row>
    <row r="78" spans="1:3" s="92" customFormat="1" ht="12" customHeight="1" thickBot="1">
      <c r="A78" s="437" t="s">
        <v>295</v>
      </c>
      <c r="B78" s="283" t="s">
        <v>296</v>
      </c>
      <c r="C78" s="288">
        <f>SUM(C79:C81)</f>
        <v>0</v>
      </c>
    </row>
    <row r="79" spans="1:3" s="93" customFormat="1" ht="12" customHeight="1">
      <c r="A79" s="434" t="s">
        <v>316</v>
      </c>
      <c r="B79" s="415" t="s">
        <v>297</v>
      </c>
      <c r="C79" s="293"/>
    </row>
    <row r="80" spans="1:3" s="93" customFormat="1" ht="12" customHeight="1">
      <c r="A80" s="435" t="s">
        <v>317</v>
      </c>
      <c r="B80" s="416" t="s">
        <v>298</v>
      </c>
      <c r="C80" s="293"/>
    </row>
    <row r="81" spans="1:3" s="93" customFormat="1" ht="12" customHeight="1" thickBot="1">
      <c r="A81" s="436" t="s">
        <v>318</v>
      </c>
      <c r="B81" s="417" t="s">
        <v>547</v>
      </c>
      <c r="C81" s="293"/>
    </row>
    <row r="82" spans="1:3" s="93" customFormat="1" ht="12" customHeight="1" thickBot="1">
      <c r="A82" s="437" t="s">
        <v>299</v>
      </c>
      <c r="B82" s="283" t="s">
        <v>319</v>
      </c>
      <c r="C82" s="288">
        <f>SUM(C83:C86)</f>
        <v>0</v>
      </c>
    </row>
    <row r="83" spans="1:3" s="93" customFormat="1" ht="12" customHeight="1">
      <c r="A83" s="438" t="s">
        <v>300</v>
      </c>
      <c r="B83" s="415" t="s">
        <v>301</v>
      </c>
      <c r="C83" s="293"/>
    </row>
    <row r="84" spans="1:3" s="93" customFormat="1" ht="12" customHeight="1">
      <c r="A84" s="439" t="s">
        <v>302</v>
      </c>
      <c r="B84" s="416" t="s">
        <v>303</v>
      </c>
      <c r="C84" s="293"/>
    </row>
    <row r="85" spans="1:3" s="93" customFormat="1" ht="12" customHeight="1">
      <c r="A85" s="439" t="s">
        <v>304</v>
      </c>
      <c r="B85" s="416" t="s">
        <v>305</v>
      </c>
      <c r="C85" s="293"/>
    </row>
    <row r="86" spans="1:3" s="92" customFormat="1" ht="12" customHeight="1" thickBot="1">
      <c r="A86" s="440" t="s">
        <v>306</v>
      </c>
      <c r="B86" s="417" t="s">
        <v>307</v>
      </c>
      <c r="C86" s="293"/>
    </row>
    <row r="87" spans="1:3" s="92" customFormat="1" ht="12" customHeight="1" thickBot="1">
      <c r="A87" s="437" t="s">
        <v>308</v>
      </c>
      <c r="B87" s="283" t="s">
        <v>449</v>
      </c>
      <c r="C87" s="460"/>
    </row>
    <row r="88" spans="1:3" s="92" customFormat="1" ht="12" customHeight="1" thickBot="1">
      <c r="A88" s="437" t="s">
        <v>481</v>
      </c>
      <c r="B88" s="283" t="s">
        <v>309</v>
      </c>
      <c r="C88" s="460"/>
    </row>
    <row r="89" spans="1:3" s="92" customFormat="1" ht="12" customHeight="1" thickBot="1">
      <c r="A89" s="437" t="s">
        <v>482</v>
      </c>
      <c r="B89" s="422" t="s">
        <v>452</v>
      </c>
      <c r="C89" s="294">
        <f>+C66+C70+C75+C78+C82+C88+C87</f>
        <v>14198174</v>
      </c>
    </row>
    <row r="90" spans="1:3" s="92" customFormat="1" ht="12" customHeight="1" thickBot="1">
      <c r="A90" s="441" t="s">
        <v>483</v>
      </c>
      <c r="B90" s="423" t="s">
        <v>484</v>
      </c>
      <c r="C90" s="294">
        <f>+C65+C89</f>
        <v>250195399</v>
      </c>
    </row>
    <row r="91" spans="1:3" s="93" customFormat="1" ht="15" customHeight="1" thickBot="1">
      <c r="A91" s="226"/>
      <c r="B91" s="227"/>
      <c r="C91" s="358"/>
    </row>
    <row r="92" spans="1:3" s="70" customFormat="1" ht="16.5" customHeight="1" thickBot="1">
      <c r="A92" s="230"/>
      <c r="B92" s="231" t="s">
        <v>56</v>
      </c>
      <c r="C92" s="360"/>
    </row>
    <row r="93" spans="1:3" s="94" customFormat="1" ht="12" customHeight="1" thickBot="1">
      <c r="A93" s="407" t="s">
        <v>17</v>
      </c>
      <c r="B93" s="28" t="s">
        <v>488</v>
      </c>
      <c r="C93" s="287">
        <f>+C94+C95+C96+C97+C98+C111</f>
        <v>118536938</v>
      </c>
    </row>
    <row r="94" spans="1:3" ht="12" customHeight="1">
      <c r="A94" s="442" t="s">
        <v>97</v>
      </c>
      <c r="B94" s="10" t="s">
        <v>48</v>
      </c>
      <c r="C94" s="289">
        <v>48115516</v>
      </c>
    </row>
    <row r="95" spans="1:3" ht="12" customHeight="1">
      <c r="A95" s="435" t="s">
        <v>98</v>
      </c>
      <c r="B95" s="8" t="s">
        <v>155</v>
      </c>
      <c r="C95" s="290">
        <v>8524482</v>
      </c>
    </row>
    <row r="96" spans="1:3" ht="12" customHeight="1">
      <c r="A96" s="435" t="s">
        <v>99</v>
      </c>
      <c r="B96" s="8" t="s">
        <v>125</v>
      </c>
      <c r="C96" s="292">
        <v>42132350</v>
      </c>
    </row>
    <row r="97" spans="1:3" ht="12" customHeight="1">
      <c r="A97" s="435" t="s">
        <v>100</v>
      </c>
      <c r="B97" s="11" t="s">
        <v>156</v>
      </c>
      <c r="C97" s="292">
        <v>3027000</v>
      </c>
    </row>
    <row r="98" spans="1:3" ht="12" customHeight="1">
      <c r="A98" s="435" t="s">
        <v>111</v>
      </c>
      <c r="B98" s="19" t="s">
        <v>157</v>
      </c>
      <c r="C98" s="292">
        <f>C105+C110</f>
        <v>8645096</v>
      </c>
    </row>
    <row r="99" spans="1:3" ht="12" customHeight="1">
      <c r="A99" s="435" t="s">
        <v>101</v>
      </c>
      <c r="B99" s="8" t="s">
        <v>485</v>
      </c>
      <c r="C99" s="292"/>
    </row>
    <row r="100" spans="1:3" ht="12" customHeight="1">
      <c r="A100" s="435" t="s">
        <v>102</v>
      </c>
      <c r="B100" s="138" t="s">
        <v>415</v>
      </c>
      <c r="C100" s="292"/>
    </row>
    <row r="101" spans="1:3" ht="12" customHeight="1">
      <c r="A101" s="435" t="s">
        <v>112</v>
      </c>
      <c r="B101" s="138" t="s">
        <v>414</v>
      </c>
      <c r="C101" s="292"/>
    </row>
    <row r="102" spans="1:3" ht="12" customHeight="1">
      <c r="A102" s="435" t="s">
        <v>113</v>
      </c>
      <c r="B102" s="138" t="s">
        <v>325</v>
      </c>
      <c r="C102" s="292"/>
    </row>
    <row r="103" spans="1:3" ht="12" customHeight="1">
      <c r="A103" s="435" t="s">
        <v>114</v>
      </c>
      <c r="B103" s="139" t="s">
        <v>326</v>
      </c>
      <c r="C103" s="292"/>
    </row>
    <row r="104" spans="1:3" ht="12" customHeight="1">
      <c r="A104" s="435" t="s">
        <v>115</v>
      </c>
      <c r="B104" s="139" t="s">
        <v>327</v>
      </c>
      <c r="C104" s="292"/>
    </row>
    <row r="105" spans="1:3" ht="12" customHeight="1">
      <c r="A105" s="435" t="s">
        <v>117</v>
      </c>
      <c r="B105" s="138" t="s">
        <v>328</v>
      </c>
      <c r="C105" s="292">
        <v>3213896</v>
      </c>
    </row>
    <row r="106" spans="1:3" ht="12" customHeight="1">
      <c r="A106" s="435" t="s">
        <v>158</v>
      </c>
      <c r="B106" s="138" t="s">
        <v>329</v>
      </c>
      <c r="C106" s="292"/>
    </row>
    <row r="107" spans="1:3" ht="12" customHeight="1">
      <c r="A107" s="435" t="s">
        <v>323</v>
      </c>
      <c r="B107" s="139" t="s">
        <v>330</v>
      </c>
      <c r="C107" s="292"/>
    </row>
    <row r="108" spans="1:3" ht="12" customHeight="1">
      <c r="A108" s="443" t="s">
        <v>324</v>
      </c>
      <c r="B108" s="140" t="s">
        <v>331</v>
      </c>
      <c r="C108" s="292"/>
    </row>
    <row r="109" spans="1:3" ht="12" customHeight="1">
      <c r="A109" s="435" t="s">
        <v>412</v>
      </c>
      <c r="B109" s="140" t="s">
        <v>332</v>
      </c>
      <c r="C109" s="292"/>
    </row>
    <row r="110" spans="1:3" ht="12" customHeight="1">
      <c r="A110" s="435" t="s">
        <v>413</v>
      </c>
      <c r="B110" s="139" t="s">
        <v>333</v>
      </c>
      <c r="C110" s="290">
        <v>5431200</v>
      </c>
    </row>
    <row r="111" spans="1:3" ht="12" customHeight="1">
      <c r="A111" s="435" t="s">
        <v>417</v>
      </c>
      <c r="B111" s="11" t="s">
        <v>49</v>
      </c>
      <c r="C111" s="290">
        <f>C112+C113</f>
        <v>8092494</v>
      </c>
    </row>
    <row r="112" spans="1:3" ht="12" customHeight="1">
      <c r="A112" s="436" t="s">
        <v>418</v>
      </c>
      <c r="B112" s="8" t="s">
        <v>486</v>
      </c>
      <c r="C112" s="292">
        <v>4255627</v>
      </c>
    </row>
    <row r="113" spans="1:3" ht="12" customHeight="1" thickBot="1">
      <c r="A113" s="444" t="s">
        <v>419</v>
      </c>
      <c r="B113" s="141" t="s">
        <v>487</v>
      </c>
      <c r="C113" s="296">
        <v>3836867</v>
      </c>
    </row>
    <row r="114" spans="1:3" ht="12" customHeight="1" thickBot="1">
      <c r="A114" s="32" t="s">
        <v>18</v>
      </c>
      <c r="B114" s="27" t="s">
        <v>334</v>
      </c>
      <c r="C114" s="288">
        <f>+C115+C117+C119</f>
        <v>34950808</v>
      </c>
    </row>
    <row r="115" spans="1:3" ht="12" customHeight="1">
      <c r="A115" s="434" t="s">
        <v>103</v>
      </c>
      <c r="B115" s="8" t="s">
        <v>203</v>
      </c>
      <c r="C115" s="291">
        <v>300000</v>
      </c>
    </row>
    <row r="116" spans="1:3" ht="12" customHeight="1">
      <c r="A116" s="434" t="s">
        <v>104</v>
      </c>
      <c r="B116" s="12" t="s">
        <v>338</v>
      </c>
      <c r="C116" s="291"/>
    </row>
    <row r="117" spans="1:3" ht="12" customHeight="1">
      <c r="A117" s="434" t="s">
        <v>105</v>
      </c>
      <c r="B117" s="12" t="s">
        <v>159</v>
      </c>
      <c r="C117" s="290">
        <v>34245208</v>
      </c>
    </row>
    <row r="118" spans="1:3" ht="12" customHeight="1">
      <c r="A118" s="434" t="s">
        <v>106</v>
      </c>
      <c r="B118" s="12" t="s">
        <v>339</v>
      </c>
      <c r="C118" s="255"/>
    </row>
    <row r="119" spans="1:3" ht="12" customHeight="1">
      <c r="A119" s="434" t="s">
        <v>107</v>
      </c>
      <c r="B119" s="285" t="s">
        <v>205</v>
      </c>
      <c r="C119" s="255">
        <f>C122+C123</f>
        <v>405600</v>
      </c>
    </row>
    <row r="120" spans="1:3" ht="12" customHeight="1">
      <c r="A120" s="434" t="s">
        <v>116</v>
      </c>
      <c r="B120" s="284" t="s">
        <v>403</v>
      </c>
      <c r="C120" s="255"/>
    </row>
    <row r="121" spans="1:3" ht="12" customHeight="1">
      <c r="A121" s="434" t="s">
        <v>118</v>
      </c>
      <c r="B121" s="411" t="s">
        <v>344</v>
      </c>
      <c r="C121" s="255"/>
    </row>
    <row r="122" spans="1:3" ht="12" customHeight="1">
      <c r="A122" s="434" t="s">
        <v>160</v>
      </c>
      <c r="B122" s="139" t="s">
        <v>327</v>
      </c>
      <c r="C122" s="255">
        <v>355600</v>
      </c>
    </row>
    <row r="123" spans="1:3" ht="12" customHeight="1">
      <c r="A123" s="434" t="s">
        <v>161</v>
      </c>
      <c r="B123" s="139" t="s">
        <v>343</v>
      </c>
      <c r="C123" s="255">
        <v>50000</v>
      </c>
    </row>
    <row r="124" spans="1:3" ht="12" customHeight="1">
      <c r="A124" s="434" t="s">
        <v>162</v>
      </c>
      <c r="B124" s="139" t="s">
        <v>342</v>
      </c>
      <c r="C124" s="255"/>
    </row>
    <row r="125" spans="1:3" ht="12" customHeight="1">
      <c r="A125" s="434" t="s">
        <v>335</v>
      </c>
      <c r="B125" s="139" t="s">
        <v>330</v>
      </c>
      <c r="C125" s="255"/>
    </row>
    <row r="126" spans="1:3" ht="12" customHeight="1">
      <c r="A126" s="434" t="s">
        <v>336</v>
      </c>
      <c r="B126" s="139" t="s">
        <v>341</v>
      </c>
      <c r="C126" s="255"/>
    </row>
    <row r="127" spans="1:3" ht="12" customHeight="1" thickBot="1">
      <c r="A127" s="443" t="s">
        <v>337</v>
      </c>
      <c r="B127" s="139" t="s">
        <v>340</v>
      </c>
      <c r="C127" s="257"/>
    </row>
    <row r="128" spans="1:3" ht="12" customHeight="1" thickBot="1">
      <c r="A128" s="32" t="s">
        <v>19</v>
      </c>
      <c r="B128" s="120" t="s">
        <v>422</v>
      </c>
      <c r="C128" s="288">
        <f>+C93+C114</f>
        <v>153487746</v>
      </c>
    </row>
    <row r="129" spans="1:3" ht="12" customHeight="1" thickBot="1">
      <c r="A129" s="32" t="s">
        <v>20</v>
      </c>
      <c r="B129" s="120" t="s">
        <v>423</v>
      </c>
      <c r="C129" s="288">
        <f>+C130+C131+C132</f>
        <v>0</v>
      </c>
    </row>
    <row r="130" spans="1:3" s="94" customFormat="1" ht="12" customHeight="1">
      <c r="A130" s="434" t="s">
        <v>242</v>
      </c>
      <c r="B130" s="9" t="s">
        <v>491</v>
      </c>
      <c r="C130" s="255"/>
    </row>
    <row r="131" spans="1:3" ht="12" customHeight="1">
      <c r="A131" s="434" t="s">
        <v>243</v>
      </c>
      <c r="B131" s="9" t="s">
        <v>431</v>
      </c>
      <c r="C131" s="255"/>
    </row>
    <row r="132" spans="1:3" ht="12" customHeight="1" thickBot="1">
      <c r="A132" s="443" t="s">
        <v>244</v>
      </c>
      <c r="B132" s="7" t="s">
        <v>490</v>
      </c>
      <c r="C132" s="255"/>
    </row>
    <row r="133" spans="1:3" ht="12" customHeight="1" thickBot="1">
      <c r="A133" s="32" t="s">
        <v>21</v>
      </c>
      <c r="B133" s="120" t="s">
        <v>424</v>
      </c>
      <c r="C133" s="288">
        <f>+C134+C135+C136+C137+C138+C139</f>
        <v>0</v>
      </c>
    </row>
    <row r="134" spans="1:3" ht="12" customHeight="1">
      <c r="A134" s="434" t="s">
        <v>90</v>
      </c>
      <c r="B134" s="9" t="s">
        <v>433</v>
      </c>
      <c r="C134" s="255"/>
    </row>
    <row r="135" spans="1:3" ht="12" customHeight="1">
      <c r="A135" s="434" t="s">
        <v>91</v>
      </c>
      <c r="B135" s="9" t="s">
        <v>425</v>
      </c>
      <c r="C135" s="255"/>
    </row>
    <row r="136" spans="1:3" ht="12" customHeight="1">
      <c r="A136" s="434" t="s">
        <v>92</v>
      </c>
      <c r="B136" s="9" t="s">
        <v>426</v>
      </c>
      <c r="C136" s="255"/>
    </row>
    <row r="137" spans="1:3" ht="12" customHeight="1">
      <c r="A137" s="434" t="s">
        <v>147</v>
      </c>
      <c r="B137" s="9" t="s">
        <v>489</v>
      </c>
      <c r="C137" s="255"/>
    </row>
    <row r="138" spans="1:3" ht="12" customHeight="1">
      <c r="A138" s="434" t="s">
        <v>148</v>
      </c>
      <c r="B138" s="9" t="s">
        <v>428</v>
      </c>
      <c r="C138" s="255"/>
    </row>
    <row r="139" spans="1:3" s="94" customFormat="1" ht="12" customHeight="1" thickBot="1">
      <c r="A139" s="443" t="s">
        <v>149</v>
      </c>
      <c r="B139" s="7" t="s">
        <v>429</v>
      </c>
      <c r="C139" s="255"/>
    </row>
    <row r="140" spans="1:11" ht="12" customHeight="1" thickBot="1">
      <c r="A140" s="32" t="s">
        <v>22</v>
      </c>
      <c r="B140" s="120" t="s">
        <v>515</v>
      </c>
      <c r="C140" s="294">
        <f>+C141+C142+C144+C145+C143</f>
        <v>96707653</v>
      </c>
      <c r="K140" s="237"/>
    </row>
    <row r="141" spans="1:3" ht="12.75">
      <c r="A141" s="434" t="s">
        <v>93</v>
      </c>
      <c r="B141" s="9" t="s">
        <v>345</v>
      </c>
      <c r="C141" s="255"/>
    </row>
    <row r="142" spans="1:3" ht="12" customHeight="1">
      <c r="A142" s="434" t="s">
        <v>94</v>
      </c>
      <c r="B142" s="9" t="s">
        <v>346</v>
      </c>
      <c r="C142" s="255">
        <v>5097559</v>
      </c>
    </row>
    <row r="143" spans="1:3" s="94" customFormat="1" ht="12" customHeight="1">
      <c r="A143" s="434" t="s">
        <v>262</v>
      </c>
      <c r="B143" s="9" t="s">
        <v>514</v>
      </c>
      <c r="C143" s="255">
        <v>91610094</v>
      </c>
    </row>
    <row r="144" spans="1:3" s="94" customFormat="1" ht="12" customHeight="1">
      <c r="A144" s="434" t="s">
        <v>263</v>
      </c>
      <c r="B144" s="9" t="s">
        <v>438</v>
      </c>
      <c r="C144" s="255"/>
    </row>
    <row r="145" spans="1:3" s="94" customFormat="1" ht="12" customHeight="1" thickBot="1">
      <c r="A145" s="443" t="s">
        <v>264</v>
      </c>
      <c r="B145" s="7" t="s">
        <v>365</v>
      </c>
      <c r="C145" s="255"/>
    </row>
    <row r="146" spans="1:3" s="94" customFormat="1" ht="12" customHeight="1" thickBot="1">
      <c r="A146" s="32" t="s">
        <v>23</v>
      </c>
      <c r="B146" s="120" t="s">
        <v>439</v>
      </c>
      <c r="C146" s="297">
        <f>+C147+C148+C149+C150+C151</f>
        <v>0</v>
      </c>
    </row>
    <row r="147" spans="1:3" s="94" customFormat="1" ht="12" customHeight="1">
      <c r="A147" s="434" t="s">
        <v>95</v>
      </c>
      <c r="B147" s="9" t="s">
        <v>434</v>
      </c>
      <c r="C147" s="255"/>
    </row>
    <row r="148" spans="1:3" s="94" customFormat="1" ht="12" customHeight="1">
      <c r="A148" s="434" t="s">
        <v>96</v>
      </c>
      <c r="B148" s="9" t="s">
        <v>441</v>
      </c>
      <c r="C148" s="255"/>
    </row>
    <row r="149" spans="1:3" s="94" customFormat="1" ht="12" customHeight="1">
      <c r="A149" s="434" t="s">
        <v>274</v>
      </c>
      <c r="B149" s="9" t="s">
        <v>436</v>
      </c>
      <c r="C149" s="255"/>
    </row>
    <row r="150" spans="1:3" ht="12.75" customHeight="1">
      <c r="A150" s="434" t="s">
        <v>275</v>
      </c>
      <c r="B150" s="9" t="s">
        <v>492</v>
      </c>
      <c r="C150" s="255"/>
    </row>
    <row r="151" spans="1:3" ht="12.75" customHeight="1" thickBot="1">
      <c r="A151" s="443" t="s">
        <v>440</v>
      </c>
      <c r="B151" s="7" t="s">
        <v>443</v>
      </c>
      <c r="C151" s="257"/>
    </row>
    <row r="152" spans="1:3" ht="12.75" customHeight="1" thickBot="1">
      <c r="A152" s="490" t="s">
        <v>24</v>
      </c>
      <c r="B152" s="120" t="s">
        <v>444</v>
      </c>
      <c r="C152" s="297"/>
    </row>
    <row r="153" spans="1:3" ht="12" customHeight="1" thickBot="1">
      <c r="A153" s="490" t="s">
        <v>25</v>
      </c>
      <c r="B153" s="120" t="s">
        <v>445</v>
      </c>
      <c r="C153" s="297"/>
    </row>
    <row r="154" spans="1:3" ht="15" customHeight="1" thickBot="1">
      <c r="A154" s="32" t="s">
        <v>26</v>
      </c>
      <c r="B154" s="120" t="s">
        <v>447</v>
      </c>
      <c r="C154" s="425">
        <f>+C129+C133+C140+C146+C152+C153</f>
        <v>96707653</v>
      </c>
    </row>
    <row r="155" spans="1:3" ht="13.5" thickBot="1">
      <c r="A155" s="445" t="s">
        <v>27</v>
      </c>
      <c r="B155" s="378" t="s">
        <v>446</v>
      </c>
      <c r="C155" s="425">
        <f>+C128+C154</f>
        <v>250195399</v>
      </c>
    </row>
    <row r="156" spans="1:3" ht="15" customHeight="1" thickBot="1">
      <c r="A156" s="386"/>
      <c r="B156" s="387"/>
      <c r="C156" s="388"/>
    </row>
    <row r="157" spans="1:3" ht="14.25" customHeight="1" thickBot="1">
      <c r="A157" s="235" t="s">
        <v>493</v>
      </c>
      <c r="B157" s="236"/>
      <c r="C157" s="117">
        <v>12</v>
      </c>
    </row>
    <row r="158" spans="1:3" ht="13.5" thickBot="1">
      <c r="A158" s="235" t="s">
        <v>178</v>
      </c>
      <c r="B158" s="236"/>
      <c r="C158" s="117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389" customWidth="1"/>
    <col min="2" max="2" width="72.00390625" style="390" customWidth="1"/>
    <col min="3" max="3" width="25.00390625" style="391" customWidth="1"/>
    <col min="4" max="16384" width="9.375" style="3" customWidth="1"/>
  </cols>
  <sheetData>
    <row r="1" spans="1:3" s="2" customFormat="1" ht="16.5" customHeight="1" thickBot="1">
      <c r="A1" s="212"/>
      <c r="B1" s="214"/>
      <c r="C1" s="560" t="str">
        <f>+CONCATENATE("8.1.2. melléklet a 3/",LEFT(ÖSSZEFÜGGÉSEK!A5,4),". (II.28.) önkormányzati rendelethez")</f>
        <v>8.1.2. melléklet a 3/2018. (II.28.) önkormányzati rendelethez</v>
      </c>
    </row>
    <row r="2" spans="1:3" s="90" customFormat="1" ht="21" customHeight="1">
      <c r="A2" s="405" t="s">
        <v>60</v>
      </c>
      <c r="B2" s="349" t="s">
        <v>199</v>
      </c>
      <c r="C2" s="351" t="s">
        <v>53</v>
      </c>
    </row>
    <row r="3" spans="1:3" s="90" customFormat="1" ht="16.5" thickBot="1">
      <c r="A3" s="215" t="s">
        <v>175</v>
      </c>
      <c r="B3" s="350" t="s">
        <v>405</v>
      </c>
      <c r="C3" s="489" t="s">
        <v>59</v>
      </c>
    </row>
    <row r="4" spans="1:3" s="91" customFormat="1" ht="15.75" customHeight="1" thickBot="1">
      <c r="A4" s="216"/>
      <c r="B4" s="216"/>
      <c r="C4" s="217" t="str">
        <f>'9.1.1. sz. mell '!C4</f>
        <v>Forintban!</v>
      </c>
    </row>
    <row r="5" spans="1:3" ht="13.5" thickBot="1">
      <c r="A5" s="406" t="s">
        <v>177</v>
      </c>
      <c r="B5" s="218" t="s">
        <v>537</v>
      </c>
      <c r="C5" s="352" t="s">
        <v>54</v>
      </c>
    </row>
    <row r="6" spans="1:3" s="70" customFormat="1" ht="12.75" customHeight="1" thickBot="1">
      <c r="A6" s="195"/>
      <c r="B6" s="196" t="s">
        <v>467</v>
      </c>
      <c r="C6" s="197" t="s">
        <v>468</v>
      </c>
    </row>
    <row r="7" spans="1:3" s="70" customFormat="1" ht="15.75" customHeight="1" thickBot="1">
      <c r="A7" s="220"/>
      <c r="B7" s="221" t="s">
        <v>55</v>
      </c>
      <c r="C7" s="353"/>
    </row>
    <row r="8" spans="1:3" s="70" customFormat="1" ht="12" customHeight="1" thickBot="1">
      <c r="A8" s="32" t="s">
        <v>17</v>
      </c>
      <c r="B8" s="21" t="s">
        <v>226</v>
      </c>
      <c r="C8" s="288">
        <f>+C9+C10+C11+C12+C13+C14</f>
        <v>0</v>
      </c>
    </row>
    <row r="9" spans="1:3" s="92" customFormat="1" ht="12" customHeight="1">
      <c r="A9" s="434" t="s">
        <v>97</v>
      </c>
      <c r="B9" s="415" t="s">
        <v>227</v>
      </c>
      <c r="C9" s="291"/>
    </row>
    <row r="10" spans="1:3" s="93" customFormat="1" ht="12" customHeight="1">
      <c r="A10" s="435" t="s">
        <v>98</v>
      </c>
      <c r="B10" s="416" t="s">
        <v>228</v>
      </c>
      <c r="C10" s="290"/>
    </row>
    <row r="11" spans="1:3" s="93" customFormat="1" ht="12" customHeight="1">
      <c r="A11" s="435" t="s">
        <v>99</v>
      </c>
      <c r="B11" s="416" t="s">
        <v>524</v>
      </c>
      <c r="C11" s="290"/>
    </row>
    <row r="12" spans="1:3" s="93" customFormat="1" ht="12" customHeight="1">
      <c r="A12" s="435" t="s">
        <v>100</v>
      </c>
      <c r="B12" s="416" t="s">
        <v>230</v>
      </c>
      <c r="C12" s="290"/>
    </row>
    <row r="13" spans="1:3" s="93" customFormat="1" ht="12" customHeight="1">
      <c r="A13" s="435" t="s">
        <v>127</v>
      </c>
      <c r="B13" s="416" t="s">
        <v>480</v>
      </c>
      <c r="C13" s="290"/>
    </row>
    <row r="14" spans="1:3" s="92" customFormat="1" ht="12" customHeight="1" thickBot="1">
      <c r="A14" s="436" t="s">
        <v>101</v>
      </c>
      <c r="B14" s="417" t="s">
        <v>407</v>
      </c>
      <c r="C14" s="290"/>
    </row>
    <row r="15" spans="1:3" s="92" customFormat="1" ht="12" customHeight="1" thickBot="1">
      <c r="A15" s="32" t="s">
        <v>18</v>
      </c>
      <c r="B15" s="283" t="s">
        <v>231</v>
      </c>
      <c r="C15" s="288">
        <f>+C16+C17+C18+C19+C20</f>
        <v>0</v>
      </c>
    </row>
    <row r="16" spans="1:3" s="92" customFormat="1" ht="12" customHeight="1">
      <c r="A16" s="434" t="s">
        <v>103</v>
      </c>
      <c r="B16" s="415" t="s">
        <v>232</v>
      </c>
      <c r="C16" s="291"/>
    </row>
    <row r="17" spans="1:3" s="92" customFormat="1" ht="12" customHeight="1">
      <c r="A17" s="435" t="s">
        <v>104</v>
      </c>
      <c r="B17" s="416" t="s">
        <v>233</v>
      </c>
      <c r="C17" s="290"/>
    </row>
    <row r="18" spans="1:3" s="92" customFormat="1" ht="12" customHeight="1">
      <c r="A18" s="435" t="s">
        <v>105</v>
      </c>
      <c r="B18" s="416" t="s">
        <v>397</v>
      </c>
      <c r="C18" s="290"/>
    </row>
    <row r="19" spans="1:3" s="92" customFormat="1" ht="12" customHeight="1">
      <c r="A19" s="435" t="s">
        <v>106</v>
      </c>
      <c r="B19" s="416" t="s">
        <v>398</v>
      </c>
      <c r="C19" s="290"/>
    </row>
    <row r="20" spans="1:3" s="92" customFormat="1" ht="12" customHeight="1">
      <c r="A20" s="435" t="s">
        <v>107</v>
      </c>
      <c r="B20" s="416" t="s">
        <v>234</v>
      </c>
      <c r="C20" s="290"/>
    </row>
    <row r="21" spans="1:3" s="93" customFormat="1" ht="12" customHeight="1" thickBot="1">
      <c r="A21" s="436" t="s">
        <v>116</v>
      </c>
      <c r="B21" s="417" t="s">
        <v>235</v>
      </c>
      <c r="C21" s="292"/>
    </row>
    <row r="22" spans="1:3" s="93" customFormat="1" ht="12" customHeight="1" thickBot="1">
      <c r="A22" s="32" t="s">
        <v>19</v>
      </c>
      <c r="B22" s="21" t="s">
        <v>236</v>
      </c>
      <c r="C22" s="288">
        <f>+C23+C24+C25+C26+C27</f>
        <v>0</v>
      </c>
    </row>
    <row r="23" spans="1:3" s="93" customFormat="1" ht="12" customHeight="1">
      <c r="A23" s="434" t="s">
        <v>86</v>
      </c>
      <c r="B23" s="415" t="s">
        <v>237</v>
      </c>
      <c r="C23" s="291"/>
    </row>
    <row r="24" spans="1:3" s="92" customFormat="1" ht="12" customHeight="1">
      <c r="A24" s="435" t="s">
        <v>87</v>
      </c>
      <c r="B24" s="416" t="s">
        <v>238</v>
      </c>
      <c r="C24" s="290"/>
    </row>
    <row r="25" spans="1:3" s="93" customFormat="1" ht="12" customHeight="1">
      <c r="A25" s="435" t="s">
        <v>88</v>
      </c>
      <c r="B25" s="416" t="s">
        <v>399</v>
      </c>
      <c r="C25" s="290"/>
    </row>
    <row r="26" spans="1:3" s="93" customFormat="1" ht="12" customHeight="1">
      <c r="A26" s="435" t="s">
        <v>89</v>
      </c>
      <c r="B26" s="416" t="s">
        <v>400</v>
      </c>
      <c r="C26" s="290"/>
    </row>
    <row r="27" spans="1:3" s="93" customFormat="1" ht="12" customHeight="1">
      <c r="A27" s="435" t="s">
        <v>143</v>
      </c>
      <c r="B27" s="416" t="s">
        <v>239</v>
      </c>
      <c r="C27" s="290"/>
    </row>
    <row r="28" spans="1:3" s="93" customFormat="1" ht="12" customHeight="1" thickBot="1">
      <c r="A28" s="436" t="s">
        <v>144</v>
      </c>
      <c r="B28" s="417" t="s">
        <v>240</v>
      </c>
      <c r="C28" s="292"/>
    </row>
    <row r="29" spans="1:3" s="93" customFormat="1" ht="12" customHeight="1" thickBot="1">
      <c r="A29" s="32" t="s">
        <v>145</v>
      </c>
      <c r="B29" s="21" t="s">
        <v>241</v>
      </c>
      <c r="C29" s="294">
        <f>SUM(C30:C36)</f>
        <v>2400000</v>
      </c>
    </row>
    <row r="30" spans="1:3" s="93" customFormat="1" ht="12" customHeight="1">
      <c r="A30" s="434" t="s">
        <v>242</v>
      </c>
      <c r="B30" s="415" t="s">
        <v>529</v>
      </c>
      <c r="C30" s="291"/>
    </row>
    <row r="31" spans="1:3" s="93" customFormat="1" ht="12" customHeight="1">
      <c r="A31" s="435" t="s">
        <v>243</v>
      </c>
      <c r="B31" s="416" t="s">
        <v>553</v>
      </c>
      <c r="C31" s="290"/>
    </row>
    <row r="32" spans="1:3" s="93" customFormat="1" ht="12" customHeight="1">
      <c r="A32" s="435" t="s">
        <v>244</v>
      </c>
      <c r="B32" s="416" t="s">
        <v>531</v>
      </c>
      <c r="C32" s="290">
        <v>2400000</v>
      </c>
    </row>
    <row r="33" spans="1:3" s="93" customFormat="1" ht="12" customHeight="1">
      <c r="A33" s="435" t="s">
        <v>245</v>
      </c>
      <c r="B33" s="416" t="s">
        <v>532</v>
      </c>
      <c r="C33" s="290"/>
    </row>
    <row r="34" spans="1:3" s="93" customFormat="1" ht="12" customHeight="1">
      <c r="A34" s="435" t="s">
        <v>526</v>
      </c>
      <c r="B34" s="416" t="s">
        <v>246</v>
      </c>
      <c r="C34" s="290"/>
    </row>
    <row r="35" spans="1:3" s="93" customFormat="1" ht="12" customHeight="1">
      <c r="A35" s="435" t="s">
        <v>527</v>
      </c>
      <c r="B35" s="416" t="s">
        <v>247</v>
      </c>
      <c r="C35" s="290"/>
    </row>
    <row r="36" spans="1:3" s="93" customFormat="1" ht="12" customHeight="1" thickBot="1">
      <c r="A36" s="436" t="s">
        <v>528</v>
      </c>
      <c r="B36" s="417" t="s">
        <v>248</v>
      </c>
      <c r="C36" s="292"/>
    </row>
    <row r="37" spans="1:3" s="93" customFormat="1" ht="12" customHeight="1" thickBot="1">
      <c r="A37" s="32" t="s">
        <v>21</v>
      </c>
      <c r="B37" s="21" t="s">
        <v>408</v>
      </c>
      <c r="C37" s="288">
        <f>SUM(C38:C48)</f>
        <v>0</v>
      </c>
    </row>
    <row r="38" spans="1:3" s="93" customFormat="1" ht="12" customHeight="1">
      <c r="A38" s="434" t="s">
        <v>90</v>
      </c>
      <c r="B38" s="415" t="s">
        <v>251</v>
      </c>
      <c r="C38" s="291"/>
    </row>
    <row r="39" spans="1:3" s="93" customFormat="1" ht="12" customHeight="1">
      <c r="A39" s="435" t="s">
        <v>91</v>
      </c>
      <c r="B39" s="416" t="s">
        <v>252</v>
      </c>
      <c r="C39" s="290"/>
    </row>
    <row r="40" spans="1:3" s="93" customFormat="1" ht="12" customHeight="1">
      <c r="A40" s="435" t="s">
        <v>92</v>
      </c>
      <c r="B40" s="416" t="s">
        <v>253</v>
      </c>
      <c r="C40" s="290"/>
    </row>
    <row r="41" spans="1:3" s="93" customFormat="1" ht="12" customHeight="1">
      <c r="A41" s="435" t="s">
        <v>147</v>
      </c>
      <c r="B41" s="416" t="s">
        <v>254</v>
      </c>
      <c r="C41" s="290"/>
    </row>
    <row r="42" spans="1:3" s="93" customFormat="1" ht="12" customHeight="1">
      <c r="A42" s="435" t="s">
        <v>148</v>
      </c>
      <c r="B42" s="416" t="s">
        <v>255</v>
      </c>
      <c r="C42" s="290"/>
    </row>
    <row r="43" spans="1:3" s="93" customFormat="1" ht="12" customHeight="1">
      <c r="A43" s="435" t="s">
        <v>149</v>
      </c>
      <c r="B43" s="416" t="s">
        <v>256</v>
      </c>
      <c r="C43" s="290"/>
    </row>
    <row r="44" spans="1:3" s="93" customFormat="1" ht="12" customHeight="1">
      <c r="A44" s="435" t="s">
        <v>150</v>
      </c>
      <c r="B44" s="416" t="s">
        <v>257</v>
      </c>
      <c r="C44" s="290"/>
    </row>
    <row r="45" spans="1:3" s="93" customFormat="1" ht="12" customHeight="1">
      <c r="A45" s="435" t="s">
        <v>151</v>
      </c>
      <c r="B45" s="416" t="s">
        <v>535</v>
      </c>
      <c r="C45" s="290"/>
    </row>
    <row r="46" spans="1:3" s="93" customFormat="1" ht="12" customHeight="1">
      <c r="A46" s="435" t="s">
        <v>249</v>
      </c>
      <c r="B46" s="416" t="s">
        <v>259</v>
      </c>
      <c r="C46" s="293"/>
    </row>
    <row r="47" spans="1:3" s="93" customFormat="1" ht="12" customHeight="1">
      <c r="A47" s="436" t="s">
        <v>250</v>
      </c>
      <c r="B47" s="417" t="s">
        <v>410</v>
      </c>
      <c r="C47" s="402"/>
    </row>
    <row r="48" spans="1:3" s="93" customFormat="1" ht="12" customHeight="1" thickBot="1">
      <c r="A48" s="436" t="s">
        <v>409</v>
      </c>
      <c r="B48" s="417" t="s">
        <v>260</v>
      </c>
      <c r="C48" s="402"/>
    </row>
    <row r="49" spans="1:3" s="93" customFormat="1" ht="12" customHeight="1" thickBot="1">
      <c r="A49" s="32" t="s">
        <v>22</v>
      </c>
      <c r="B49" s="21" t="s">
        <v>261</v>
      </c>
      <c r="C49" s="288">
        <f>SUM(C50:C54)</f>
        <v>0</v>
      </c>
    </row>
    <row r="50" spans="1:3" s="93" customFormat="1" ht="12" customHeight="1">
      <c r="A50" s="434" t="s">
        <v>93</v>
      </c>
      <c r="B50" s="415" t="s">
        <v>265</v>
      </c>
      <c r="C50" s="459"/>
    </row>
    <row r="51" spans="1:3" s="93" customFormat="1" ht="12" customHeight="1">
      <c r="A51" s="435" t="s">
        <v>94</v>
      </c>
      <c r="B51" s="416" t="s">
        <v>266</v>
      </c>
      <c r="C51" s="293"/>
    </row>
    <row r="52" spans="1:3" s="93" customFormat="1" ht="12" customHeight="1">
      <c r="A52" s="435" t="s">
        <v>262</v>
      </c>
      <c r="B52" s="416" t="s">
        <v>267</v>
      </c>
      <c r="C52" s="293"/>
    </row>
    <row r="53" spans="1:3" s="93" customFormat="1" ht="12" customHeight="1">
      <c r="A53" s="435" t="s">
        <v>263</v>
      </c>
      <c r="B53" s="416" t="s">
        <v>268</v>
      </c>
      <c r="C53" s="293"/>
    </row>
    <row r="54" spans="1:3" s="93" customFormat="1" ht="12" customHeight="1" thickBot="1">
      <c r="A54" s="436" t="s">
        <v>264</v>
      </c>
      <c r="B54" s="417" t="s">
        <v>269</v>
      </c>
      <c r="C54" s="402"/>
    </row>
    <row r="55" spans="1:3" s="93" customFormat="1" ht="12" customHeight="1" thickBot="1">
      <c r="A55" s="32" t="s">
        <v>152</v>
      </c>
      <c r="B55" s="21" t="s">
        <v>270</v>
      </c>
      <c r="C55" s="288">
        <f>SUM(C56:C58)</f>
        <v>0</v>
      </c>
    </row>
    <row r="56" spans="1:3" s="93" customFormat="1" ht="12" customHeight="1">
      <c r="A56" s="434" t="s">
        <v>95</v>
      </c>
      <c r="B56" s="415" t="s">
        <v>271</v>
      </c>
      <c r="C56" s="291"/>
    </row>
    <row r="57" spans="1:3" s="93" customFormat="1" ht="12" customHeight="1">
      <c r="A57" s="435" t="s">
        <v>96</v>
      </c>
      <c r="B57" s="416" t="s">
        <v>401</v>
      </c>
      <c r="C57" s="290"/>
    </row>
    <row r="58" spans="1:3" s="93" customFormat="1" ht="12" customHeight="1">
      <c r="A58" s="435" t="s">
        <v>274</v>
      </c>
      <c r="B58" s="416" t="s">
        <v>272</v>
      </c>
      <c r="C58" s="290"/>
    </row>
    <row r="59" spans="1:3" s="93" customFormat="1" ht="12" customHeight="1" thickBot="1">
      <c r="A59" s="436" t="s">
        <v>275</v>
      </c>
      <c r="B59" s="417" t="s">
        <v>273</v>
      </c>
      <c r="C59" s="292"/>
    </row>
    <row r="60" spans="1:3" s="93" customFormat="1" ht="12" customHeight="1" thickBot="1">
      <c r="A60" s="32" t="s">
        <v>24</v>
      </c>
      <c r="B60" s="283" t="s">
        <v>276</v>
      </c>
      <c r="C60" s="288">
        <f>SUM(C61:C63)</f>
        <v>0</v>
      </c>
    </row>
    <row r="61" spans="1:3" s="93" customFormat="1" ht="12" customHeight="1">
      <c r="A61" s="434" t="s">
        <v>153</v>
      </c>
      <c r="B61" s="415" t="s">
        <v>278</v>
      </c>
      <c r="C61" s="293"/>
    </row>
    <row r="62" spans="1:3" s="93" customFormat="1" ht="12" customHeight="1">
      <c r="A62" s="435" t="s">
        <v>154</v>
      </c>
      <c r="B62" s="416" t="s">
        <v>402</v>
      </c>
      <c r="C62" s="293"/>
    </row>
    <row r="63" spans="1:3" s="93" customFormat="1" ht="12" customHeight="1">
      <c r="A63" s="435" t="s">
        <v>204</v>
      </c>
      <c r="B63" s="416" t="s">
        <v>279</v>
      </c>
      <c r="C63" s="293"/>
    </row>
    <row r="64" spans="1:3" s="93" customFormat="1" ht="12" customHeight="1" thickBot="1">
      <c r="A64" s="436" t="s">
        <v>277</v>
      </c>
      <c r="B64" s="417" t="s">
        <v>280</v>
      </c>
      <c r="C64" s="293"/>
    </row>
    <row r="65" spans="1:3" s="93" customFormat="1" ht="12" customHeight="1" thickBot="1">
      <c r="A65" s="32" t="s">
        <v>25</v>
      </c>
      <c r="B65" s="21" t="s">
        <v>281</v>
      </c>
      <c r="C65" s="294">
        <f>+C8+C15+C22+C29+C37+C49+C55+C60</f>
        <v>2400000</v>
      </c>
    </row>
    <row r="66" spans="1:3" s="93" customFormat="1" ht="12" customHeight="1" thickBot="1">
      <c r="A66" s="437" t="s">
        <v>369</v>
      </c>
      <c r="B66" s="283" t="s">
        <v>283</v>
      </c>
      <c r="C66" s="288">
        <f>SUM(C67:C69)</f>
        <v>0</v>
      </c>
    </row>
    <row r="67" spans="1:3" s="93" customFormat="1" ht="12" customHeight="1">
      <c r="A67" s="434" t="s">
        <v>311</v>
      </c>
      <c r="B67" s="415" t="s">
        <v>284</v>
      </c>
      <c r="C67" s="293"/>
    </row>
    <row r="68" spans="1:3" s="93" customFormat="1" ht="12" customHeight="1">
      <c r="A68" s="435" t="s">
        <v>320</v>
      </c>
      <c r="B68" s="416" t="s">
        <v>285</v>
      </c>
      <c r="C68" s="293"/>
    </row>
    <row r="69" spans="1:3" s="93" customFormat="1" ht="12" customHeight="1" thickBot="1">
      <c r="A69" s="436" t="s">
        <v>321</v>
      </c>
      <c r="B69" s="418" t="s">
        <v>286</v>
      </c>
      <c r="C69" s="293"/>
    </row>
    <row r="70" spans="1:3" s="93" customFormat="1" ht="12" customHeight="1" thickBot="1">
      <c r="A70" s="437" t="s">
        <v>287</v>
      </c>
      <c r="B70" s="283" t="s">
        <v>288</v>
      </c>
      <c r="C70" s="288">
        <f>SUM(C71:C74)</f>
        <v>0</v>
      </c>
    </row>
    <row r="71" spans="1:3" s="93" customFormat="1" ht="12" customHeight="1">
      <c r="A71" s="434" t="s">
        <v>128</v>
      </c>
      <c r="B71" s="415" t="s">
        <v>289</v>
      </c>
      <c r="C71" s="293"/>
    </row>
    <row r="72" spans="1:3" s="93" customFormat="1" ht="12" customHeight="1">
      <c r="A72" s="435" t="s">
        <v>129</v>
      </c>
      <c r="B72" s="416" t="s">
        <v>545</v>
      </c>
      <c r="C72" s="293"/>
    </row>
    <row r="73" spans="1:3" s="93" customFormat="1" ht="12" customHeight="1">
      <c r="A73" s="435" t="s">
        <v>312</v>
      </c>
      <c r="B73" s="416" t="s">
        <v>290</v>
      </c>
      <c r="C73" s="293"/>
    </row>
    <row r="74" spans="1:3" s="93" customFormat="1" ht="12" customHeight="1" thickBot="1">
      <c r="A74" s="436" t="s">
        <v>313</v>
      </c>
      <c r="B74" s="285" t="s">
        <v>546</v>
      </c>
      <c r="C74" s="293"/>
    </row>
    <row r="75" spans="1:3" s="93" customFormat="1" ht="12" customHeight="1" thickBot="1">
      <c r="A75" s="437" t="s">
        <v>291</v>
      </c>
      <c r="B75" s="283" t="s">
        <v>292</v>
      </c>
      <c r="C75" s="288">
        <f>SUM(C76:C77)</f>
        <v>0</v>
      </c>
    </row>
    <row r="76" spans="1:3" s="93" customFormat="1" ht="12" customHeight="1">
      <c r="A76" s="434" t="s">
        <v>314</v>
      </c>
      <c r="B76" s="415" t="s">
        <v>293</v>
      </c>
      <c r="C76" s="293"/>
    </row>
    <row r="77" spans="1:3" s="93" customFormat="1" ht="12" customHeight="1" thickBot="1">
      <c r="A77" s="436" t="s">
        <v>315</v>
      </c>
      <c r="B77" s="417" t="s">
        <v>294</v>
      </c>
      <c r="C77" s="293"/>
    </row>
    <row r="78" spans="1:3" s="92" customFormat="1" ht="12" customHeight="1" thickBot="1">
      <c r="A78" s="437" t="s">
        <v>295</v>
      </c>
      <c r="B78" s="283" t="s">
        <v>296</v>
      </c>
      <c r="C78" s="288">
        <f>SUM(C79:C81)</f>
        <v>0</v>
      </c>
    </row>
    <row r="79" spans="1:3" s="93" customFormat="1" ht="12" customHeight="1">
      <c r="A79" s="434" t="s">
        <v>316</v>
      </c>
      <c r="B79" s="415" t="s">
        <v>297</v>
      </c>
      <c r="C79" s="293"/>
    </row>
    <row r="80" spans="1:3" s="93" customFormat="1" ht="12" customHeight="1">
      <c r="A80" s="435" t="s">
        <v>317</v>
      </c>
      <c r="B80" s="416" t="s">
        <v>298</v>
      </c>
      <c r="C80" s="293"/>
    </row>
    <row r="81" spans="1:3" s="93" customFormat="1" ht="12" customHeight="1" thickBot="1">
      <c r="A81" s="436" t="s">
        <v>318</v>
      </c>
      <c r="B81" s="417" t="s">
        <v>547</v>
      </c>
      <c r="C81" s="293"/>
    </row>
    <row r="82" spans="1:3" s="93" customFormat="1" ht="12" customHeight="1" thickBot="1">
      <c r="A82" s="437" t="s">
        <v>299</v>
      </c>
      <c r="B82" s="283" t="s">
        <v>319</v>
      </c>
      <c r="C82" s="288">
        <f>SUM(C83:C86)</f>
        <v>0</v>
      </c>
    </row>
    <row r="83" spans="1:3" s="93" customFormat="1" ht="12" customHeight="1">
      <c r="A83" s="438" t="s">
        <v>300</v>
      </c>
      <c r="B83" s="415" t="s">
        <v>301</v>
      </c>
      <c r="C83" s="293"/>
    </row>
    <row r="84" spans="1:3" s="93" customFormat="1" ht="12" customHeight="1">
      <c r="A84" s="439" t="s">
        <v>302</v>
      </c>
      <c r="B84" s="416" t="s">
        <v>303</v>
      </c>
      <c r="C84" s="293"/>
    </row>
    <row r="85" spans="1:3" s="93" customFormat="1" ht="12" customHeight="1">
      <c r="A85" s="439" t="s">
        <v>304</v>
      </c>
      <c r="B85" s="416" t="s">
        <v>305</v>
      </c>
      <c r="C85" s="293"/>
    </row>
    <row r="86" spans="1:3" s="92" customFormat="1" ht="12" customHeight="1" thickBot="1">
      <c r="A86" s="440" t="s">
        <v>306</v>
      </c>
      <c r="B86" s="417" t="s">
        <v>307</v>
      </c>
      <c r="C86" s="293"/>
    </row>
    <row r="87" spans="1:3" s="92" customFormat="1" ht="12" customHeight="1" thickBot="1">
      <c r="A87" s="437" t="s">
        <v>308</v>
      </c>
      <c r="B87" s="283" t="s">
        <v>449</v>
      </c>
      <c r="C87" s="460"/>
    </row>
    <row r="88" spans="1:3" s="92" customFormat="1" ht="12" customHeight="1" thickBot="1">
      <c r="A88" s="437" t="s">
        <v>481</v>
      </c>
      <c r="B88" s="283" t="s">
        <v>309</v>
      </c>
      <c r="C88" s="460"/>
    </row>
    <row r="89" spans="1:3" s="92" customFormat="1" ht="12" customHeight="1" thickBot="1">
      <c r="A89" s="437" t="s">
        <v>482</v>
      </c>
      <c r="B89" s="422" t="s">
        <v>452</v>
      </c>
      <c r="C89" s="294">
        <f>+C66+C70+C75+C78+C82+C88+C87</f>
        <v>0</v>
      </c>
    </row>
    <row r="90" spans="1:3" s="92" customFormat="1" ht="12" customHeight="1" thickBot="1">
      <c r="A90" s="441" t="s">
        <v>483</v>
      </c>
      <c r="B90" s="423" t="s">
        <v>484</v>
      </c>
      <c r="C90" s="294">
        <f>+C65+C89</f>
        <v>2400000</v>
      </c>
    </row>
    <row r="91" spans="1:3" s="93" customFormat="1" ht="15" customHeight="1" thickBot="1">
      <c r="A91" s="226"/>
      <c r="B91" s="227"/>
      <c r="C91" s="358"/>
    </row>
    <row r="92" spans="1:3" s="70" customFormat="1" ht="16.5" customHeight="1" thickBot="1">
      <c r="A92" s="230"/>
      <c r="B92" s="231" t="s">
        <v>56</v>
      </c>
      <c r="C92" s="360"/>
    </row>
    <row r="93" spans="1:3" s="94" customFormat="1" ht="12" customHeight="1" thickBot="1">
      <c r="A93" s="407" t="s">
        <v>17</v>
      </c>
      <c r="B93" s="28" t="s">
        <v>488</v>
      </c>
      <c r="C93" s="287">
        <f>+C94+C95+C96+C97+C98+C111</f>
        <v>0</v>
      </c>
    </row>
    <row r="94" spans="1:3" ht="12" customHeight="1">
      <c r="A94" s="442" t="s">
        <v>97</v>
      </c>
      <c r="B94" s="10" t="s">
        <v>48</v>
      </c>
      <c r="C94" s="289"/>
    </row>
    <row r="95" spans="1:3" ht="12" customHeight="1">
      <c r="A95" s="435" t="s">
        <v>98</v>
      </c>
      <c r="B95" s="8" t="s">
        <v>155</v>
      </c>
      <c r="C95" s="290"/>
    </row>
    <row r="96" spans="1:3" ht="12" customHeight="1">
      <c r="A96" s="435" t="s">
        <v>99</v>
      </c>
      <c r="B96" s="8" t="s">
        <v>125</v>
      </c>
      <c r="C96" s="292"/>
    </row>
    <row r="97" spans="1:3" ht="12" customHeight="1">
      <c r="A97" s="435" t="s">
        <v>100</v>
      </c>
      <c r="B97" s="11" t="s">
        <v>156</v>
      </c>
      <c r="C97" s="292"/>
    </row>
    <row r="98" spans="1:3" ht="12" customHeight="1">
      <c r="A98" s="435" t="s">
        <v>111</v>
      </c>
      <c r="B98" s="19" t="s">
        <v>157</v>
      </c>
      <c r="C98" s="292"/>
    </row>
    <row r="99" spans="1:3" ht="12" customHeight="1">
      <c r="A99" s="435" t="s">
        <v>101</v>
      </c>
      <c r="B99" s="8" t="s">
        <v>485</v>
      </c>
      <c r="C99" s="292"/>
    </row>
    <row r="100" spans="1:3" ht="12" customHeight="1">
      <c r="A100" s="435" t="s">
        <v>102</v>
      </c>
      <c r="B100" s="138" t="s">
        <v>415</v>
      </c>
      <c r="C100" s="292"/>
    </row>
    <row r="101" spans="1:3" ht="12" customHeight="1">
      <c r="A101" s="435" t="s">
        <v>112</v>
      </c>
      <c r="B101" s="138" t="s">
        <v>414</v>
      </c>
      <c r="C101" s="292"/>
    </row>
    <row r="102" spans="1:3" ht="12" customHeight="1">
      <c r="A102" s="435" t="s">
        <v>113</v>
      </c>
      <c r="B102" s="138" t="s">
        <v>325</v>
      </c>
      <c r="C102" s="292"/>
    </row>
    <row r="103" spans="1:3" ht="12" customHeight="1">
      <c r="A103" s="435" t="s">
        <v>114</v>
      </c>
      <c r="B103" s="139" t="s">
        <v>326</v>
      </c>
      <c r="C103" s="292"/>
    </row>
    <row r="104" spans="1:3" ht="12" customHeight="1">
      <c r="A104" s="435" t="s">
        <v>115</v>
      </c>
      <c r="B104" s="139" t="s">
        <v>327</v>
      </c>
      <c r="C104" s="292"/>
    </row>
    <row r="105" spans="1:3" ht="12" customHeight="1">
      <c r="A105" s="435" t="s">
        <v>117</v>
      </c>
      <c r="B105" s="138" t="s">
        <v>328</v>
      </c>
      <c r="C105" s="292"/>
    </row>
    <row r="106" spans="1:3" ht="12" customHeight="1">
      <c r="A106" s="435" t="s">
        <v>158</v>
      </c>
      <c r="B106" s="138" t="s">
        <v>329</v>
      </c>
      <c r="C106" s="292"/>
    </row>
    <row r="107" spans="1:3" ht="12" customHeight="1">
      <c r="A107" s="435" t="s">
        <v>323</v>
      </c>
      <c r="B107" s="139" t="s">
        <v>330</v>
      </c>
      <c r="C107" s="292"/>
    </row>
    <row r="108" spans="1:3" ht="12" customHeight="1">
      <c r="A108" s="443" t="s">
        <v>324</v>
      </c>
      <c r="B108" s="140" t="s">
        <v>331</v>
      </c>
      <c r="C108" s="292"/>
    </row>
    <row r="109" spans="1:3" ht="12" customHeight="1">
      <c r="A109" s="435" t="s">
        <v>412</v>
      </c>
      <c r="B109" s="140" t="s">
        <v>332</v>
      </c>
      <c r="C109" s="292"/>
    </row>
    <row r="110" spans="1:3" ht="12" customHeight="1">
      <c r="A110" s="435" t="s">
        <v>413</v>
      </c>
      <c r="B110" s="139" t="s">
        <v>333</v>
      </c>
      <c r="C110" s="290">
        <v>2400000</v>
      </c>
    </row>
    <row r="111" spans="1:3" ht="12" customHeight="1">
      <c r="A111" s="435" t="s">
        <v>417</v>
      </c>
      <c r="B111" s="11" t="s">
        <v>49</v>
      </c>
      <c r="C111" s="290"/>
    </row>
    <row r="112" spans="1:3" ht="12" customHeight="1">
      <c r="A112" s="436" t="s">
        <v>418</v>
      </c>
      <c r="B112" s="8" t="s">
        <v>486</v>
      </c>
      <c r="C112" s="292"/>
    </row>
    <row r="113" spans="1:3" ht="12" customHeight="1" thickBot="1">
      <c r="A113" s="444" t="s">
        <v>419</v>
      </c>
      <c r="B113" s="141" t="s">
        <v>487</v>
      </c>
      <c r="C113" s="296"/>
    </row>
    <row r="114" spans="1:3" ht="12" customHeight="1" thickBot="1">
      <c r="A114" s="32" t="s">
        <v>18</v>
      </c>
      <c r="B114" s="27" t="s">
        <v>334</v>
      </c>
      <c r="C114" s="288">
        <f>+C115+C117+C119</f>
        <v>0</v>
      </c>
    </row>
    <row r="115" spans="1:3" ht="12" customHeight="1">
      <c r="A115" s="434" t="s">
        <v>103</v>
      </c>
      <c r="B115" s="8" t="s">
        <v>203</v>
      </c>
      <c r="C115" s="291"/>
    </row>
    <row r="116" spans="1:3" ht="12" customHeight="1">
      <c r="A116" s="434" t="s">
        <v>104</v>
      </c>
      <c r="B116" s="12" t="s">
        <v>338</v>
      </c>
      <c r="C116" s="291"/>
    </row>
    <row r="117" spans="1:3" ht="12" customHeight="1">
      <c r="A117" s="434" t="s">
        <v>105</v>
      </c>
      <c r="B117" s="12" t="s">
        <v>159</v>
      </c>
      <c r="C117" s="290"/>
    </row>
    <row r="118" spans="1:3" ht="12" customHeight="1">
      <c r="A118" s="434" t="s">
        <v>106</v>
      </c>
      <c r="B118" s="12" t="s">
        <v>339</v>
      </c>
      <c r="C118" s="255"/>
    </row>
    <row r="119" spans="1:3" ht="12" customHeight="1">
      <c r="A119" s="434" t="s">
        <v>107</v>
      </c>
      <c r="B119" s="285" t="s">
        <v>205</v>
      </c>
      <c r="C119" s="255"/>
    </row>
    <row r="120" spans="1:3" ht="12" customHeight="1">
      <c r="A120" s="434" t="s">
        <v>116</v>
      </c>
      <c r="B120" s="284" t="s">
        <v>403</v>
      </c>
      <c r="C120" s="255"/>
    </row>
    <row r="121" spans="1:3" ht="12" customHeight="1">
      <c r="A121" s="434" t="s">
        <v>118</v>
      </c>
      <c r="B121" s="411" t="s">
        <v>344</v>
      </c>
      <c r="C121" s="255"/>
    </row>
    <row r="122" spans="1:3" ht="12" customHeight="1">
      <c r="A122" s="434" t="s">
        <v>160</v>
      </c>
      <c r="B122" s="139" t="s">
        <v>327</v>
      </c>
      <c r="C122" s="255"/>
    </row>
    <row r="123" spans="1:3" ht="12" customHeight="1">
      <c r="A123" s="434" t="s">
        <v>161</v>
      </c>
      <c r="B123" s="139" t="s">
        <v>343</v>
      </c>
      <c r="C123" s="255"/>
    </row>
    <row r="124" spans="1:3" ht="12" customHeight="1">
      <c r="A124" s="434" t="s">
        <v>162</v>
      </c>
      <c r="B124" s="139" t="s">
        <v>342</v>
      </c>
      <c r="C124" s="255"/>
    </row>
    <row r="125" spans="1:3" ht="12" customHeight="1">
      <c r="A125" s="434" t="s">
        <v>335</v>
      </c>
      <c r="B125" s="139" t="s">
        <v>330</v>
      </c>
      <c r="C125" s="255"/>
    </row>
    <row r="126" spans="1:3" ht="12" customHeight="1">
      <c r="A126" s="434" t="s">
        <v>336</v>
      </c>
      <c r="B126" s="139" t="s">
        <v>341</v>
      </c>
      <c r="C126" s="255"/>
    </row>
    <row r="127" spans="1:3" ht="12" customHeight="1" thickBot="1">
      <c r="A127" s="443" t="s">
        <v>337</v>
      </c>
      <c r="B127" s="139" t="s">
        <v>340</v>
      </c>
      <c r="C127" s="257"/>
    </row>
    <row r="128" spans="1:3" ht="12" customHeight="1" thickBot="1">
      <c r="A128" s="32" t="s">
        <v>19</v>
      </c>
      <c r="B128" s="120" t="s">
        <v>422</v>
      </c>
      <c r="C128" s="288">
        <f>+C93+C114</f>
        <v>0</v>
      </c>
    </row>
    <row r="129" spans="1:3" ht="12" customHeight="1" thickBot="1">
      <c r="A129" s="32" t="s">
        <v>20</v>
      </c>
      <c r="B129" s="120" t="s">
        <v>423</v>
      </c>
      <c r="C129" s="288">
        <f>+C130+C131+C132</f>
        <v>0</v>
      </c>
    </row>
    <row r="130" spans="1:3" s="94" customFormat="1" ht="12" customHeight="1">
      <c r="A130" s="434" t="s">
        <v>242</v>
      </c>
      <c r="B130" s="9" t="s">
        <v>491</v>
      </c>
      <c r="C130" s="255"/>
    </row>
    <row r="131" spans="1:3" ht="12" customHeight="1">
      <c r="A131" s="434" t="s">
        <v>243</v>
      </c>
      <c r="B131" s="9" t="s">
        <v>431</v>
      </c>
      <c r="C131" s="255"/>
    </row>
    <row r="132" spans="1:3" ht="12" customHeight="1" thickBot="1">
      <c r="A132" s="443" t="s">
        <v>244</v>
      </c>
      <c r="B132" s="7" t="s">
        <v>490</v>
      </c>
      <c r="C132" s="255"/>
    </row>
    <row r="133" spans="1:3" ht="12" customHeight="1" thickBot="1">
      <c r="A133" s="32" t="s">
        <v>21</v>
      </c>
      <c r="B133" s="120" t="s">
        <v>424</v>
      </c>
      <c r="C133" s="288">
        <f>+C134+C135+C136+C137+C138+C139</f>
        <v>0</v>
      </c>
    </row>
    <row r="134" spans="1:3" ht="12" customHeight="1">
      <c r="A134" s="434" t="s">
        <v>90</v>
      </c>
      <c r="B134" s="9" t="s">
        <v>433</v>
      </c>
      <c r="C134" s="255"/>
    </row>
    <row r="135" spans="1:3" ht="12" customHeight="1">
      <c r="A135" s="434" t="s">
        <v>91</v>
      </c>
      <c r="B135" s="9" t="s">
        <v>425</v>
      </c>
      <c r="C135" s="255"/>
    </row>
    <row r="136" spans="1:3" ht="12" customHeight="1">
      <c r="A136" s="434" t="s">
        <v>92</v>
      </c>
      <c r="B136" s="9" t="s">
        <v>426</v>
      </c>
      <c r="C136" s="255"/>
    </row>
    <row r="137" spans="1:3" ht="12" customHeight="1">
      <c r="A137" s="434" t="s">
        <v>147</v>
      </c>
      <c r="B137" s="9" t="s">
        <v>489</v>
      </c>
      <c r="C137" s="255"/>
    </row>
    <row r="138" spans="1:3" ht="12" customHeight="1">
      <c r="A138" s="434" t="s">
        <v>148</v>
      </c>
      <c r="B138" s="9" t="s">
        <v>428</v>
      </c>
      <c r="C138" s="255"/>
    </row>
    <row r="139" spans="1:3" s="94" customFormat="1" ht="12" customHeight="1" thickBot="1">
      <c r="A139" s="443" t="s">
        <v>149</v>
      </c>
      <c r="B139" s="7" t="s">
        <v>429</v>
      </c>
      <c r="C139" s="255"/>
    </row>
    <row r="140" spans="1:11" ht="12" customHeight="1" thickBot="1">
      <c r="A140" s="32" t="s">
        <v>22</v>
      </c>
      <c r="B140" s="120" t="s">
        <v>515</v>
      </c>
      <c r="C140" s="294">
        <f>+C141+C142+C144+C145+C143</f>
        <v>0</v>
      </c>
      <c r="K140" s="237"/>
    </row>
    <row r="141" spans="1:3" ht="12.75">
      <c r="A141" s="434" t="s">
        <v>93</v>
      </c>
      <c r="B141" s="9" t="s">
        <v>345</v>
      </c>
      <c r="C141" s="255"/>
    </row>
    <row r="142" spans="1:3" ht="12" customHeight="1">
      <c r="A142" s="434" t="s">
        <v>94</v>
      </c>
      <c r="B142" s="9" t="s">
        <v>346</v>
      </c>
      <c r="C142" s="255"/>
    </row>
    <row r="143" spans="1:3" s="94" customFormat="1" ht="12" customHeight="1">
      <c r="A143" s="434" t="s">
        <v>262</v>
      </c>
      <c r="B143" s="9" t="s">
        <v>514</v>
      </c>
      <c r="C143" s="255"/>
    </row>
    <row r="144" spans="1:3" s="94" customFormat="1" ht="12" customHeight="1">
      <c r="A144" s="434" t="s">
        <v>263</v>
      </c>
      <c r="B144" s="9" t="s">
        <v>438</v>
      </c>
      <c r="C144" s="255"/>
    </row>
    <row r="145" spans="1:3" s="94" customFormat="1" ht="12" customHeight="1" thickBot="1">
      <c r="A145" s="443" t="s">
        <v>264</v>
      </c>
      <c r="B145" s="7" t="s">
        <v>365</v>
      </c>
      <c r="C145" s="255"/>
    </row>
    <row r="146" spans="1:3" s="94" customFormat="1" ht="12" customHeight="1" thickBot="1">
      <c r="A146" s="32" t="s">
        <v>23</v>
      </c>
      <c r="B146" s="120" t="s">
        <v>439</v>
      </c>
      <c r="C146" s="297">
        <f>+C147+C148+C149+C150+C151</f>
        <v>0</v>
      </c>
    </row>
    <row r="147" spans="1:3" s="94" customFormat="1" ht="12" customHeight="1">
      <c r="A147" s="434" t="s">
        <v>95</v>
      </c>
      <c r="B147" s="9" t="s">
        <v>434</v>
      </c>
      <c r="C147" s="255"/>
    </row>
    <row r="148" spans="1:3" s="94" customFormat="1" ht="12" customHeight="1">
      <c r="A148" s="434" t="s">
        <v>96</v>
      </c>
      <c r="B148" s="9" t="s">
        <v>441</v>
      </c>
      <c r="C148" s="255"/>
    </row>
    <row r="149" spans="1:3" s="94" customFormat="1" ht="12" customHeight="1">
      <c r="A149" s="434" t="s">
        <v>274</v>
      </c>
      <c r="B149" s="9" t="s">
        <v>436</v>
      </c>
      <c r="C149" s="255"/>
    </row>
    <row r="150" spans="1:3" ht="12.75" customHeight="1">
      <c r="A150" s="434" t="s">
        <v>275</v>
      </c>
      <c r="B150" s="9" t="s">
        <v>492</v>
      </c>
      <c r="C150" s="255"/>
    </row>
    <row r="151" spans="1:3" ht="12.75" customHeight="1" thickBot="1">
      <c r="A151" s="443" t="s">
        <v>440</v>
      </c>
      <c r="B151" s="7" t="s">
        <v>443</v>
      </c>
      <c r="C151" s="257"/>
    </row>
    <row r="152" spans="1:3" ht="12.75" customHeight="1" thickBot="1">
      <c r="A152" s="490" t="s">
        <v>24</v>
      </c>
      <c r="B152" s="120" t="s">
        <v>444</v>
      </c>
      <c r="C152" s="297"/>
    </row>
    <row r="153" spans="1:3" ht="12" customHeight="1" thickBot="1">
      <c r="A153" s="490" t="s">
        <v>25</v>
      </c>
      <c r="B153" s="120" t="s">
        <v>445</v>
      </c>
      <c r="C153" s="297"/>
    </row>
    <row r="154" spans="1:3" ht="15" customHeight="1" thickBot="1">
      <c r="A154" s="32" t="s">
        <v>26</v>
      </c>
      <c r="B154" s="120" t="s">
        <v>447</v>
      </c>
      <c r="C154" s="425">
        <f>+C129+C133+C140+C146+C152+C153</f>
        <v>0</v>
      </c>
    </row>
    <row r="155" spans="1:3" ht="13.5" thickBot="1">
      <c r="A155" s="445" t="s">
        <v>27</v>
      </c>
      <c r="B155" s="378" t="s">
        <v>446</v>
      </c>
      <c r="C155" s="425">
        <f>+C128+C154</f>
        <v>0</v>
      </c>
    </row>
    <row r="156" spans="1:3" ht="15" customHeight="1" thickBot="1">
      <c r="A156" s="386"/>
      <c r="B156" s="387"/>
      <c r="C156" s="388"/>
    </row>
    <row r="157" spans="1:3" ht="14.25" customHeight="1" thickBot="1">
      <c r="A157" s="235" t="s">
        <v>493</v>
      </c>
      <c r="B157" s="236"/>
      <c r="C157" s="117"/>
    </row>
    <row r="158" spans="1:3" ht="13.5" thickBot="1">
      <c r="A158" s="235" t="s">
        <v>178</v>
      </c>
      <c r="B158" s="236"/>
      <c r="C1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00390625" defaultRowHeight="12.75"/>
  <cols>
    <col min="1" max="1" width="13.875" style="233" customWidth="1"/>
    <col min="2" max="2" width="79.125" style="234" customWidth="1"/>
    <col min="3" max="3" width="25.00390625" style="234" customWidth="1"/>
    <col min="4" max="16384" width="9.375" style="234" customWidth="1"/>
  </cols>
  <sheetData>
    <row r="1" spans="1:3" s="213" customFormat="1" ht="21" customHeight="1" thickBot="1">
      <c r="A1" s="212"/>
      <c r="B1" s="214"/>
      <c r="C1" s="560" t="str">
        <f>+CONCATENATE("8.2. melléklet a 3/",LEFT(ÖSSZEFÜGGÉSEK!A5,4),". (II.28.) önkormányzati rendelethez")</f>
        <v>8.2. melléklet a 3/2018. (II.28.) önkormányzati rendelethez</v>
      </c>
    </row>
    <row r="2" spans="1:3" s="454" customFormat="1" ht="25.5" customHeight="1">
      <c r="A2" s="405" t="s">
        <v>176</v>
      </c>
      <c r="B2" s="349" t="s">
        <v>554</v>
      </c>
      <c r="C2" s="363" t="s">
        <v>58</v>
      </c>
    </row>
    <row r="3" spans="1:3" s="454" customFormat="1" ht="24.75" thickBot="1">
      <c r="A3" s="448" t="s">
        <v>175</v>
      </c>
      <c r="B3" s="350" t="s">
        <v>373</v>
      </c>
      <c r="C3" s="364"/>
    </row>
    <row r="4" spans="1:3" s="455" customFormat="1" ht="15.75" customHeight="1" thickBot="1">
      <c r="A4" s="216"/>
      <c r="B4" s="216"/>
      <c r="C4" s="217" t="str">
        <f>'9.1.1. sz. mell '!C4</f>
        <v>Forintban!</v>
      </c>
    </row>
    <row r="5" spans="1:3" ht="13.5" thickBot="1">
      <c r="A5" s="406" t="s">
        <v>177</v>
      </c>
      <c r="B5" s="218" t="s">
        <v>537</v>
      </c>
      <c r="C5" s="219" t="s">
        <v>54</v>
      </c>
    </row>
    <row r="6" spans="1:3" s="456" customFormat="1" ht="12.75" customHeight="1" thickBot="1">
      <c r="A6" s="195"/>
      <c r="B6" s="196" t="s">
        <v>467</v>
      </c>
      <c r="C6" s="197" t="s">
        <v>468</v>
      </c>
    </row>
    <row r="7" spans="1:3" s="456" customFormat="1" ht="15.75" customHeight="1" thickBot="1">
      <c r="A7" s="220"/>
      <c r="B7" s="221" t="s">
        <v>55</v>
      </c>
      <c r="C7" s="222"/>
    </row>
    <row r="8" spans="1:3" s="365" customFormat="1" ht="12" customHeight="1" thickBot="1">
      <c r="A8" s="195" t="s">
        <v>17</v>
      </c>
      <c r="B8" s="223" t="s">
        <v>494</v>
      </c>
      <c r="C8" s="308">
        <f>SUM(C9:C19)</f>
        <v>0</v>
      </c>
    </row>
    <row r="9" spans="1:3" s="365" customFormat="1" ht="12" customHeight="1">
      <c r="A9" s="449" t="s">
        <v>97</v>
      </c>
      <c r="B9" s="10" t="s">
        <v>251</v>
      </c>
      <c r="C9" s="354"/>
    </row>
    <row r="10" spans="1:3" s="365" customFormat="1" ht="12" customHeight="1">
      <c r="A10" s="450" t="s">
        <v>98</v>
      </c>
      <c r="B10" s="8" t="s">
        <v>252</v>
      </c>
      <c r="C10" s="306"/>
    </row>
    <row r="11" spans="1:3" s="365" customFormat="1" ht="12" customHeight="1">
      <c r="A11" s="450" t="s">
        <v>99</v>
      </c>
      <c r="B11" s="8" t="s">
        <v>253</v>
      </c>
      <c r="C11" s="306"/>
    </row>
    <row r="12" spans="1:3" s="365" customFormat="1" ht="12" customHeight="1">
      <c r="A12" s="450" t="s">
        <v>100</v>
      </c>
      <c r="B12" s="8" t="s">
        <v>254</v>
      </c>
      <c r="C12" s="306"/>
    </row>
    <row r="13" spans="1:3" s="365" customFormat="1" ht="12" customHeight="1">
      <c r="A13" s="450" t="s">
        <v>127</v>
      </c>
      <c r="B13" s="8" t="s">
        <v>255</v>
      </c>
      <c r="C13" s="306"/>
    </row>
    <row r="14" spans="1:3" s="365" customFormat="1" ht="12" customHeight="1">
      <c r="A14" s="450" t="s">
        <v>101</v>
      </c>
      <c r="B14" s="8" t="s">
        <v>374</v>
      </c>
      <c r="C14" s="306"/>
    </row>
    <row r="15" spans="1:3" s="365" customFormat="1" ht="12" customHeight="1">
      <c r="A15" s="450" t="s">
        <v>102</v>
      </c>
      <c r="B15" s="7" t="s">
        <v>375</v>
      </c>
      <c r="C15" s="306"/>
    </row>
    <row r="16" spans="1:3" s="365" customFormat="1" ht="12" customHeight="1">
      <c r="A16" s="450" t="s">
        <v>112</v>
      </c>
      <c r="B16" s="8" t="s">
        <v>258</v>
      </c>
      <c r="C16" s="355"/>
    </row>
    <row r="17" spans="1:3" s="457" customFormat="1" ht="12" customHeight="1">
      <c r="A17" s="450" t="s">
        <v>113</v>
      </c>
      <c r="B17" s="8" t="s">
        <v>259</v>
      </c>
      <c r="C17" s="306"/>
    </row>
    <row r="18" spans="1:3" s="457" customFormat="1" ht="12" customHeight="1">
      <c r="A18" s="450" t="s">
        <v>114</v>
      </c>
      <c r="B18" s="8" t="s">
        <v>410</v>
      </c>
      <c r="C18" s="307"/>
    </row>
    <row r="19" spans="1:3" s="457" customFormat="1" ht="12" customHeight="1" thickBot="1">
      <c r="A19" s="450" t="s">
        <v>115</v>
      </c>
      <c r="B19" s="7" t="s">
        <v>260</v>
      </c>
      <c r="C19" s="307"/>
    </row>
    <row r="20" spans="1:3" s="365" customFormat="1" ht="12" customHeight="1" thickBot="1">
      <c r="A20" s="195" t="s">
        <v>18</v>
      </c>
      <c r="B20" s="223" t="s">
        <v>376</v>
      </c>
      <c r="C20" s="308">
        <f>SUM(C21:C23)</f>
        <v>0</v>
      </c>
    </row>
    <row r="21" spans="1:3" s="457" customFormat="1" ht="12" customHeight="1">
      <c r="A21" s="450" t="s">
        <v>103</v>
      </c>
      <c r="B21" s="9" t="s">
        <v>232</v>
      </c>
      <c r="C21" s="306"/>
    </row>
    <row r="22" spans="1:3" s="457" customFormat="1" ht="12" customHeight="1">
      <c r="A22" s="450" t="s">
        <v>104</v>
      </c>
      <c r="B22" s="8" t="s">
        <v>377</v>
      </c>
      <c r="C22" s="306"/>
    </row>
    <row r="23" spans="1:3" s="457" customFormat="1" ht="12" customHeight="1">
      <c r="A23" s="450" t="s">
        <v>105</v>
      </c>
      <c r="B23" s="8" t="s">
        <v>378</v>
      </c>
      <c r="C23" s="306"/>
    </row>
    <row r="24" spans="1:3" s="457" customFormat="1" ht="12" customHeight="1" thickBot="1">
      <c r="A24" s="450" t="s">
        <v>106</v>
      </c>
      <c r="B24" s="8" t="s">
        <v>495</v>
      </c>
      <c r="C24" s="306"/>
    </row>
    <row r="25" spans="1:3" s="457" customFormat="1" ht="12" customHeight="1" thickBot="1">
      <c r="A25" s="202" t="s">
        <v>19</v>
      </c>
      <c r="B25" s="120" t="s">
        <v>146</v>
      </c>
      <c r="C25" s="335"/>
    </row>
    <row r="26" spans="1:3" s="457" customFormat="1" ht="12" customHeight="1" thickBot="1">
      <c r="A26" s="202" t="s">
        <v>20</v>
      </c>
      <c r="B26" s="120" t="s">
        <v>496</v>
      </c>
      <c r="C26" s="308">
        <f>+C27+C28+C29</f>
        <v>0</v>
      </c>
    </row>
    <row r="27" spans="1:3" s="457" customFormat="1" ht="12" customHeight="1">
      <c r="A27" s="451" t="s">
        <v>242</v>
      </c>
      <c r="B27" s="452" t="s">
        <v>237</v>
      </c>
      <c r="C27" s="79"/>
    </row>
    <row r="28" spans="1:3" s="457" customFormat="1" ht="12" customHeight="1">
      <c r="A28" s="451" t="s">
        <v>243</v>
      </c>
      <c r="B28" s="452" t="s">
        <v>377</v>
      </c>
      <c r="C28" s="306"/>
    </row>
    <row r="29" spans="1:3" s="457" customFormat="1" ht="12" customHeight="1">
      <c r="A29" s="451" t="s">
        <v>244</v>
      </c>
      <c r="B29" s="453" t="s">
        <v>380</v>
      </c>
      <c r="C29" s="306"/>
    </row>
    <row r="30" spans="1:3" s="457" customFormat="1" ht="12" customHeight="1" thickBot="1">
      <c r="A30" s="450" t="s">
        <v>245</v>
      </c>
      <c r="B30" s="137" t="s">
        <v>497</v>
      </c>
      <c r="C30" s="86"/>
    </row>
    <row r="31" spans="1:3" s="457" customFormat="1" ht="12" customHeight="1" thickBot="1">
      <c r="A31" s="202" t="s">
        <v>21</v>
      </c>
      <c r="B31" s="120" t="s">
        <v>381</v>
      </c>
      <c r="C31" s="308">
        <f>+C32+C33+C34</f>
        <v>0</v>
      </c>
    </row>
    <row r="32" spans="1:3" s="457" customFormat="1" ht="12" customHeight="1">
      <c r="A32" s="451" t="s">
        <v>90</v>
      </c>
      <c r="B32" s="452" t="s">
        <v>265</v>
      </c>
      <c r="C32" s="79"/>
    </row>
    <row r="33" spans="1:3" s="457" customFormat="1" ht="12" customHeight="1">
      <c r="A33" s="451" t="s">
        <v>91</v>
      </c>
      <c r="B33" s="453" t="s">
        <v>266</v>
      </c>
      <c r="C33" s="309"/>
    </row>
    <row r="34" spans="1:3" s="457" customFormat="1" ht="12" customHeight="1" thickBot="1">
      <c r="A34" s="450" t="s">
        <v>92</v>
      </c>
      <c r="B34" s="137" t="s">
        <v>267</v>
      </c>
      <c r="C34" s="86"/>
    </row>
    <row r="35" spans="1:3" s="365" customFormat="1" ht="12" customHeight="1" thickBot="1">
      <c r="A35" s="202" t="s">
        <v>22</v>
      </c>
      <c r="B35" s="120" t="s">
        <v>350</v>
      </c>
      <c r="C35" s="335"/>
    </row>
    <row r="36" spans="1:3" s="365" customFormat="1" ht="12" customHeight="1" thickBot="1">
      <c r="A36" s="202" t="s">
        <v>23</v>
      </c>
      <c r="B36" s="120" t="s">
        <v>382</v>
      </c>
      <c r="C36" s="356"/>
    </row>
    <row r="37" spans="1:3" s="365" customFormat="1" ht="12" customHeight="1" thickBot="1">
      <c r="A37" s="195" t="s">
        <v>24</v>
      </c>
      <c r="B37" s="120" t="s">
        <v>383</v>
      </c>
      <c r="C37" s="357">
        <f>+C8+C20+C25+C26+C31+C35+C36</f>
        <v>0</v>
      </c>
    </row>
    <row r="38" spans="1:3" s="365" customFormat="1" ht="12" customHeight="1" thickBot="1">
      <c r="A38" s="224" t="s">
        <v>25</v>
      </c>
      <c r="B38" s="120" t="s">
        <v>384</v>
      </c>
      <c r="C38" s="357">
        <f>+C39+C40+C41</f>
        <v>39402348</v>
      </c>
    </row>
    <row r="39" spans="1:3" s="365" customFormat="1" ht="12" customHeight="1">
      <c r="A39" s="451" t="s">
        <v>385</v>
      </c>
      <c r="B39" s="452" t="s">
        <v>210</v>
      </c>
      <c r="C39" s="79">
        <v>2106623</v>
      </c>
    </row>
    <row r="40" spans="1:3" s="365" customFormat="1" ht="12" customHeight="1">
      <c r="A40" s="451" t="s">
        <v>386</v>
      </c>
      <c r="B40" s="453" t="s">
        <v>2</v>
      </c>
      <c r="C40" s="309"/>
    </row>
    <row r="41" spans="1:3" s="457" customFormat="1" ht="12" customHeight="1" thickBot="1">
      <c r="A41" s="450" t="s">
        <v>387</v>
      </c>
      <c r="B41" s="137" t="s">
        <v>388</v>
      </c>
      <c r="C41" s="86">
        <v>37295725</v>
      </c>
    </row>
    <row r="42" spans="1:3" s="457" customFormat="1" ht="15" customHeight="1" thickBot="1">
      <c r="A42" s="224" t="s">
        <v>26</v>
      </c>
      <c r="B42" s="225" t="s">
        <v>389</v>
      </c>
      <c r="C42" s="360">
        <f>+C37+C38</f>
        <v>39402348</v>
      </c>
    </row>
    <row r="43" spans="1:3" s="457" customFormat="1" ht="15" customHeight="1">
      <c r="A43" s="226"/>
      <c r="B43" s="227"/>
      <c r="C43" s="358"/>
    </row>
    <row r="44" spans="1:3" ht="13.5" thickBot="1">
      <c r="A44" s="228"/>
      <c r="B44" s="229"/>
      <c r="C44" s="359"/>
    </row>
    <row r="45" spans="1:3" s="456" customFormat="1" ht="16.5" customHeight="1" thickBot="1">
      <c r="A45" s="230"/>
      <c r="B45" s="231" t="s">
        <v>56</v>
      </c>
      <c r="C45" s="360"/>
    </row>
    <row r="46" spans="1:3" s="458" customFormat="1" ht="12" customHeight="1" thickBot="1">
      <c r="A46" s="202" t="s">
        <v>17</v>
      </c>
      <c r="B46" s="120" t="s">
        <v>390</v>
      </c>
      <c r="C46" s="308">
        <f>SUM(C47:C51)</f>
        <v>39402348</v>
      </c>
    </row>
    <row r="47" spans="1:3" ht="12" customHeight="1">
      <c r="A47" s="450" t="s">
        <v>97</v>
      </c>
      <c r="B47" s="9" t="s">
        <v>48</v>
      </c>
      <c r="C47" s="79">
        <v>25614960</v>
      </c>
    </row>
    <row r="48" spans="1:3" ht="12" customHeight="1">
      <c r="A48" s="450" t="s">
        <v>98</v>
      </c>
      <c r="B48" s="8" t="s">
        <v>155</v>
      </c>
      <c r="C48" s="82">
        <v>5177883</v>
      </c>
    </row>
    <row r="49" spans="1:3" ht="12" customHeight="1">
      <c r="A49" s="450" t="s">
        <v>99</v>
      </c>
      <c r="B49" s="8" t="s">
        <v>125</v>
      </c>
      <c r="C49" s="82">
        <v>8609505</v>
      </c>
    </row>
    <row r="50" spans="1:3" ht="12" customHeight="1">
      <c r="A50" s="450" t="s">
        <v>100</v>
      </c>
      <c r="B50" s="8" t="s">
        <v>156</v>
      </c>
      <c r="C50" s="82"/>
    </row>
    <row r="51" spans="1:3" ht="12" customHeight="1" thickBot="1">
      <c r="A51" s="450" t="s">
        <v>127</v>
      </c>
      <c r="B51" s="8" t="s">
        <v>157</v>
      </c>
      <c r="C51" s="82"/>
    </row>
    <row r="52" spans="1:3" ht="12" customHeight="1" thickBot="1">
      <c r="A52" s="202" t="s">
        <v>18</v>
      </c>
      <c r="B52" s="120" t="s">
        <v>391</v>
      </c>
      <c r="C52" s="308">
        <f>SUM(C53:C55)</f>
        <v>0</v>
      </c>
    </row>
    <row r="53" spans="1:3" s="458" customFormat="1" ht="12" customHeight="1">
      <c r="A53" s="450" t="s">
        <v>103</v>
      </c>
      <c r="B53" s="9" t="s">
        <v>203</v>
      </c>
      <c r="C53" s="79"/>
    </row>
    <row r="54" spans="1:3" ht="12" customHeight="1">
      <c r="A54" s="450" t="s">
        <v>104</v>
      </c>
      <c r="B54" s="8" t="s">
        <v>159</v>
      </c>
      <c r="C54" s="82"/>
    </row>
    <row r="55" spans="1:3" ht="12" customHeight="1">
      <c r="A55" s="450" t="s">
        <v>105</v>
      </c>
      <c r="B55" s="8" t="s">
        <v>57</v>
      </c>
      <c r="C55" s="82"/>
    </row>
    <row r="56" spans="1:3" ht="12" customHeight="1" thickBot="1">
      <c r="A56" s="450" t="s">
        <v>106</v>
      </c>
      <c r="B56" s="8" t="s">
        <v>498</v>
      </c>
      <c r="C56" s="82"/>
    </row>
    <row r="57" spans="1:3" ht="12" customHeight="1" thickBot="1">
      <c r="A57" s="202" t="s">
        <v>19</v>
      </c>
      <c r="B57" s="120" t="s">
        <v>11</v>
      </c>
      <c r="C57" s="335"/>
    </row>
    <row r="58" spans="1:3" ht="15" customHeight="1" thickBot="1">
      <c r="A58" s="202" t="s">
        <v>20</v>
      </c>
      <c r="B58" s="232" t="s">
        <v>504</v>
      </c>
      <c r="C58" s="361">
        <f>+C46+C52+C57</f>
        <v>39402348</v>
      </c>
    </row>
    <row r="59" ht="13.5" thickBot="1">
      <c r="C59" s="362"/>
    </row>
    <row r="60" spans="1:3" ht="15" customHeight="1" thickBot="1">
      <c r="A60" s="235" t="s">
        <v>493</v>
      </c>
      <c r="B60" s="236"/>
      <c r="C60" s="117">
        <v>6</v>
      </c>
    </row>
    <row r="61" spans="1:3" ht="14.25" customHeight="1" thickBot="1">
      <c r="A61" s="235" t="s">
        <v>178</v>
      </c>
      <c r="B61" s="236"/>
      <c r="C61" s="11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00390625" defaultRowHeight="12.75"/>
  <cols>
    <col min="1" max="1" width="13.875" style="233" customWidth="1"/>
    <col min="2" max="2" width="79.125" style="234" customWidth="1"/>
    <col min="3" max="3" width="25.00390625" style="234" customWidth="1"/>
    <col min="4" max="16384" width="9.375" style="234" customWidth="1"/>
  </cols>
  <sheetData>
    <row r="1" spans="1:3" s="213" customFormat="1" ht="21" customHeight="1" thickBot="1">
      <c r="A1" s="212"/>
      <c r="B1" s="214"/>
      <c r="C1" s="560" t="str">
        <f>+CONCATENATE("8.2.1. melléklet a 3/",LEFT(ÖSSZEFÜGGÉSEK!A5,4),". (II.28.) önkormányzati rendelethez")</f>
        <v>8.2.1. melléklet a 3/2018. (II.28.) önkormányzati rendelethez</v>
      </c>
    </row>
    <row r="2" spans="1:3" s="454" customFormat="1" ht="25.5" customHeight="1">
      <c r="A2" s="405" t="s">
        <v>176</v>
      </c>
      <c r="B2" s="349" t="s">
        <v>554</v>
      </c>
      <c r="C2" s="363" t="s">
        <v>58</v>
      </c>
    </row>
    <row r="3" spans="1:3" s="454" customFormat="1" ht="24.75" thickBot="1">
      <c r="A3" s="448" t="s">
        <v>175</v>
      </c>
      <c r="B3" s="350" t="s">
        <v>392</v>
      </c>
      <c r="C3" s="364" t="s">
        <v>53</v>
      </c>
    </row>
    <row r="4" spans="1:3" s="455" customFormat="1" ht="15.75" customHeight="1" thickBot="1">
      <c r="A4" s="216"/>
      <c r="B4" s="216"/>
      <c r="C4" s="217" t="str">
        <f>'9.1.1. sz. mell '!C4</f>
        <v>Forintban!</v>
      </c>
    </row>
    <row r="5" spans="1:3" ht="13.5" thickBot="1">
      <c r="A5" s="406" t="s">
        <v>177</v>
      </c>
      <c r="B5" s="218" t="s">
        <v>537</v>
      </c>
      <c r="C5" s="219" t="s">
        <v>54</v>
      </c>
    </row>
    <row r="6" spans="1:3" s="456" customFormat="1" ht="12.75" customHeight="1" thickBot="1">
      <c r="A6" s="195"/>
      <c r="B6" s="196" t="s">
        <v>467</v>
      </c>
      <c r="C6" s="197" t="s">
        <v>468</v>
      </c>
    </row>
    <row r="7" spans="1:3" s="456" customFormat="1" ht="15.75" customHeight="1" thickBot="1">
      <c r="A7" s="220"/>
      <c r="B7" s="221" t="s">
        <v>55</v>
      </c>
      <c r="C7" s="222"/>
    </row>
    <row r="8" spans="1:3" s="365" customFormat="1" ht="12" customHeight="1" thickBot="1">
      <c r="A8" s="195" t="s">
        <v>17</v>
      </c>
      <c r="B8" s="223" t="s">
        <v>494</v>
      </c>
      <c r="C8" s="308">
        <f>SUM(C9:C19)</f>
        <v>0</v>
      </c>
    </row>
    <row r="9" spans="1:3" s="365" customFormat="1" ht="12" customHeight="1">
      <c r="A9" s="449" t="s">
        <v>97</v>
      </c>
      <c r="B9" s="10" t="s">
        <v>251</v>
      </c>
      <c r="C9" s="354"/>
    </row>
    <row r="10" spans="1:3" s="365" customFormat="1" ht="12" customHeight="1">
      <c r="A10" s="450" t="s">
        <v>98</v>
      </c>
      <c r="B10" s="8" t="s">
        <v>252</v>
      </c>
      <c r="C10" s="306"/>
    </row>
    <row r="11" spans="1:3" s="365" customFormat="1" ht="12" customHeight="1">
      <c r="A11" s="450" t="s">
        <v>99</v>
      </c>
      <c r="B11" s="8" t="s">
        <v>253</v>
      </c>
      <c r="C11" s="306"/>
    </row>
    <row r="12" spans="1:3" s="365" customFormat="1" ht="12" customHeight="1">
      <c r="A12" s="450" t="s">
        <v>100</v>
      </c>
      <c r="B12" s="8" t="s">
        <v>254</v>
      </c>
      <c r="C12" s="306"/>
    </row>
    <row r="13" spans="1:3" s="365" customFormat="1" ht="12" customHeight="1">
      <c r="A13" s="450" t="s">
        <v>127</v>
      </c>
      <c r="B13" s="8" t="s">
        <v>255</v>
      </c>
      <c r="C13" s="306"/>
    </row>
    <row r="14" spans="1:3" s="365" customFormat="1" ht="12" customHeight="1">
      <c r="A14" s="450" t="s">
        <v>101</v>
      </c>
      <c r="B14" s="8" t="s">
        <v>374</v>
      </c>
      <c r="C14" s="306"/>
    </row>
    <row r="15" spans="1:3" s="365" customFormat="1" ht="12" customHeight="1">
      <c r="A15" s="450" t="s">
        <v>102</v>
      </c>
      <c r="B15" s="7" t="s">
        <v>375</v>
      </c>
      <c r="C15" s="306"/>
    </row>
    <row r="16" spans="1:3" s="365" customFormat="1" ht="12" customHeight="1">
      <c r="A16" s="450" t="s">
        <v>112</v>
      </c>
      <c r="B16" s="8" t="s">
        <v>258</v>
      </c>
      <c r="C16" s="355"/>
    </row>
    <row r="17" spans="1:3" s="457" customFormat="1" ht="12" customHeight="1">
      <c r="A17" s="450" t="s">
        <v>113</v>
      </c>
      <c r="B17" s="8" t="s">
        <v>259</v>
      </c>
      <c r="C17" s="306"/>
    </row>
    <row r="18" spans="1:3" s="457" customFormat="1" ht="12" customHeight="1">
      <c r="A18" s="450" t="s">
        <v>114</v>
      </c>
      <c r="B18" s="8" t="s">
        <v>410</v>
      </c>
      <c r="C18" s="307"/>
    </row>
    <row r="19" spans="1:3" s="457" customFormat="1" ht="12" customHeight="1" thickBot="1">
      <c r="A19" s="450" t="s">
        <v>115</v>
      </c>
      <c r="B19" s="7" t="s">
        <v>260</v>
      </c>
      <c r="C19" s="307"/>
    </row>
    <row r="20" spans="1:3" s="365" customFormat="1" ht="12" customHeight="1" thickBot="1">
      <c r="A20" s="195" t="s">
        <v>18</v>
      </c>
      <c r="B20" s="223" t="s">
        <v>376</v>
      </c>
      <c r="C20" s="308">
        <f>SUM(C21:C23)</f>
        <v>0</v>
      </c>
    </row>
    <row r="21" spans="1:3" s="457" customFormat="1" ht="12" customHeight="1">
      <c r="A21" s="450" t="s">
        <v>103</v>
      </c>
      <c r="B21" s="9" t="s">
        <v>232</v>
      </c>
      <c r="C21" s="306"/>
    </row>
    <row r="22" spans="1:3" s="457" customFormat="1" ht="12" customHeight="1">
      <c r="A22" s="450" t="s">
        <v>104</v>
      </c>
      <c r="B22" s="8" t="s">
        <v>377</v>
      </c>
      <c r="C22" s="306"/>
    </row>
    <row r="23" spans="1:3" s="457" customFormat="1" ht="12" customHeight="1">
      <c r="A23" s="450" t="s">
        <v>105</v>
      </c>
      <c r="B23" s="8" t="s">
        <v>378</v>
      </c>
      <c r="C23" s="306"/>
    </row>
    <row r="24" spans="1:3" s="457" customFormat="1" ht="12" customHeight="1" thickBot="1">
      <c r="A24" s="450" t="s">
        <v>106</v>
      </c>
      <c r="B24" s="8" t="s">
        <v>495</v>
      </c>
      <c r="C24" s="306"/>
    </row>
    <row r="25" spans="1:3" s="457" customFormat="1" ht="12" customHeight="1" thickBot="1">
      <c r="A25" s="202" t="s">
        <v>19</v>
      </c>
      <c r="B25" s="120" t="s">
        <v>146</v>
      </c>
      <c r="C25" s="335"/>
    </row>
    <row r="26" spans="1:3" s="457" customFormat="1" ht="12" customHeight="1" thickBot="1">
      <c r="A26" s="202" t="s">
        <v>20</v>
      </c>
      <c r="B26" s="120" t="s">
        <v>496</v>
      </c>
      <c r="C26" s="308">
        <f>+C27+C28+C29</f>
        <v>0</v>
      </c>
    </row>
    <row r="27" spans="1:3" s="457" customFormat="1" ht="12" customHeight="1">
      <c r="A27" s="451" t="s">
        <v>242</v>
      </c>
      <c r="B27" s="452" t="s">
        <v>237</v>
      </c>
      <c r="C27" s="79"/>
    </row>
    <row r="28" spans="1:3" s="457" customFormat="1" ht="12" customHeight="1">
      <c r="A28" s="451" t="s">
        <v>243</v>
      </c>
      <c r="B28" s="452" t="s">
        <v>377</v>
      </c>
      <c r="C28" s="306"/>
    </row>
    <row r="29" spans="1:3" s="457" customFormat="1" ht="12" customHeight="1">
      <c r="A29" s="451" t="s">
        <v>244</v>
      </c>
      <c r="B29" s="453" t="s">
        <v>380</v>
      </c>
      <c r="C29" s="306"/>
    </row>
    <row r="30" spans="1:3" s="457" customFormat="1" ht="12" customHeight="1" thickBot="1">
      <c r="A30" s="450" t="s">
        <v>245</v>
      </c>
      <c r="B30" s="137" t="s">
        <v>497</v>
      </c>
      <c r="C30" s="86"/>
    </row>
    <row r="31" spans="1:3" s="457" customFormat="1" ht="12" customHeight="1" thickBot="1">
      <c r="A31" s="202" t="s">
        <v>21</v>
      </c>
      <c r="B31" s="120" t="s">
        <v>381</v>
      </c>
      <c r="C31" s="308">
        <f>+C32+C33+C34</f>
        <v>0</v>
      </c>
    </row>
    <row r="32" spans="1:3" s="457" customFormat="1" ht="12" customHeight="1">
      <c r="A32" s="451" t="s">
        <v>90</v>
      </c>
      <c r="B32" s="452" t="s">
        <v>265</v>
      </c>
      <c r="C32" s="79"/>
    </row>
    <row r="33" spans="1:3" s="457" customFormat="1" ht="12" customHeight="1">
      <c r="A33" s="451" t="s">
        <v>91</v>
      </c>
      <c r="B33" s="453" t="s">
        <v>266</v>
      </c>
      <c r="C33" s="309"/>
    </row>
    <row r="34" spans="1:3" s="457" customFormat="1" ht="12" customHeight="1" thickBot="1">
      <c r="A34" s="450" t="s">
        <v>92</v>
      </c>
      <c r="B34" s="137" t="s">
        <v>267</v>
      </c>
      <c r="C34" s="86"/>
    </row>
    <row r="35" spans="1:3" s="365" customFormat="1" ht="12" customHeight="1" thickBot="1">
      <c r="A35" s="202" t="s">
        <v>22</v>
      </c>
      <c r="B35" s="120" t="s">
        <v>350</v>
      </c>
      <c r="C35" s="335"/>
    </row>
    <row r="36" spans="1:3" s="365" customFormat="1" ht="12" customHeight="1" thickBot="1">
      <c r="A36" s="202" t="s">
        <v>23</v>
      </c>
      <c r="B36" s="120" t="s">
        <v>382</v>
      </c>
      <c r="C36" s="356"/>
    </row>
    <row r="37" spans="1:3" s="365" customFormat="1" ht="12" customHeight="1" thickBot="1">
      <c r="A37" s="195" t="s">
        <v>24</v>
      </c>
      <c r="B37" s="120" t="s">
        <v>383</v>
      </c>
      <c r="C37" s="357">
        <f>+C8+C20+C25+C26+C31+C35+C36</f>
        <v>0</v>
      </c>
    </row>
    <row r="38" spans="1:3" s="365" customFormat="1" ht="12" customHeight="1" thickBot="1">
      <c r="A38" s="224" t="s">
        <v>25</v>
      </c>
      <c r="B38" s="120" t="s">
        <v>384</v>
      </c>
      <c r="C38" s="357">
        <f>+C39+C40+C41</f>
        <v>39402348</v>
      </c>
    </row>
    <row r="39" spans="1:3" s="365" customFormat="1" ht="12" customHeight="1">
      <c r="A39" s="451" t="s">
        <v>385</v>
      </c>
      <c r="B39" s="452" t="s">
        <v>210</v>
      </c>
      <c r="C39" s="79">
        <v>2106623</v>
      </c>
    </row>
    <row r="40" spans="1:3" s="365" customFormat="1" ht="12" customHeight="1">
      <c r="A40" s="451" t="s">
        <v>386</v>
      </c>
      <c r="B40" s="453" t="s">
        <v>2</v>
      </c>
      <c r="C40" s="309">
        <v>37295725</v>
      </c>
    </row>
    <row r="41" spans="1:3" s="457" customFormat="1" ht="12" customHeight="1" thickBot="1">
      <c r="A41" s="450" t="s">
        <v>387</v>
      </c>
      <c r="B41" s="137" t="s">
        <v>388</v>
      </c>
      <c r="C41" s="86"/>
    </row>
    <row r="42" spans="1:3" s="457" customFormat="1" ht="15" customHeight="1" thickBot="1">
      <c r="A42" s="224" t="s">
        <v>26</v>
      </c>
      <c r="B42" s="225" t="s">
        <v>389</v>
      </c>
      <c r="C42" s="360">
        <f>+C37+C38</f>
        <v>39402348</v>
      </c>
    </row>
    <row r="43" spans="1:3" s="457" customFormat="1" ht="15" customHeight="1">
      <c r="A43" s="226"/>
      <c r="B43" s="227"/>
      <c r="C43" s="358"/>
    </row>
    <row r="44" spans="1:3" ht="13.5" thickBot="1">
      <c r="A44" s="228"/>
      <c r="B44" s="229"/>
      <c r="C44" s="359"/>
    </row>
    <row r="45" spans="1:3" s="456" customFormat="1" ht="16.5" customHeight="1" thickBot="1">
      <c r="A45" s="230"/>
      <c r="B45" s="231" t="s">
        <v>56</v>
      </c>
      <c r="C45" s="360"/>
    </row>
    <row r="46" spans="1:3" s="458" customFormat="1" ht="12" customHeight="1" thickBot="1">
      <c r="A46" s="202" t="s">
        <v>17</v>
      </c>
      <c r="B46" s="120" t="s">
        <v>390</v>
      </c>
      <c r="C46" s="308">
        <f>SUM(C47:C51)</f>
        <v>39402348</v>
      </c>
    </row>
    <row r="47" spans="1:3" ht="12" customHeight="1">
      <c r="A47" s="450" t="s">
        <v>97</v>
      </c>
      <c r="B47" s="9" t="s">
        <v>48</v>
      </c>
      <c r="C47" s="79">
        <v>25614960</v>
      </c>
    </row>
    <row r="48" spans="1:3" ht="12" customHeight="1">
      <c r="A48" s="450" t="s">
        <v>98</v>
      </c>
      <c r="B48" s="8" t="s">
        <v>155</v>
      </c>
      <c r="C48" s="82">
        <v>5177883</v>
      </c>
    </row>
    <row r="49" spans="1:3" ht="12" customHeight="1">
      <c r="A49" s="450" t="s">
        <v>99</v>
      </c>
      <c r="B49" s="8" t="s">
        <v>125</v>
      </c>
      <c r="C49" s="82">
        <v>8609505</v>
      </c>
    </row>
    <row r="50" spans="1:3" ht="12" customHeight="1">
      <c r="A50" s="450" t="s">
        <v>100</v>
      </c>
      <c r="B50" s="8" t="s">
        <v>156</v>
      </c>
      <c r="C50" s="82"/>
    </row>
    <row r="51" spans="1:3" ht="12" customHeight="1" thickBot="1">
      <c r="A51" s="450" t="s">
        <v>127</v>
      </c>
      <c r="B51" s="8" t="s">
        <v>157</v>
      </c>
      <c r="C51" s="82"/>
    </row>
    <row r="52" spans="1:3" ht="12" customHeight="1" thickBot="1">
      <c r="A52" s="202" t="s">
        <v>18</v>
      </c>
      <c r="B52" s="120" t="s">
        <v>391</v>
      </c>
      <c r="C52" s="308">
        <f>SUM(C53:C55)</f>
        <v>0</v>
      </c>
    </row>
    <row r="53" spans="1:3" s="458" customFormat="1" ht="12" customHeight="1">
      <c r="A53" s="450" t="s">
        <v>103</v>
      </c>
      <c r="B53" s="9" t="s">
        <v>203</v>
      </c>
      <c r="C53" s="79"/>
    </row>
    <row r="54" spans="1:3" ht="12" customHeight="1">
      <c r="A54" s="450" t="s">
        <v>104</v>
      </c>
      <c r="B54" s="8" t="s">
        <v>159</v>
      </c>
      <c r="C54" s="82"/>
    </row>
    <row r="55" spans="1:3" ht="12" customHeight="1">
      <c r="A55" s="450" t="s">
        <v>105</v>
      </c>
      <c r="B55" s="8" t="s">
        <v>57</v>
      </c>
      <c r="C55" s="82"/>
    </row>
    <row r="56" spans="1:3" ht="12" customHeight="1" thickBot="1">
      <c r="A56" s="450" t="s">
        <v>106</v>
      </c>
      <c r="B56" s="8" t="s">
        <v>498</v>
      </c>
      <c r="C56" s="82"/>
    </row>
    <row r="57" spans="1:3" ht="15" customHeight="1" thickBot="1">
      <c r="A57" s="202" t="s">
        <v>19</v>
      </c>
      <c r="B57" s="120" t="s">
        <v>11</v>
      </c>
      <c r="C57" s="335"/>
    </row>
    <row r="58" spans="1:3" ht="13.5" thickBot="1">
      <c r="A58" s="202" t="s">
        <v>20</v>
      </c>
      <c r="B58" s="232" t="s">
        <v>504</v>
      </c>
      <c r="C58" s="361">
        <f>+C46+C52+C57</f>
        <v>39402348</v>
      </c>
    </row>
    <row r="59" ht="15" customHeight="1" thickBot="1">
      <c r="C59" s="362"/>
    </row>
    <row r="60" spans="1:3" ht="14.25" customHeight="1" thickBot="1">
      <c r="A60" s="235" t="s">
        <v>493</v>
      </c>
      <c r="B60" s="236"/>
      <c r="C60" s="117">
        <v>6</v>
      </c>
    </row>
    <row r="61" spans="1:3" ht="13.5" thickBot="1">
      <c r="A61" s="235" t="s">
        <v>178</v>
      </c>
      <c r="B61" s="236"/>
      <c r="C61" s="11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2" sqref="C2"/>
    </sheetView>
  </sheetViews>
  <sheetFormatPr defaultColWidth="9.00390625" defaultRowHeight="12.75"/>
  <cols>
    <col min="1" max="1" width="13.875" style="233" customWidth="1"/>
    <col min="2" max="2" width="79.125" style="234" customWidth="1"/>
    <col min="3" max="3" width="25.00390625" style="234" customWidth="1"/>
    <col min="4" max="16384" width="9.375" style="234" customWidth="1"/>
  </cols>
  <sheetData>
    <row r="1" spans="1:3" s="213" customFormat="1" ht="21" customHeight="1" thickBot="1">
      <c r="A1" s="212"/>
      <c r="B1" s="214"/>
      <c r="C1" s="560" t="str">
        <f>+CONCATENATE("8.3. melléklet a 3/",LEFT(ÖSSZEFÜGGÉSEK!A5,4),". (II.28.) önkormányzati rendelethez")</f>
        <v>8.3. melléklet a 3/2018. (II.28.) önkormányzati rendelethez</v>
      </c>
    </row>
    <row r="2" spans="1:3" s="454" customFormat="1" ht="25.5" customHeight="1">
      <c r="A2" s="405" t="s">
        <v>176</v>
      </c>
      <c r="B2" s="349" t="s">
        <v>555</v>
      </c>
      <c r="C2" s="363" t="s">
        <v>59</v>
      </c>
    </row>
    <row r="3" spans="1:3" s="454" customFormat="1" ht="24.75" thickBot="1">
      <c r="A3" s="448" t="s">
        <v>175</v>
      </c>
      <c r="B3" s="350" t="s">
        <v>373</v>
      </c>
      <c r="C3" s="364"/>
    </row>
    <row r="4" spans="1:3" s="455" customFormat="1" ht="15.75" customHeight="1" thickBot="1">
      <c r="A4" s="216"/>
      <c r="B4" s="216"/>
      <c r="C4" s="217" t="str">
        <f>'9.1.1. sz. mell '!C4</f>
        <v>Forintban!</v>
      </c>
    </row>
    <row r="5" spans="1:3" ht="13.5" thickBot="1">
      <c r="A5" s="406" t="s">
        <v>177</v>
      </c>
      <c r="B5" s="218" t="s">
        <v>537</v>
      </c>
      <c r="C5" s="219" t="s">
        <v>54</v>
      </c>
    </row>
    <row r="6" spans="1:3" s="456" customFormat="1" ht="12.75" customHeight="1" thickBot="1">
      <c r="A6" s="195"/>
      <c r="B6" s="196" t="s">
        <v>467</v>
      </c>
      <c r="C6" s="197" t="s">
        <v>468</v>
      </c>
    </row>
    <row r="7" spans="1:3" s="456" customFormat="1" ht="15.75" customHeight="1" thickBot="1">
      <c r="A7" s="220"/>
      <c r="B7" s="221" t="s">
        <v>55</v>
      </c>
      <c r="C7" s="222"/>
    </row>
    <row r="8" spans="1:3" s="365" customFormat="1" ht="12" customHeight="1" thickBot="1">
      <c r="A8" s="195" t="s">
        <v>17</v>
      </c>
      <c r="B8" s="223" t="s">
        <v>494</v>
      </c>
      <c r="C8" s="308">
        <f>SUM(C9:C19)</f>
        <v>26081612</v>
      </c>
    </row>
    <row r="9" spans="1:3" s="365" customFormat="1" ht="12" customHeight="1">
      <c r="A9" s="449" t="s">
        <v>97</v>
      </c>
      <c r="B9" s="10" t="s">
        <v>251</v>
      </c>
      <c r="C9" s="354"/>
    </row>
    <row r="10" spans="1:3" s="365" customFormat="1" ht="12" customHeight="1">
      <c r="A10" s="450" t="s">
        <v>98</v>
      </c>
      <c r="B10" s="8" t="s">
        <v>252</v>
      </c>
      <c r="C10" s="306">
        <v>15205344</v>
      </c>
    </row>
    <row r="11" spans="1:3" s="365" customFormat="1" ht="12" customHeight="1">
      <c r="A11" s="450" t="s">
        <v>99</v>
      </c>
      <c r="B11" s="8" t="s">
        <v>253</v>
      </c>
      <c r="C11" s="306"/>
    </row>
    <row r="12" spans="1:3" s="365" customFormat="1" ht="12" customHeight="1">
      <c r="A12" s="450" t="s">
        <v>100</v>
      </c>
      <c r="B12" s="8" t="s">
        <v>254</v>
      </c>
      <c r="C12" s="306"/>
    </row>
    <row r="13" spans="1:3" s="365" customFormat="1" ht="12" customHeight="1">
      <c r="A13" s="450" t="s">
        <v>127</v>
      </c>
      <c r="B13" s="8" t="s">
        <v>255</v>
      </c>
      <c r="C13" s="306">
        <v>5331280</v>
      </c>
    </row>
    <row r="14" spans="1:3" s="365" customFormat="1" ht="12" customHeight="1">
      <c r="A14" s="450" t="s">
        <v>101</v>
      </c>
      <c r="B14" s="8" t="s">
        <v>374</v>
      </c>
      <c r="C14" s="306">
        <v>5544888</v>
      </c>
    </row>
    <row r="15" spans="1:3" s="365" customFormat="1" ht="12" customHeight="1">
      <c r="A15" s="450" t="s">
        <v>102</v>
      </c>
      <c r="B15" s="7" t="s">
        <v>375</v>
      </c>
      <c r="C15" s="306"/>
    </row>
    <row r="16" spans="1:3" s="365" customFormat="1" ht="12" customHeight="1">
      <c r="A16" s="450" t="s">
        <v>112</v>
      </c>
      <c r="B16" s="8" t="s">
        <v>258</v>
      </c>
      <c r="C16" s="355"/>
    </row>
    <row r="17" spans="1:3" s="457" customFormat="1" ht="12" customHeight="1">
      <c r="A17" s="450" t="s">
        <v>113</v>
      </c>
      <c r="B17" s="8" t="s">
        <v>259</v>
      </c>
      <c r="C17" s="306"/>
    </row>
    <row r="18" spans="1:3" s="457" customFormat="1" ht="12" customHeight="1">
      <c r="A18" s="450" t="s">
        <v>114</v>
      </c>
      <c r="B18" s="8" t="s">
        <v>410</v>
      </c>
      <c r="C18" s="307"/>
    </row>
    <row r="19" spans="1:3" s="457" customFormat="1" ht="12" customHeight="1" thickBot="1">
      <c r="A19" s="450" t="s">
        <v>115</v>
      </c>
      <c r="B19" s="7" t="s">
        <v>260</v>
      </c>
      <c r="C19" s="307">
        <v>100</v>
      </c>
    </row>
    <row r="20" spans="1:3" s="365" customFormat="1" ht="12" customHeight="1" thickBot="1">
      <c r="A20" s="195" t="s">
        <v>18</v>
      </c>
      <c r="B20" s="223" t="s">
        <v>376</v>
      </c>
      <c r="C20" s="308">
        <f>SUM(C21:C23)</f>
        <v>0</v>
      </c>
    </row>
    <row r="21" spans="1:3" s="457" customFormat="1" ht="12" customHeight="1">
      <c r="A21" s="450" t="s">
        <v>103</v>
      </c>
      <c r="B21" s="9" t="s">
        <v>232</v>
      </c>
      <c r="C21" s="306"/>
    </row>
    <row r="22" spans="1:3" s="457" customFormat="1" ht="12" customHeight="1">
      <c r="A22" s="450" t="s">
        <v>104</v>
      </c>
      <c r="B22" s="8" t="s">
        <v>377</v>
      </c>
      <c r="C22" s="306"/>
    </row>
    <row r="23" spans="1:3" s="457" customFormat="1" ht="12" customHeight="1">
      <c r="A23" s="450" t="s">
        <v>105</v>
      </c>
      <c r="B23" s="8" t="s">
        <v>378</v>
      </c>
      <c r="C23" s="306"/>
    </row>
    <row r="24" spans="1:3" s="457" customFormat="1" ht="12" customHeight="1" thickBot="1">
      <c r="A24" s="450" t="s">
        <v>106</v>
      </c>
      <c r="B24" s="8" t="s">
        <v>499</v>
      </c>
      <c r="C24" s="306"/>
    </row>
    <row r="25" spans="1:3" s="457" customFormat="1" ht="12" customHeight="1" thickBot="1">
      <c r="A25" s="202" t="s">
        <v>19</v>
      </c>
      <c r="B25" s="120" t="s">
        <v>146</v>
      </c>
      <c r="C25" s="335"/>
    </row>
    <row r="26" spans="1:3" s="457" customFormat="1" ht="12" customHeight="1" thickBot="1">
      <c r="A26" s="202" t="s">
        <v>20</v>
      </c>
      <c r="B26" s="120" t="s">
        <v>379</v>
      </c>
      <c r="C26" s="308">
        <f>+C27+C28</f>
        <v>0</v>
      </c>
    </row>
    <row r="27" spans="1:3" s="457" customFormat="1" ht="12" customHeight="1">
      <c r="A27" s="451" t="s">
        <v>242</v>
      </c>
      <c r="B27" s="452" t="s">
        <v>377</v>
      </c>
      <c r="C27" s="79"/>
    </row>
    <row r="28" spans="1:3" s="457" customFormat="1" ht="12" customHeight="1">
      <c r="A28" s="451" t="s">
        <v>243</v>
      </c>
      <c r="B28" s="453" t="s">
        <v>380</v>
      </c>
      <c r="C28" s="309"/>
    </row>
    <row r="29" spans="1:3" s="457" customFormat="1" ht="12" customHeight="1" thickBot="1">
      <c r="A29" s="450" t="s">
        <v>244</v>
      </c>
      <c r="B29" s="137" t="s">
        <v>500</v>
      </c>
      <c r="C29" s="86"/>
    </row>
    <row r="30" spans="1:3" s="457" customFormat="1" ht="12" customHeight="1" thickBot="1">
      <c r="A30" s="202" t="s">
        <v>21</v>
      </c>
      <c r="B30" s="120" t="s">
        <v>381</v>
      </c>
      <c r="C30" s="308">
        <f>+C31+C32+C33</f>
        <v>0</v>
      </c>
    </row>
    <row r="31" spans="1:3" s="457" customFormat="1" ht="12" customHeight="1">
      <c r="A31" s="451" t="s">
        <v>90</v>
      </c>
      <c r="B31" s="452" t="s">
        <v>265</v>
      </c>
      <c r="C31" s="79"/>
    </row>
    <row r="32" spans="1:3" s="457" customFormat="1" ht="12" customHeight="1">
      <c r="A32" s="451" t="s">
        <v>91</v>
      </c>
      <c r="B32" s="453" t="s">
        <v>266</v>
      </c>
      <c r="C32" s="309"/>
    </row>
    <row r="33" spans="1:3" s="457" customFormat="1" ht="12" customHeight="1" thickBot="1">
      <c r="A33" s="450" t="s">
        <v>92</v>
      </c>
      <c r="B33" s="137" t="s">
        <v>267</v>
      </c>
      <c r="C33" s="86"/>
    </row>
    <row r="34" spans="1:3" s="365" customFormat="1" ht="12" customHeight="1" thickBot="1">
      <c r="A34" s="202" t="s">
        <v>22</v>
      </c>
      <c r="B34" s="120" t="s">
        <v>350</v>
      </c>
      <c r="C34" s="335"/>
    </row>
    <row r="35" spans="1:3" s="365" customFormat="1" ht="12" customHeight="1" thickBot="1">
      <c r="A35" s="202" t="s">
        <v>23</v>
      </c>
      <c r="B35" s="120" t="s">
        <v>382</v>
      </c>
      <c r="C35" s="356"/>
    </row>
    <row r="36" spans="1:3" s="365" customFormat="1" ht="12" customHeight="1" thickBot="1">
      <c r="A36" s="195" t="s">
        <v>24</v>
      </c>
      <c r="B36" s="120" t="s">
        <v>501</v>
      </c>
      <c r="C36" s="357">
        <f>+C8+C20+C25+C26+C30+C34+C35</f>
        <v>26081612</v>
      </c>
    </row>
    <row r="37" spans="1:3" s="365" customFormat="1" ht="12" customHeight="1" thickBot="1">
      <c r="A37" s="224" t="s">
        <v>25</v>
      </c>
      <c r="B37" s="120" t="s">
        <v>384</v>
      </c>
      <c r="C37" s="357">
        <f>+C38+C39+C40</f>
        <v>55164044</v>
      </c>
    </row>
    <row r="38" spans="1:3" s="365" customFormat="1" ht="12" customHeight="1">
      <c r="A38" s="451" t="s">
        <v>385</v>
      </c>
      <c r="B38" s="452" t="s">
        <v>210</v>
      </c>
      <c r="C38" s="79">
        <v>849675</v>
      </c>
    </row>
    <row r="39" spans="1:3" s="365" customFormat="1" ht="12" customHeight="1">
      <c r="A39" s="451" t="s">
        <v>386</v>
      </c>
      <c r="B39" s="453" t="s">
        <v>2</v>
      </c>
      <c r="C39" s="309"/>
    </row>
    <row r="40" spans="1:3" s="457" customFormat="1" ht="12" customHeight="1" thickBot="1">
      <c r="A40" s="450" t="s">
        <v>387</v>
      </c>
      <c r="B40" s="137" t="s">
        <v>388</v>
      </c>
      <c r="C40" s="86">
        <v>54314369</v>
      </c>
    </row>
    <row r="41" spans="1:3" s="457" customFormat="1" ht="15" customHeight="1" thickBot="1">
      <c r="A41" s="224" t="s">
        <v>26</v>
      </c>
      <c r="B41" s="225" t="s">
        <v>389</v>
      </c>
      <c r="C41" s="360">
        <f>+C36+C37</f>
        <v>81245656</v>
      </c>
    </row>
    <row r="42" spans="1:3" s="457" customFormat="1" ht="15" customHeight="1">
      <c r="A42" s="226"/>
      <c r="B42" s="227"/>
      <c r="C42" s="358"/>
    </row>
    <row r="43" spans="1:3" ht="13.5" thickBot="1">
      <c r="A43" s="228"/>
      <c r="B43" s="229"/>
      <c r="C43" s="359"/>
    </row>
    <row r="44" spans="1:3" s="456" customFormat="1" ht="16.5" customHeight="1" thickBot="1">
      <c r="A44" s="230"/>
      <c r="B44" s="231" t="s">
        <v>56</v>
      </c>
      <c r="C44" s="360"/>
    </row>
    <row r="45" spans="1:3" s="458" customFormat="1" ht="12" customHeight="1" thickBot="1">
      <c r="A45" s="202" t="s">
        <v>17</v>
      </c>
      <c r="B45" s="120" t="s">
        <v>390</v>
      </c>
      <c r="C45" s="308">
        <f>SUM(C46:C50)</f>
        <v>81045656</v>
      </c>
    </row>
    <row r="46" spans="1:3" ht="12" customHeight="1">
      <c r="A46" s="450" t="s">
        <v>97</v>
      </c>
      <c r="B46" s="9" t="s">
        <v>48</v>
      </c>
      <c r="C46" s="79">
        <v>35456682</v>
      </c>
    </row>
    <row r="47" spans="1:3" ht="12" customHeight="1">
      <c r="A47" s="450" t="s">
        <v>98</v>
      </c>
      <c r="B47" s="8" t="s">
        <v>155</v>
      </c>
      <c r="C47" s="82">
        <v>6942643</v>
      </c>
    </row>
    <row r="48" spans="1:3" ht="12" customHeight="1">
      <c r="A48" s="450" t="s">
        <v>99</v>
      </c>
      <c r="B48" s="8" t="s">
        <v>125</v>
      </c>
      <c r="C48" s="82">
        <v>38646331</v>
      </c>
    </row>
    <row r="49" spans="1:3" ht="12" customHeight="1">
      <c r="A49" s="450" t="s">
        <v>100</v>
      </c>
      <c r="B49" s="8" t="s">
        <v>156</v>
      </c>
      <c r="C49" s="82"/>
    </row>
    <row r="50" spans="1:3" ht="12" customHeight="1" thickBot="1">
      <c r="A50" s="450" t="s">
        <v>127</v>
      </c>
      <c r="B50" s="8" t="s">
        <v>157</v>
      </c>
      <c r="C50" s="82"/>
    </row>
    <row r="51" spans="1:3" ht="12" customHeight="1" thickBot="1">
      <c r="A51" s="202" t="s">
        <v>18</v>
      </c>
      <c r="B51" s="120" t="s">
        <v>391</v>
      </c>
      <c r="C51" s="308">
        <f>SUM(C52:C54)</f>
        <v>200000</v>
      </c>
    </row>
    <row r="52" spans="1:3" s="458" customFormat="1" ht="12" customHeight="1">
      <c r="A52" s="450" t="s">
        <v>103</v>
      </c>
      <c r="B52" s="9" t="s">
        <v>203</v>
      </c>
      <c r="C52" s="79">
        <v>200000</v>
      </c>
    </row>
    <row r="53" spans="1:3" ht="12" customHeight="1">
      <c r="A53" s="450" t="s">
        <v>104</v>
      </c>
      <c r="B53" s="8" t="s">
        <v>159</v>
      </c>
      <c r="C53" s="82"/>
    </row>
    <row r="54" spans="1:3" ht="12" customHeight="1">
      <c r="A54" s="450" t="s">
        <v>105</v>
      </c>
      <c r="B54" s="8" t="s">
        <v>57</v>
      </c>
      <c r="C54" s="82"/>
    </row>
    <row r="55" spans="1:3" ht="12" customHeight="1" thickBot="1">
      <c r="A55" s="450" t="s">
        <v>106</v>
      </c>
      <c r="B55" s="8" t="s">
        <v>498</v>
      </c>
      <c r="C55" s="82"/>
    </row>
    <row r="56" spans="1:3" ht="15" customHeight="1" thickBot="1">
      <c r="A56" s="202" t="s">
        <v>19</v>
      </c>
      <c r="B56" s="120" t="s">
        <v>11</v>
      </c>
      <c r="C56" s="335"/>
    </row>
    <row r="57" spans="1:3" ht="13.5" thickBot="1">
      <c r="A57" s="202" t="s">
        <v>20</v>
      </c>
      <c r="B57" s="232" t="s">
        <v>504</v>
      </c>
      <c r="C57" s="361">
        <f>+C45+C51+C56</f>
        <v>81245656</v>
      </c>
    </row>
    <row r="58" ht="15" customHeight="1" thickBot="1">
      <c r="C58" s="362"/>
    </row>
    <row r="59" spans="1:3" ht="14.25" customHeight="1" thickBot="1">
      <c r="A59" s="235" t="s">
        <v>493</v>
      </c>
      <c r="B59" s="236"/>
      <c r="C59" s="117">
        <v>12</v>
      </c>
    </row>
    <row r="60" spans="1:3" ht="13.5" thickBot="1">
      <c r="A60" s="235" t="s">
        <v>178</v>
      </c>
      <c r="B60" s="236"/>
      <c r="C60" s="11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2" sqref="C2"/>
    </sheetView>
  </sheetViews>
  <sheetFormatPr defaultColWidth="9.00390625" defaultRowHeight="12.75"/>
  <cols>
    <col min="1" max="1" width="13.875" style="233" customWidth="1"/>
    <col min="2" max="2" width="79.125" style="234" customWidth="1"/>
    <col min="3" max="3" width="25.00390625" style="234" customWidth="1"/>
    <col min="4" max="16384" width="9.375" style="234" customWidth="1"/>
  </cols>
  <sheetData>
    <row r="1" spans="1:3" s="213" customFormat="1" ht="21" customHeight="1" thickBot="1">
      <c r="A1" s="212"/>
      <c r="B1" s="214"/>
      <c r="C1" s="560" t="str">
        <f>+CONCATENATE("8.3.1. melléklet a 3/",LEFT(ÖSSZEFÜGGÉSEK!A5,4),". (II.28.) önkormányzati rendelethez")</f>
        <v>8.3.1. melléklet a 3/2018. (II.28.) önkormányzati rendelethez</v>
      </c>
    </row>
    <row r="2" spans="1:3" s="454" customFormat="1" ht="25.5" customHeight="1">
      <c r="A2" s="405" t="s">
        <v>176</v>
      </c>
      <c r="B2" s="349" t="s">
        <v>555</v>
      </c>
      <c r="C2" s="363" t="s">
        <v>59</v>
      </c>
    </row>
    <row r="3" spans="1:3" s="454" customFormat="1" ht="24.75" thickBot="1">
      <c r="A3" s="448" t="s">
        <v>175</v>
      </c>
      <c r="B3" s="350" t="s">
        <v>392</v>
      </c>
      <c r="C3" s="364" t="s">
        <v>53</v>
      </c>
    </row>
    <row r="4" spans="1:3" s="455" customFormat="1" ht="15.75" customHeight="1" thickBot="1">
      <c r="A4" s="216"/>
      <c r="B4" s="216"/>
      <c r="C4" s="217" t="str">
        <f>'9.1.1. sz. mell '!C4</f>
        <v>Forintban!</v>
      </c>
    </row>
    <row r="5" spans="1:3" ht="13.5" thickBot="1">
      <c r="A5" s="406" t="s">
        <v>177</v>
      </c>
      <c r="B5" s="218" t="s">
        <v>537</v>
      </c>
      <c r="C5" s="219" t="s">
        <v>54</v>
      </c>
    </row>
    <row r="6" spans="1:3" s="456" customFormat="1" ht="12.75" customHeight="1" thickBot="1">
      <c r="A6" s="195"/>
      <c r="B6" s="196" t="s">
        <v>467</v>
      </c>
      <c r="C6" s="197" t="s">
        <v>468</v>
      </c>
    </row>
    <row r="7" spans="1:3" s="456" customFormat="1" ht="15.75" customHeight="1" thickBot="1">
      <c r="A7" s="220"/>
      <c r="B7" s="221" t="s">
        <v>55</v>
      </c>
      <c r="C7" s="222"/>
    </row>
    <row r="8" spans="1:3" s="365" customFormat="1" ht="12" customHeight="1" thickBot="1">
      <c r="A8" s="195" t="s">
        <v>17</v>
      </c>
      <c r="B8" s="223" t="s">
        <v>494</v>
      </c>
      <c r="C8" s="308">
        <f>SUM(C9:C19)</f>
        <v>22936101</v>
      </c>
    </row>
    <row r="9" spans="1:3" s="365" customFormat="1" ht="12" customHeight="1">
      <c r="A9" s="449" t="s">
        <v>97</v>
      </c>
      <c r="B9" s="10" t="s">
        <v>251</v>
      </c>
      <c r="C9" s="354"/>
    </row>
    <row r="10" spans="1:3" s="365" customFormat="1" ht="12" customHeight="1">
      <c r="A10" s="450" t="s">
        <v>98</v>
      </c>
      <c r="B10" s="8" t="s">
        <v>252</v>
      </c>
      <c r="C10" s="306">
        <v>12728564</v>
      </c>
    </row>
    <row r="11" spans="1:3" s="365" customFormat="1" ht="12" customHeight="1">
      <c r="A11" s="450" t="s">
        <v>99</v>
      </c>
      <c r="B11" s="8" t="s">
        <v>253</v>
      </c>
      <c r="C11" s="306"/>
    </row>
    <row r="12" spans="1:3" s="365" customFormat="1" ht="12" customHeight="1">
      <c r="A12" s="450" t="s">
        <v>100</v>
      </c>
      <c r="B12" s="8" t="s">
        <v>254</v>
      </c>
      <c r="C12" s="306"/>
    </row>
    <row r="13" spans="1:3" s="365" customFormat="1" ht="12" customHeight="1">
      <c r="A13" s="450" t="s">
        <v>127</v>
      </c>
      <c r="B13" s="8" t="s">
        <v>255</v>
      </c>
      <c r="C13" s="306">
        <v>5331280</v>
      </c>
    </row>
    <row r="14" spans="1:3" s="365" customFormat="1" ht="12" customHeight="1">
      <c r="A14" s="450" t="s">
        <v>101</v>
      </c>
      <c r="B14" s="8" t="s">
        <v>374</v>
      </c>
      <c r="C14" s="306">
        <v>4876157</v>
      </c>
    </row>
    <row r="15" spans="1:3" s="365" customFormat="1" ht="12" customHeight="1">
      <c r="A15" s="450" t="s">
        <v>102</v>
      </c>
      <c r="B15" s="7" t="s">
        <v>375</v>
      </c>
      <c r="C15" s="306"/>
    </row>
    <row r="16" spans="1:3" s="365" customFormat="1" ht="12" customHeight="1">
      <c r="A16" s="450" t="s">
        <v>112</v>
      </c>
      <c r="B16" s="8" t="s">
        <v>258</v>
      </c>
      <c r="C16" s="355"/>
    </row>
    <row r="17" spans="1:3" s="457" customFormat="1" ht="12" customHeight="1">
      <c r="A17" s="450" t="s">
        <v>113</v>
      </c>
      <c r="B17" s="8" t="s">
        <v>259</v>
      </c>
      <c r="C17" s="306"/>
    </row>
    <row r="18" spans="1:3" s="457" customFormat="1" ht="12" customHeight="1">
      <c r="A18" s="450" t="s">
        <v>114</v>
      </c>
      <c r="B18" s="8" t="s">
        <v>410</v>
      </c>
      <c r="C18" s="307"/>
    </row>
    <row r="19" spans="1:3" s="457" customFormat="1" ht="12" customHeight="1" thickBot="1">
      <c r="A19" s="450" t="s">
        <v>115</v>
      </c>
      <c r="B19" s="7" t="s">
        <v>260</v>
      </c>
      <c r="C19" s="307">
        <v>100</v>
      </c>
    </row>
    <row r="20" spans="1:3" s="365" customFormat="1" ht="12" customHeight="1" thickBot="1">
      <c r="A20" s="195" t="s">
        <v>18</v>
      </c>
      <c r="B20" s="223" t="s">
        <v>376</v>
      </c>
      <c r="C20" s="308">
        <f>SUM(C21:C23)</f>
        <v>0</v>
      </c>
    </row>
    <row r="21" spans="1:3" s="457" customFormat="1" ht="12" customHeight="1">
      <c r="A21" s="450" t="s">
        <v>103</v>
      </c>
      <c r="B21" s="9" t="s">
        <v>232</v>
      </c>
      <c r="C21" s="306"/>
    </row>
    <row r="22" spans="1:3" s="457" customFormat="1" ht="12" customHeight="1">
      <c r="A22" s="450" t="s">
        <v>104</v>
      </c>
      <c r="B22" s="8" t="s">
        <v>377</v>
      </c>
      <c r="C22" s="306"/>
    </row>
    <row r="23" spans="1:3" s="457" customFormat="1" ht="12" customHeight="1">
      <c r="A23" s="450" t="s">
        <v>105</v>
      </c>
      <c r="B23" s="8" t="s">
        <v>378</v>
      </c>
      <c r="C23" s="306"/>
    </row>
    <row r="24" spans="1:3" s="457" customFormat="1" ht="12" customHeight="1" thickBot="1">
      <c r="A24" s="450" t="s">
        <v>106</v>
      </c>
      <c r="B24" s="8" t="s">
        <v>499</v>
      </c>
      <c r="C24" s="306"/>
    </row>
    <row r="25" spans="1:3" s="457" customFormat="1" ht="12" customHeight="1" thickBot="1">
      <c r="A25" s="202" t="s">
        <v>19</v>
      </c>
      <c r="B25" s="120" t="s">
        <v>146</v>
      </c>
      <c r="C25" s="335"/>
    </row>
    <row r="26" spans="1:3" s="457" customFormat="1" ht="12" customHeight="1" thickBot="1">
      <c r="A26" s="202" t="s">
        <v>20</v>
      </c>
      <c r="B26" s="120" t="s">
        <v>379</v>
      </c>
      <c r="C26" s="308">
        <f>+C27+C28</f>
        <v>0</v>
      </c>
    </row>
    <row r="27" spans="1:3" s="457" customFormat="1" ht="12" customHeight="1">
      <c r="A27" s="451" t="s">
        <v>242</v>
      </c>
      <c r="B27" s="452" t="s">
        <v>377</v>
      </c>
      <c r="C27" s="79"/>
    </row>
    <row r="28" spans="1:3" s="457" customFormat="1" ht="12" customHeight="1">
      <c r="A28" s="451" t="s">
        <v>243</v>
      </c>
      <c r="B28" s="453" t="s">
        <v>380</v>
      </c>
      <c r="C28" s="309"/>
    </row>
    <row r="29" spans="1:3" s="457" customFormat="1" ht="12" customHeight="1" thickBot="1">
      <c r="A29" s="450" t="s">
        <v>244</v>
      </c>
      <c r="B29" s="137" t="s">
        <v>500</v>
      </c>
      <c r="C29" s="86"/>
    </row>
    <row r="30" spans="1:3" s="457" customFormat="1" ht="12" customHeight="1" thickBot="1">
      <c r="A30" s="202" t="s">
        <v>21</v>
      </c>
      <c r="B30" s="120" t="s">
        <v>381</v>
      </c>
      <c r="C30" s="308">
        <f>+C31+C32+C33</f>
        <v>0</v>
      </c>
    </row>
    <row r="31" spans="1:3" s="457" customFormat="1" ht="12" customHeight="1">
      <c r="A31" s="451" t="s">
        <v>90</v>
      </c>
      <c r="B31" s="452" t="s">
        <v>265</v>
      </c>
      <c r="C31" s="79"/>
    </row>
    <row r="32" spans="1:3" s="457" customFormat="1" ht="12" customHeight="1">
      <c r="A32" s="451" t="s">
        <v>91</v>
      </c>
      <c r="B32" s="453" t="s">
        <v>266</v>
      </c>
      <c r="C32" s="309"/>
    </row>
    <row r="33" spans="1:3" s="457" customFormat="1" ht="12" customHeight="1" thickBot="1">
      <c r="A33" s="450" t="s">
        <v>92</v>
      </c>
      <c r="B33" s="137" t="s">
        <v>267</v>
      </c>
      <c r="C33" s="86"/>
    </row>
    <row r="34" spans="1:3" s="365" customFormat="1" ht="12" customHeight="1" thickBot="1">
      <c r="A34" s="202" t="s">
        <v>22</v>
      </c>
      <c r="B34" s="120" t="s">
        <v>350</v>
      </c>
      <c r="C34" s="335"/>
    </row>
    <row r="35" spans="1:3" s="365" customFormat="1" ht="12" customHeight="1" thickBot="1">
      <c r="A35" s="202" t="s">
        <v>23</v>
      </c>
      <c r="B35" s="120" t="s">
        <v>382</v>
      </c>
      <c r="C35" s="356"/>
    </row>
    <row r="36" spans="1:3" s="365" customFormat="1" ht="12" customHeight="1" thickBot="1">
      <c r="A36" s="195" t="s">
        <v>24</v>
      </c>
      <c r="B36" s="120" t="s">
        <v>501</v>
      </c>
      <c r="C36" s="357">
        <f>+C8+C20+C25+C26+C30+C34+C35</f>
        <v>22936101</v>
      </c>
    </row>
    <row r="37" spans="1:3" s="365" customFormat="1" ht="12" customHeight="1" thickBot="1">
      <c r="A37" s="224" t="s">
        <v>25</v>
      </c>
      <c r="B37" s="120" t="s">
        <v>384</v>
      </c>
      <c r="C37" s="357">
        <f>+C38+C39+C40</f>
        <v>55164044</v>
      </c>
    </row>
    <row r="38" spans="1:3" s="365" customFormat="1" ht="12" customHeight="1">
      <c r="A38" s="451" t="s">
        <v>385</v>
      </c>
      <c r="B38" s="452" t="s">
        <v>210</v>
      </c>
      <c r="C38" s="79">
        <v>849675</v>
      </c>
    </row>
    <row r="39" spans="1:3" s="365" customFormat="1" ht="12" customHeight="1">
      <c r="A39" s="451" t="s">
        <v>386</v>
      </c>
      <c r="B39" s="453" t="s">
        <v>2</v>
      </c>
      <c r="C39" s="309"/>
    </row>
    <row r="40" spans="1:3" s="457" customFormat="1" ht="12" customHeight="1" thickBot="1">
      <c r="A40" s="450" t="s">
        <v>387</v>
      </c>
      <c r="B40" s="137" t="s">
        <v>388</v>
      </c>
      <c r="C40" s="86">
        <v>54314369</v>
      </c>
    </row>
    <row r="41" spans="1:3" s="457" customFormat="1" ht="15" customHeight="1" thickBot="1">
      <c r="A41" s="224" t="s">
        <v>26</v>
      </c>
      <c r="B41" s="225" t="s">
        <v>389</v>
      </c>
      <c r="C41" s="360">
        <f>+C36+C37</f>
        <v>78100145</v>
      </c>
    </row>
    <row r="42" spans="1:3" s="457" customFormat="1" ht="15" customHeight="1">
      <c r="A42" s="226"/>
      <c r="B42" s="227"/>
      <c r="C42" s="358"/>
    </row>
    <row r="43" spans="1:3" ht="13.5" thickBot="1">
      <c r="A43" s="228"/>
      <c r="B43" s="229"/>
      <c r="C43" s="359"/>
    </row>
    <row r="44" spans="1:3" s="456" customFormat="1" ht="16.5" customHeight="1" thickBot="1">
      <c r="A44" s="230"/>
      <c r="B44" s="231" t="s">
        <v>56</v>
      </c>
      <c r="C44" s="360"/>
    </row>
    <row r="45" spans="1:3" s="458" customFormat="1" ht="12" customHeight="1" thickBot="1">
      <c r="A45" s="202" t="s">
        <v>17</v>
      </c>
      <c r="B45" s="120" t="s">
        <v>390</v>
      </c>
      <c r="C45" s="308">
        <f>SUM(C46:C50)</f>
        <v>77900145</v>
      </c>
    </row>
    <row r="46" spans="1:3" ht="12" customHeight="1">
      <c r="A46" s="450" t="s">
        <v>97</v>
      </c>
      <c r="B46" s="9" t="s">
        <v>48</v>
      </c>
      <c r="C46" s="79">
        <v>34736166</v>
      </c>
    </row>
    <row r="47" spans="1:3" ht="12" customHeight="1">
      <c r="A47" s="450" t="s">
        <v>98</v>
      </c>
      <c r="B47" s="8" t="s">
        <v>155</v>
      </c>
      <c r="C47" s="82">
        <v>6800981</v>
      </c>
    </row>
    <row r="48" spans="1:3" ht="12" customHeight="1">
      <c r="A48" s="450" t="s">
        <v>99</v>
      </c>
      <c r="B48" s="8" t="s">
        <v>125</v>
      </c>
      <c r="C48" s="82">
        <v>36362998</v>
      </c>
    </row>
    <row r="49" spans="1:3" ht="12" customHeight="1">
      <c r="A49" s="450" t="s">
        <v>100</v>
      </c>
      <c r="B49" s="8" t="s">
        <v>156</v>
      </c>
      <c r="C49" s="82"/>
    </row>
    <row r="50" spans="1:3" ht="12" customHeight="1" thickBot="1">
      <c r="A50" s="450" t="s">
        <v>127</v>
      </c>
      <c r="B50" s="8" t="s">
        <v>157</v>
      </c>
      <c r="C50" s="82"/>
    </row>
    <row r="51" spans="1:3" ht="12" customHeight="1" thickBot="1">
      <c r="A51" s="202" t="s">
        <v>18</v>
      </c>
      <c r="B51" s="120" t="s">
        <v>391</v>
      </c>
      <c r="C51" s="308">
        <f>SUM(C52:C54)</f>
        <v>200000</v>
      </c>
    </row>
    <row r="52" spans="1:3" s="458" customFormat="1" ht="12" customHeight="1">
      <c r="A52" s="450" t="s">
        <v>103</v>
      </c>
      <c r="B52" s="9" t="s">
        <v>203</v>
      </c>
      <c r="C52" s="79">
        <v>200000</v>
      </c>
    </row>
    <row r="53" spans="1:3" ht="12" customHeight="1">
      <c r="A53" s="450" t="s">
        <v>104</v>
      </c>
      <c r="B53" s="8" t="s">
        <v>159</v>
      </c>
      <c r="C53" s="82"/>
    </row>
    <row r="54" spans="1:3" ht="12" customHeight="1">
      <c r="A54" s="450" t="s">
        <v>105</v>
      </c>
      <c r="B54" s="8" t="s">
        <v>57</v>
      </c>
      <c r="C54" s="82"/>
    </row>
    <row r="55" spans="1:3" ht="12" customHeight="1" thickBot="1">
      <c r="A55" s="450" t="s">
        <v>106</v>
      </c>
      <c r="B55" s="8" t="s">
        <v>498</v>
      </c>
      <c r="C55" s="82"/>
    </row>
    <row r="56" spans="1:3" ht="15" customHeight="1" thickBot="1">
      <c r="A56" s="202" t="s">
        <v>19</v>
      </c>
      <c r="B56" s="120" t="s">
        <v>11</v>
      </c>
      <c r="C56" s="335"/>
    </row>
    <row r="57" spans="1:3" ht="13.5" thickBot="1">
      <c r="A57" s="202" t="s">
        <v>20</v>
      </c>
      <c r="B57" s="232" t="s">
        <v>504</v>
      </c>
      <c r="C57" s="361">
        <f>+C45+C51+C56</f>
        <v>78100145</v>
      </c>
    </row>
    <row r="58" ht="15" customHeight="1" thickBot="1">
      <c r="C58" s="362"/>
    </row>
    <row r="59" spans="1:3" ht="14.25" customHeight="1" thickBot="1">
      <c r="A59" s="235" t="s">
        <v>493</v>
      </c>
      <c r="B59" s="236"/>
      <c r="C59" s="570">
        <v>11.6</v>
      </c>
    </row>
    <row r="60" spans="1:3" ht="13.5" thickBot="1">
      <c r="A60" s="235" t="s">
        <v>178</v>
      </c>
      <c r="B60" s="236"/>
      <c r="C60" s="11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89">
      <selection activeCell="B94" sqref="B94"/>
    </sheetView>
  </sheetViews>
  <sheetFormatPr defaultColWidth="9.00390625" defaultRowHeight="12.75"/>
  <cols>
    <col min="1" max="1" width="9.50390625" style="379" customWidth="1"/>
    <col min="2" max="2" width="91.625" style="379" customWidth="1"/>
    <col min="3" max="3" width="21.625" style="380" customWidth="1"/>
    <col min="4" max="4" width="9.00390625" style="412" customWidth="1"/>
    <col min="5" max="16384" width="9.375" style="412" customWidth="1"/>
  </cols>
  <sheetData>
    <row r="1" spans="1:3" ht="15.75" customHeight="1">
      <c r="A1" s="591" t="s">
        <v>14</v>
      </c>
      <c r="B1" s="591"/>
      <c r="C1" s="591"/>
    </row>
    <row r="2" spans="1:3" ht="15.75" customHeight="1" thickBot="1">
      <c r="A2" s="592" t="s">
        <v>131</v>
      </c>
      <c r="B2" s="592"/>
      <c r="C2" s="298" t="s">
        <v>538</v>
      </c>
    </row>
    <row r="3" spans="1:3" ht="37.5" customHeight="1" thickBot="1">
      <c r="A3" s="23" t="s">
        <v>68</v>
      </c>
      <c r="B3" s="24" t="s">
        <v>16</v>
      </c>
      <c r="C3" s="40" t="str">
        <f>+CONCATENATE(LEFT(ÖSSZEFÜGGÉSEK!A5,4),". évi előirányzat")</f>
        <v>2018. évi előirányzat</v>
      </c>
    </row>
    <row r="4" spans="1:3" s="413" customFormat="1" ht="12" customHeight="1" thickBot="1">
      <c r="A4" s="407"/>
      <c r="B4" s="408" t="s">
        <v>467</v>
      </c>
      <c r="C4" s="409" t="s">
        <v>468</v>
      </c>
    </row>
    <row r="5" spans="1:3" s="414" customFormat="1" ht="12" customHeight="1" thickBot="1">
      <c r="A5" s="20" t="s">
        <v>17</v>
      </c>
      <c r="B5" s="21" t="s">
        <v>226</v>
      </c>
      <c r="C5" s="288">
        <f>+C6+C7+C8+C9+C10+C11</f>
        <v>136887891</v>
      </c>
    </row>
    <row r="6" spans="1:3" s="414" customFormat="1" ht="12" customHeight="1">
      <c r="A6" s="15" t="s">
        <v>97</v>
      </c>
      <c r="B6" s="415" t="s">
        <v>227</v>
      </c>
      <c r="C6" s="291">
        <v>64326456</v>
      </c>
    </row>
    <row r="7" spans="1:3" s="414" customFormat="1" ht="12" customHeight="1">
      <c r="A7" s="14" t="s">
        <v>98</v>
      </c>
      <c r="B7" s="416" t="s">
        <v>228</v>
      </c>
      <c r="C7" s="290">
        <v>28849517</v>
      </c>
    </row>
    <row r="8" spans="1:3" s="414" customFormat="1" ht="12" customHeight="1">
      <c r="A8" s="14" t="s">
        <v>99</v>
      </c>
      <c r="B8" s="416" t="s">
        <v>524</v>
      </c>
      <c r="C8" s="290">
        <v>41651288</v>
      </c>
    </row>
    <row r="9" spans="1:3" s="414" customFormat="1" ht="12" customHeight="1">
      <c r="A9" s="14" t="s">
        <v>100</v>
      </c>
      <c r="B9" s="416" t="s">
        <v>230</v>
      </c>
      <c r="C9" s="290">
        <v>2060630</v>
      </c>
    </row>
    <row r="10" spans="1:3" s="414" customFormat="1" ht="12" customHeight="1">
      <c r="A10" s="14" t="s">
        <v>127</v>
      </c>
      <c r="B10" s="284" t="s">
        <v>406</v>
      </c>
      <c r="C10" s="290"/>
    </row>
    <row r="11" spans="1:3" s="414" customFormat="1" ht="12" customHeight="1" thickBot="1">
      <c r="A11" s="16" t="s">
        <v>101</v>
      </c>
      <c r="B11" s="285" t="s">
        <v>407</v>
      </c>
      <c r="C11" s="290"/>
    </row>
    <row r="12" spans="1:3" s="414" customFormat="1" ht="12" customHeight="1" thickBot="1">
      <c r="A12" s="20" t="s">
        <v>18</v>
      </c>
      <c r="B12" s="283" t="s">
        <v>231</v>
      </c>
      <c r="C12" s="288">
        <f>+C13+C14+C15+C16+C17</f>
        <v>21261130</v>
      </c>
    </row>
    <row r="13" spans="1:3" s="414" customFormat="1" ht="12" customHeight="1">
      <c r="A13" s="15" t="s">
        <v>103</v>
      </c>
      <c r="B13" s="415" t="s">
        <v>232</v>
      </c>
      <c r="C13" s="291"/>
    </row>
    <row r="14" spans="1:3" s="414" customFormat="1" ht="12" customHeight="1">
      <c r="A14" s="14" t="s">
        <v>104</v>
      </c>
      <c r="B14" s="416" t="s">
        <v>233</v>
      </c>
      <c r="C14" s="290"/>
    </row>
    <row r="15" spans="1:3" s="414" customFormat="1" ht="12" customHeight="1">
      <c r="A15" s="14" t="s">
        <v>105</v>
      </c>
      <c r="B15" s="416" t="s">
        <v>397</v>
      </c>
      <c r="C15" s="290"/>
    </row>
    <row r="16" spans="1:3" s="414" customFormat="1" ht="12" customHeight="1">
      <c r="A16" s="14" t="s">
        <v>106</v>
      </c>
      <c r="B16" s="416" t="s">
        <v>398</v>
      </c>
      <c r="C16" s="290"/>
    </row>
    <row r="17" spans="1:3" s="414" customFormat="1" ht="12" customHeight="1">
      <c r="A17" s="14" t="s">
        <v>107</v>
      </c>
      <c r="B17" s="416" t="s">
        <v>548</v>
      </c>
      <c r="C17" s="290">
        <v>21261130</v>
      </c>
    </row>
    <row r="18" spans="1:3" s="414" customFormat="1" ht="12" customHeight="1" thickBot="1">
      <c r="A18" s="16" t="s">
        <v>116</v>
      </c>
      <c r="B18" s="285" t="s">
        <v>235</v>
      </c>
      <c r="C18" s="292"/>
    </row>
    <row r="19" spans="1:3" s="414" customFormat="1" ht="12" customHeight="1" thickBot="1">
      <c r="A19" s="20" t="s">
        <v>19</v>
      </c>
      <c r="B19" s="21" t="s">
        <v>236</v>
      </c>
      <c r="C19" s="288">
        <f>+C20+C21+C22+C23+C24</f>
        <v>29882704</v>
      </c>
    </row>
    <row r="20" spans="1:3" s="414" customFormat="1" ht="12" customHeight="1">
      <c r="A20" s="15" t="s">
        <v>86</v>
      </c>
      <c r="B20" s="415" t="s">
        <v>237</v>
      </c>
      <c r="C20" s="291">
        <v>29882704</v>
      </c>
    </row>
    <row r="21" spans="1:3" s="414" customFormat="1" ht="12" customHeight="1">
      <c r="A21" s="14" t="s">
        <v>87</v>
      </c>
      <c r="B21" s="416" t="s">
        <v>238</v>
      </c>
      <c r="C21" s="290"/>
    </row>
    <row r="22" spans="1:3" s="414" customFormat="1" ht="12" customHeight="1">
      <c r="A22" s="14" t="s">
        <v>88</v>
      </c>
      <c r="B22" s="416" t="s">
        <v>399</v>
      </c>
      <c r="C22" s="290"/>
    </row>
    <row r="23" spans="1:3" s="414" customFormat="1" ht="12" customHeight="1">
      <c r="A23" s="14" t="s">
        <v>89</v>
      </c>
      <c r="B23" s="416" t="s">
        <v>400</v>
      </c>
      <c r="C23" s="290"/>
    </row>
    <row r="24" spans="1:3" s="414" customFormat="1" ht="12" customHeight="1">
      <c r="A24" s="14" t="s">
        <v>143</v>
      </c>
      <c r="B24" s="416" t="s">
        <v>239</v>
      </c>
      <c r="C24" s="290"/>
    </row>
    <row r="25" spans="1:3" s="564" customFormat="1" ht="12" customHeight="1" thickBot="1">
      <c r="A25" s="561" t="s">
        <v>144</v>
      </c>
      <c r="B25" s="562" t="s">
        <v>543</v>
      </c>
      <c r="C25" s="563"/>
    </row>
    <row r="26" spans="1:3" s="414" customFormat="1" ht="12" customHeight="1" thickBot="1">
      <c r="A26" s="20" t="s">
        <v>145</v>
      </c>
      <c r="B26" s="21" t="s">
        <v>525</v>
      </c>
      <c r="C26" s="294">
        <f>SUM(C27:C33)</f>
        <v>32970000</v>
      </c>
    </row>
    <row r="27" spans="1:3" s="414" customFormat="1" ht="12" customHeight="1">
      <c r="A27" s="15" t="s">
        <v>242</v>
      </c>
      <c r="B27" s="415" t="s">
        <v>529</v>
      </c>
      <c r="C27" s="291"/>
    </row>
    <row r="28" spans="1:3" s="414" customFormat="1" ht="12" customHeight="1">
      <c r="A28" s="14" t="s">
        <v>243</v>
      </c>
      <c r="B28" s="416" t="s">
        <v>553</v>
      </c>
      <c r="C28" s="290">
        <v>8500000</v>
      </c>
    </row>
    <row r="29" spans="1:3" s="414" customFormat="1" ht="12" customHeight="1">
      <c r="A29" s="14" t="s">
        <v>244</v>
      </c>
      <c r="B29" s="416" t="s">
        <v>531</v>
      </c>
      <c r="C29" s="290">
        <v>20000000</v>
      </c>
    </row>
    <row r="30" spans="1:3" s="414" customFormat="1" ht="12" customHeight="1">
      <c r="A30" s="14" t="s">
        <v>245</v>
      </c>
      <c r="B30" s="416" t="s">
        <v>532</v>
      </c>
      <c r="C30" s="290"/>
    </row>
    <row r="31" spans="1:3" s="414" customFormat="1" ht="12" customHeight="1">
      <c r="A31" s="14" t="s">
        <v>526</v>
      </c>
      <c r="B31" s="416" t="s">
        <v>246</v>
      </c>
      <c r="C31" s="290">
        <v>3900000</v>
      </c>
    </row>
    <row r="32" spans="1:3" s="414" customFormat="1" ht="12" customHeight="1">
      <c r="A32" s="14" t="s">
        <v>527</v>
      </c>
      <c r="B32" s="416" t="s">
        <v>247</v>
      </c>
      <c r="C32" s="290"/>
    </row>
    <row r="33" spans="1:3" s="414" customFormat="1" ht="12" customHeight="1" thickBot="1">
      <c r="A33" s="16" t="s">
        <v>528</v>
      </c>
      <c r="B33" s="515" t="s">
        <v>248</v>
      </c>
      <c r="C33" s="292">
        <v>570000</v>
      </c>
    </row>
    <row r="34" spans="1:3" s="414" customFormat="1" ht="12" customHeight="1" thickBot="1">
      <c r="A34" s="20" t="s">
        <v>21</v>
      </c>
      <c r="B34" s="21" t="s">
        <v>408</v>
      </c>
      <c r="C34" s="288">
        <f>SUM(C35:C45)</f>
        <v>41842112</v>
      </c>
    </row>
    <row r="35" spans="1:3" s="414" customFormat="1" ht="12" customHeight="1">
      <c r="A35" s="15" t="s">
        <v>90</v>
      </c>
      <c r="B35" s="415" t="s">
        <v>251</v>
      </c>
      <c r="C35" s="291"/>
    </row>
    <row r="36" spans="1:3" s="414" customFormat="1" ht="12" customHeight="1">
      <c r="A36" s="14" t="s">
        <v>91</v>
      </c>
      <c r="B36" s="416" t="s">
        <v>252</v>
      </c>
      <c r="C36" s="290">
        <v>17642944</v>
      </c>
    </row>
    <row r="37" spans="1:3" s="414" customFormat="1" ht="12" customHeight="1">
      <c r="A37" s="14" t="s">
        <v>92</v>
      </c>
      <c r="B37" s="416" t="s">
        <v>253</v>
      </c>
      <c r="C37" s="290">
        <v>235000</v>
      </c>
    </row>
    <row r="38" spans="1:3" s="414" customFormat="1" ht="12" customHeight="1">
      <c r="A38" s="14" t="s">
        <v>147</v>
      </c>
      <c r="B38" s="416" t="s">
        <v>254</v>
      </c>
      <c r="C38" s="290">
        <v>2651709</v>
      </c>
    </row>
    <row r="39" spans="1:3" s="414" customFormat="1" ht="12" customHeight="1">
      <c r="A39" s="14" t="s">
        <v>148</v>
      </c>
      <c r="B39" s="416" t="s">
        <v>255</v>
      </c>
      <c r="C39" s="290">
        <v>12926540</v>
      </c>
    </row>
    <row r="40" spans="1:3" s="414" customFormat="1" ht="12" customHeight="1">
      <c r="A40" s="14" t="s">
        <v>149</v>
      </c>
      <c r="B40" s="416" t="s">
        <v>256</v>
      </c>
      <c r="C40" s="290">
        <v>8385819</v>
      </c>
    </row>
    <row r="41" spans="1:3" s="414" customFormat="1" ht="12" customHeight="1">
      <c r="A41" s="14" t="s">
        <v>150</v>
      </c>
      <c r="B41" s="416" t="s">
        <v>257</v>
      </c>
      <c r="C41" s="290"/>
    </row>
    <row r="42" spans="1:3" s="414" customFormat="1" ht="12" customHeight="1">
      <c r="A42" s="14" t="s">
        <v>151</v>
      </c>
      <c r="B42" s="416" t="s">
        <v>533</v>
      </c>
      <c r="C42" s="290"/>
    </row>
    <row r="43" spans="1:3" s="414" customFormat="1" ht="12" customHeight="1">
      <c r="A43" s="14" t="s">
        <v>249</v>
      </c>
      <c r="B43" s="416" t="s">
        <v>259</v>
      </c>
      <c r="C43" s="293"/>
    </row>
    <row r="44" spans="1:3" s="414" customFormat="1" ht="12" customHeight="1">
      <c r="A44" s="16" t="s">
        <v>250</v>
      </c>
      <c r="B44" s="417" t="s">
        <v>410</v>
      </c>
      <c r="C44" s="402"/>
    </row>
    <row r="45" spans="1:3" s="414" customFormat="1" ht="12" customHeight="1" thickBot="1">
      <c r="A45" s="16" t="s">
        <v>409</v>
      </c>
      <c r="B45" s="285" t="s">
        <v>260</v>
      </c>
      <c r="C45" s="402">
        <v>100</v>
      </c>
    </row>
    <row r="46" spans="1:3" s="414" customFormat="1" ht="12" customHeight="1" thickBot="1">
      <c r="A46" s="20" t="s">
        <v>22</v>
      </c>
      <c r="B46" s="21" t="s">
        <v>261</v>
      </c>
      <c r="C46" s="288">
        <f>SUM(C47:C51)</f>
        <v>0</v>
      </c>
    </row>
    <row r="47" spans="1:3" s="414" customFormat="1" ht="12" customHeight="1">
      <c r="A47" s="15" t="s">
        <v>93</v>
      </c>
      <c r="B47" s="415" t="s">
        <v>265</v>
      </c>
      <c r="C47" s="459"/>
    </row>
    <row r="48" spans="1:3" s="414" customFormat="1" ht="12" customHeight="1">
      <c r="A48" s="14" t="s">
        <v>94</v>
      </c>
      <c r="B48" s="416" t="s">
        <v>266</v>
      </c>
      <c r="C48" s="293"/>
    </row>
    <row r="49" spans="1:3" s="414" customFormat="1" ht="12" customHeight="1">
      <c r="A49" s="14" t="s">
        <v>262</v>
      </c>
      <c r="B49" s="416" t="s">
        <v>267</v>
      </c>
      <c r="C49" s="293"/>
    </row>
    <row r="50" spans="1:3" s="414" customFormat="1" ht="12" customHeight="1">
      <c r="A50" s="14" t="s">
        <v>263</v>
      </c>
      <c r="B50" s="416" t="s">
        <v>268</v>
      </c>
      <c r="C50" s="293"/>
    </row>
    <row r="51" spans="1:3" s="414" customFormat="1" ht="12" customHeight="1" thickBot="1">
      <c r="A51" s="16" t="s">
        <v>264</v>
      </c>
      <c r="B51" s="285" t="s">
        <v>269</v>
      </c>
      <c r="C51" s="402"/>
    </row>
    <row r="52" spans="1:3" s="414" customFormat="1" ht="12" customHeight="1" thickBot="1">
      <c r="A52" s="20" t="s">
        <v>152</v>
      </c>
      <c r="B52" s="21" t="s">
        <v>270</v>
      </c>
      <c r="C52" s="288">
        <f>SUM(C53:C55)</f>
        <v>1435000</v>
      </c>
    </row>
    <row r="53" spans="1:3" s="414" customFormat="1" ht="12" customHeight="1">
      <c r="A53" s="15" t="s">
        <v>95</v>
      </c>
      <c r="B53" s="415" t="s">
        <v>271</v>
      </c>
      <c r="C53" s="291"/>
    </row>
    <row r="54" spans="1:3" s="414" customFormat="1" ht="12" customHeight="1">
      <c r="A54" s="14" t="s">
        <v>96</v>
      </c>
      <c r="B54" s="416" t="s">
        <v>401</v>
      </c>
      <c r="C54" s="290"/>
    </row>
    <row r="55" spans="1:3" s="414" customFormat="1" ht="12" customHeight="1">
      <c r="A55" s="14" t="s">
        <v>274</v>
      </c>
      <c r="B55" s="416" t="s">
        <v>272</v>
      </c>
      <c r="C55" s="290">
        <v>1435000</v>
      </c>
    </row>
    <row r="56" spans="1:3" s="414" customFormat="1" ht="12" customHeight="1" thickBot="1">
      <c r="A56" s="16" t="s">
        <v>275</v>
      </c>
      <c r="B56" s="285" t="s">
        <v>273</v>
      </c>
      <c r="C56" s="292"/>
    </row>
    <row r="57" spans="1:3" s="414" customFormat="1" ht="12" customHeight="1" thickBot="1">
      <c r="A57" s="20" t="s">
        <v>24</v>
      </c>
      <c r="B57" s="283" t="s">
        <v>276</v>
      </c>
      <c r="C57" s="288">
        <f>SUM(C58:C60)</f>
        <v>200000</v>
      </c>
    </row>
    <row r="58" spans="1:3" s="414" customFormat="1" ht="12" customHeight="1">
      <c r="A58" s="15" t="s">
        <v>153</v>
      </c>
      <c r="B58" s="415" t="s">
        <v>278</v>
      </c>
      <c r="C58" s="293"/>
    </row>
    <row r="59" spans="1:3" s="414" customFormat="1" ht="12" customHeight="1">
      <c r="A59" s="14" t="s">
        <v>154</v>
      </c>
      <c r="B59" s="416" t="s">
        <v>402</v>
      </c>
      <c r="C59" s="293">
        <v>200000</v>
      </c>
    </row>
    <row r="60" spans="1:3" s="414" customFormat="1" ht="12" customHeight="1">
      <c r="A60" s="14" t="s">
        <v>204</v>
      </c>
      <c r="B60" s="416" t="s">
        <v>279</v>
      </c>
      <c r="C60" s="293"/>
    </row>
    <row r="61" spans="1:3" s="414" customFormat="1" ht="12" customHeight="1" thickBot="1">
      <c r="A61" s="16" t="s">
        <v>277</v>
      </c>
      <c r="B61" s="285" t="s">
        <v>280</v>
      </c>
      <c r="C61" s="293"/>
    </row>
    <row r="62" spans="1:3" s="414" customFormat="1" ht="12" customHeight="1" thickBot="1">
      <c r="A62" s="487" t="s">
        <v>450</v>
      </c>
      <c r="B62" s="21" t="s">
        <v>281</v>
      </c>
      <c r="C62" s="294">
        <f>+C5+C12+C19+C26+C34+C46+C52+C57</f>
        <v>264478837</v>
      </c>
    </row>
    <row r="63" spans="1:3" s="414" customFormat="1" ht="12" customHeight="1" thickBot="1">
      <c r="A63" s="462" t="s">
        <v>282</v>
      </c>
      <c r="B63" s="283" t="s">
        <v>283</v>
      </c>
      <c r="C63" s="288">
        <f>SUM(C64:C66)</f>
        <v>0</v>
      </c>
    </row>
    <row r="64" spans="1:3" s="414" customFormat="1" ht="12" customHeight="1">
      <c r="A64" s="15" t="s">
        <v>311</v>
      </c>
      <c r="B64" s="415" t="s">
        <v>284</v>
      </c>
      <c r="C64" s="293"/>
    </row>
    <row r="65" spans="1:3" s="414" customFormat="1" ht="12" customHeight="1">
      <c r="A65" s="14" t="s">
        <v>320</v>
      </c>
      <c r="B65" s="416" t="s">
        <v>285</v>
      </c>
      <c r="C65" s="293"/>
    </row>
    <row r="66" spans="1:3" s="414" customFormat="1" ht="12" customHeight="1" thickBot="1">
      <c r="A66" s="16" t="s">
        <v>321</v>
      </c>
      <c r="B66" s="481" t="s">
        <v>544</v>
      </c>
      <c r="C66" s="293"/>
    </row>
    <row r="67" spans="1:3" s="414" customFormat="1" ht="12" customHeight="1" thickBot="1">
      <c r="A67" s="462" t="s">
        <v>287</v>
      </c>
      <c r="B67" s="283" t="s">
        <v>288</v>
      </c>
      <c r="C67" s="288">
        <f>SUM(C68:C71)</f>
        <v>0</v>
      </c>
    </row>
    <row r="68" spans="1:3" s="414" customFormat="1" ht="12" customHeight="1">
      <c r="A68" s="15" t="s">
        <v>128</v>
      </c>
      <c r="B68" s="415" t="s">
        <v>289</v>
      </c>
      <c r="C68" s="293"/>
    </row>
    <row r="69" spans="1:3" s="414" customFormat="1" ht="12" customHeight="1">
      <c r="A69" s="14" t="s">
        <v>129</v>
      </c>
      <c r="B69" s="416" t="s">
        <v>545</v>
      </c>
      <c r="C69" s="293"/>
    </row>
    <row r="70" spans="1:3" s="414" customFormat="1" ht="12" customHeight="1">
      <c r="A70" s="14" t="s">
        <v>312</v>
      </c>
      <c r="B70" s="416" t="s">
        <v>290</v>
      </c>
      <c r="C70" s="293"/>
    </row>
    <row r="71" spans="1:3" s="414" customFormat="1" ht="12" customHeight="1" thickBot="1">
      <c r="A71" s="16" t="s">
        <v>313</v>
      </c>
      <c r="B71" s="285" t="s">
        <v>546</v>
      </c>
      <c r="C71" s="293"/>
    </row>
    <row r="72" spans="1:3" s="414" customFormat="1" ht="12" customHeight="1" thickBot="1">
      <c r="A72" s="462" t="s">
        <v>291</v>
      </c>
      <c r="B72" s="283" t="s">
        <v>292</v>
      </c>
      <c r="C72" s="288">
        <f>SUM(C73:C74)</f>
        <v>17154472</v>
      </c>
    </row>
    <row r="73" spans="1:3" s="414" customFormat="1" ht="12" customHeight="1">
      <c r="A73" s="15" t="s">
        <v>314</v>
      </c>
      <c r="B73" s="415" t="s">
        <v>293</v>
      </c>
      <c r="C73" s="293">
        <v>17154472</v>
      </c>
    </row>
    <row r="74" spans="1:3" s="414" customFormat="1" ht="12" customHeight="1" thickBot="1">
      <c r="A74" s="16" t="s">
        <v>315</v>
      </c>
      <c r="B74" s="285" t="s">
        <v>294</v>
      </c>
      <c r="C74" s="293"/>
    </row>
    <row r="75" spans="1:3" s="414" customFormat="1" ht="12" customHeight="1" thickBot="1">
      <c r="A75" s="462" t="s">
        <v>295</v>
      </c>
      <c r="B75" s="283" t="s">
        <v>296</v>
      </c>
      <c r="C75" s="288">
        <f>SUM(C76:C78)</f>
        <v>0</v>
      </c>
    </row>
    <row r="76" spans="1:3" s="414" customFormat="1" ht="12" customHeight="1">
      <c r="A76" s="15" t="s">
        <v>316</v>
      </c>
      <c r="B76" s="415" t="s">
        <v>297</v>
      </c>
      <c r="C76" s="293"/>
    </row>
    <row r="77" spans="1:3" s="414" customFormat="1" ht="12" customHeight="1">
      <c r="A77" s="14" t="s">
        <v>317</v>
      </c>
      <c r="B77" s="416" t="s">
        <v>298</v>
      </c>
      <c r="C77" s="293"/>
    </row>
    <row r="78" spans="1:3" s="414" customFormat="1" ht="12" customHeight="1" thickBot="1">
      <c r="A78" s="18" t="s">
        <v>318</v>
      </c>
      <c r="B78" s="565" t="s">
        <v>547</v>
      </c>
      <c r="C78" s="566"/>
    </row>
    <row r="79" spans="1:3" s="414" customFormat="1" ht="12" customHeight="1" thickBot="1">
      <c r="A79" s="462" t="s">
        <v>299</v>
      </c>
      <c r="B79" s="283" t="s">
        <v>319</v>
      </c>
      <c r="C79" s="288">
        <f>SUM(C80:C83)</f>
        <v>0</v>
      </c>
    </row>
    <row r="80" spans="1:3" s="414" customFormat="1" ht="12" customHeight="1">
      <c r="A80" s="419" t="s">
        <v>300</v>
      </c>
      <c r="B80" s="415" t="s">
        <v>301</v>
      </c>
      <c r="C80" s="293"/>
    </row>
    <row r="81" spans="1:3" s="414" customFormat="1" ht="12" customHeight="1">
      <c r="A81" s="420" t="s">
        <v>302</v>
      </c>
      <c r="B81" s="416" t="s">
        <v>303</v>
      </c>
      <c r="C81" s="293"/>
    </row>
    <row r="82" spans="1:3" s="414" customFormat="1" ht="12" customHeight="1">
      <c r="A82" s="420" t="s">
        <v>304</v>
      </c>
      <c r="B82" s="416" t="s">
        <v>305</v>
      </c>
      <c r="C82" s="293"/>
    </row>
    <row r="83" spans="1:3" s="414" customFormat="1" ht="12" customHeight="1" thickBot="1">
      <c r="A83" s="421" t="s">
        <v>306</v>
      </c>
      <c r="B83" s="285" t="s">
        <v>307</v>
      </c>
      <c r="C83" s="293"/>
    </row>
    <row r="84" spans="1:3" s="414" customFormat="1" ht="12" customHeight="1" thickBot="1">
      <c r="A84" s="462" t="s">
        <v>308</v>
      </c>
      <c r="B84" s="283" t="s">
        <v>449</v>
      </c>
      <c r="C84" s="460"/>
    </row>
    <row r="85" spans="1:3" s="414" customFormat="1" ht="13.5" customHeight="1" thickBot="1">
      <c r="A85" s="462" t="s">
        <v>310</v>
      </c>
      <c r="B85" s="283" t="s">
        <v>309</v>
      </c>
      <c r="C85" s="460"/>
    </row>
    <row r="86" spans="1:3" s="414" customFormat="1" ht="15.75" customHeight="1" thickBot="1">
      <c r="A86" s="462" t="s">
        <v>322</v>
      </c>
      <c r="B86" s="422" t="s">
        <v>452</v>
      </c>
      <c r="C86" s="294">
        <f>+C63+C67+C72+C75+C79+C85+C84</f>
        <v>17154472</v>
      </c>
    </row>
    <row r="87" spans="1:3" s="414" customFormat="1" ht="16.5" customHeight="1" thickBot="1">
      <c r="A87" s="463" t="s">
        <v>451</v>
      </c>
      <c r="B87" s="423" t="s">
        <v>453</v>
      </c>
      <c r="C87" s="294">
        <f>+C62+C86</f>
        <v>281633309</v>
      </c>
    </row>
    <row r="88" spans="1:3" s="414" customFormat="1" ht="83.25" customHeight="1">
      <c r="A88" s="5"/>
      <c r="B88" s="6"/>
      <c r="C88" s="295"/>
    </row>
    <row r="89" spans="1:3" ht="16.5" customHeight="1">
      <c r="A89" s="591" t="s">
        <v>46</v>
      </c>
      <c r="B89" s="591"/>
      <c r="C89" s="591"/>
    </row>
    <row r="90" spans="1:3" s="424" customFormat="1" ht="16.5" customHeight="1" thickBot="1">
      <c r="A90" s="593" t="s">
        <v>132</v>
      </c>
      <c r="B90" s="593"/>
      <c r="C90" s="135" t="str">
        <f>C2</f>
        <v>Forintban!</v>
      </c>
    </row>
    <row r="91" spans="1:3" ht="37.5" customHeight="1" thickBot="1">
      <c r="A91" s="23" t="s">
        <v>68</v>
      </c>
      <c r="B91" s="24" t="s">
        <v>47</v>
      </c>
      <c r="C91" s="40" t="str">
        <f>+C3</f>
        <v>2018. évi előirányzat</v>
      </c>
    </row>
    <row r="92" spans="1:3" s="413" customFormat="1" ht="12" customHeight="1" thickBot="1">
      <c r="A92" s="32"/>
      <c r="B92" s="33" t="s">
        <v>467</v>
      </c>
      <c r="C92" s="34" t="s">
        <v>468</v>
      </c>
    </row>
    <row r="93" spans="1:3" ht="12" customHeight="1" thickBot="1">
      <c r="A93" s="22" t="s">
        <v>17</v>
      </c>
      <c r="B93" s="28" t="s">
        <v>411</v>
      </c>
      <c r="C93" s="287">
        <f>C94+C95+C96+C97+C98+C111</f>
        <v>241384942</v>
      </c>
    </row>
    <row r="94" spans="1:3" ht="12" customHeight="1">
      <c r="A94" s="17" t="s">
        <v>97</v>
      </c>
      <c r="B94" s="10" t="s">
        <v>48</v>
      </c>
      <c r="C94" s="289">
        <v>109187158</v>
      </c>
    </row>
    <row r="95" spans="1:3" ht="12" customHeight="1">
      <c r="A95" s="14" t="s">
        <v>98</v>
      </c>
      <c r="B95" s="8" t="s">
        <v>155</v>
      </c>
      <c r="C95" s="290">
        <v>20645008</v>
      </c>
    </row>
    <row r="96" spans="1:3" ht="12" customHeight="1">
      <c r="A96" s="14" t="s">
        <v>99</v>
      </c>
      <c r="B96" s="8" t="s">
        <v>125</v>
      </c>
      <c r="C96" s="292">
        <v>89388186</v>
      </c>
    </row>
    <row r="97" spans="1:3" ht="12" customHeight="1">
      <c r="A97" s="14" t="s">
        <v>100</v>
      </c>
      <c r="B97" s="11" t="s">
        <v>156</v>
      </c>
      <c r="C97" s="292">
        <v>3027000</v>
      </c>
    </row>
    <row r="98" spans="1:3" ht="12" customHeight="1">
      <c r="A98" s="14" t="s">
        <v>111</v>
      </c>
      <c r="B98" s="19" t="s">
        <v>157</v>
      </c>
      <c r="C98" s="292">
        <f>C105+C110</f>
        <v>11045096</v>
      </c>
    </row>
    <row r="99" spans="1:3" ht="12" customHeight="1">
      <c r="A99" s="14" t="s">
        <v>101</v>
      </c>
      <c r="B99" s="8" t="s">
        <v>416</v>
      </c>
      <c r="C99" s="292"/>
    </row>
    <row r="100" spans="1:3" ht="12" customHeight="1">
      <c r="A100" s="14" t="s">
        <v>102</v>
      </c>
      <c r="B100" s="140" t="s">
        <v>415</v>
      </c>
      <c r="C100" s="292"/>
    </row>
    <row r="101" spans="1:3" ht="12" customHeight="1">
      <c r="A101" s="14" t="s">
        <v>112</v>
      </c>
      <c r="B101" s="140" t="s">
        <v>414</v>
      </c>
      <c r="C101" s="292"/>
    </row>
    <row r="102" spans="1:3" ht="12" customHeight="1">
      <c r="A102" s="14" t="s">
        <v>113</v>
      </c>
      <c r="B102" s="138" t="s">
        <v>325</v>
      </c>
      <c r="C102" s="292"/>
    </row>
    <row r="103" spans="1:3" ht="12" customHeight="1">
      <c r="A103" s="14" t="s">
        <v>114</v>
      </c>
      <c r="B103" s="139" t="s">
        <v>326</v>
      </c>
      <c r="C103" s="292"/>
    </row>
    <row r="104" spans="1:3" ht="12" customHeight="1">
      <c r="A104" s="14" t="s">
        <v>115</v>
      </c>
      <c r="B104" s="139" t="s">
        <v>327</v>
      </c>
      <c r="C104" s="292"/>
    </row>
    <row r="105" spans="1:3" ht="12" customHeight="1">
      <c r="A105" s="14" t="s">
        <v>117</v>
      </c>
      <c r="B105" s="138" t="s">
        <v>328</v>
      </c>
      <c r="C105" s="292">
        <v>3213896</v>
      </c>
    </row>
    <row r="106" spans="1:3" ht="12" customHeight="1">
      <c r="A106" s="14" t="s">
        <v>158</v>
      </c>
      <c r="B106" s="138" t="s">
        <v>329</v>
      </c>
      <c r="C106" s="292"/>
    </row>
    <row r="107" spans="1:3" ht="12" customHeight="1">
      <c r="A107" s="14" t="s">
        <v>323</v>
      </c>
      <c r="B107" s="139" t="s">
        <v>330</v>
      </c>
      <c r="C107" s="292"/>
    </row>
    <row r="108" spans="1:3" ht="12" customHeight="1">
      <c r="A108" s="13" t="s">
        <v>324</v>
      </c>
      <c r="B108" s="140" t="s">
        <v>331</v>
      </c>
      <c r="C108" s="292"/>
    </row>
    <row r="109" spans="1:3" ht="12" customHeight="1">
      <c r="A109" s="14" t="s">
        <v>412</v>
      </c>
      <c r="B109" s="140" t="s">
        <v>332</v>
      </c>
      <c r="C109" s="292"/>
    </row>
    <row r="110" spans="1:3" ht="12" customHeight="1">
      <c r="A110" s="16" t="s">
        <v>413</v>
      </c>
      <c r="B110" s="140" t="s">
        <v>333</v>
      </c>
      <c r="C110" s="292">
        <v>7831200</v>
      </c>
    </row>
    <row r="111" spans="1:3" ht="12" customHeight="1">
      <c r="A111" s="14" t="s">
        <v>417</v>
      </c>
      <c r="B111" s="11" t="s">
        <v>49</v>
      </c>
      <c r="C111" s="290">
        <f>C112+C113</f>
        <v>8092494</v>
      </c>
    </row>
    <row r="112" spans="1:3" ht="12" customHeight="1">
      <c r="A112" s="14" t="s">
        <v>418</v>
      </c>
      <c r="B112" s="8" t="s">
        <v>420</v>
      </c>
      <c r="C112" s="290">
        <v>4255627</v>
      </c>
    </row>
    <row r="113" spans="1:3" ht="12" customHeight="1" thickBot="1">
      <c r="A113" s="18" t="s">
        <v>419</v>
      </c>
      <c r="B113" s="485" t="s">
        <v>421</v>
      </c>
      <c r="C113" s="296">
        <v>3836867</v>
      </c>
    </row>
    <row r="114" spans="1:3" ht="12" customHeight="1" thickBot="1">
      <c r="A114" s="482" t="s">
        <v>18</v>
      </c>
      <c r="B114" s="483" t="s">
        <v>334</v>
      </c>
      <c r="C114" s="484">
        <f>+C115+C117+C119</f>
        <v>35150808</v>
      </c>
    </row>
    <row r="115" spans="1:3" ht="12" customHeight="1">
      <c r="A115" s="15" t="s">
        <v>103</v>
      </c>
      <c r="B115" s="8" t="s">
        <v>203</v>
      </c>
      <c r="C115" s="291">
        <v>500000</v>
      </c>
    </row>
    <row r="116" spans="1:3" ht="12" customHeight="1">
      <c r="A116" s="15" t="s">
        <v>104</v>
      </c>
      <c r="B116" s="12" t="s">
        <v>338</v>
      </c>
      <c r="C116" s="291"/>
    </row>
    <row r="117" spans="1:3" ht="12" customHeight="1">
      <c r="A117" s="15" t="s">
        <v>105</v>
      </c>
      <c r="B117" s="12" t="s">
        <v>159</v>
      </c>
      <c r="C117" s="290">
        <v>34245208</v>
      </c>
    </row>
    <row r="118" spans="1:3" ht="12" customHeight="1">
      <c r="A118" s="15" t="s">
        <v>106</v>
      </c>
      <c r="B118" s="12" t="s">
        <v>339</v>
      </c>
      <c r="C118" s="255"/>
    </row>
    <row r="119" spans="1:3" ht="12" customHeight="1">
      <c r="A119" s="15" t="s">
        <v>107</v>
      </c>
      <c r="B119" s="285" t="s">
        <v>549</v>
      </c>
      <c r="C119" s="255">
        <f>C122+C123</f>
        <v>405600</v>
      </c>
    </row>
    <row r="120" spans="1:3" ht="12" customHeight="1">
      <c r="A120" s="15" t="s">
        <v>116</v>
      </c>
      <c r="B120" s="284" t="s">
        <v>403</v>
      </c>
      <c r="C120" s="255"/>
    </row>
    <row r="121" spans="1:3" ht="12" customHeight="1">
      <c r="A121" s="15" t="s">
        <v>118</v>
      </c>
      <c r="B121" s="411" t="s">
        <v>344</v>
      </c>
      <c r="C121" s="255"/>
    </row>
    <row r="122" spans="1:3" ht="15.75">
      <c r="A122" s="15" t="s">
        <v>160</v>
      </c>
      <c r="B122" s="139" t="s">
        <v>327</v>
      </c>
      <c r="C122" s="255">
        <v>355600</v>
      </c>
    </row>
    <row r="123" spans="1:3" ht="12" customHeight="1">
      <c r="A123" s="15" t="s">
        <v>161</v>
      </c>
      <c r="B123" s="139" t="s">
        <v>343</v>
      </c>
      <c r="C123" s="255">
        <v>50000</v>
      </c>
    </row>
    <row r="124" spans="1:3" ht="12" customHeight="1">
      <c r="A124" s="15" t="s">
        <v>162</v>
      </c>
      <c r="B124" s="139" t="s">
        <v>342</v>
      </c>
      <c r="C124" s="255"/>
    </row>
    <row r="125" spans="1:3" ht="12" customHeight="1">
      <c r="A125" s="15" t="s">
        <v>335</v>
      </c>
      <c r="B125" s="139" t="s">
        <v>330</v>
      </c>
      <c r="C125" s="255"/>
    </row>
    <row r="126" spans="1:3" ht="12" customHeight="1">
      <c r="A126" s="15" t="s">
        <v>336</v>
      </c>
      <c r="B126" s="139" t="s">
        <v>341</v>
      </c>
      <c r="C126" s="255"/>
    </row>
    <row r="127" spans="1:3" ht="16.5" thickBot="1">
      <c r="A127" s="13" t="s">
        <v>337</v>
      </c>
      <c r="B127" s="139" t="s">
        <v>340</v>
      </c>
      <c r="C127" s="257"/>
    </row>
    <row r="128" spans="1:3" ht="12" customHeight="1" thickBot="1">
      <c r="A128" s="20" t="s">
        <v>19</v>
      </c>
      <c r="B128" s="120" t="s">
        <v>422</v>
      </c>
      <c r="C128" s="288">
        <f>+C93+C114</f>
        <v>276535750</v>
      </c>
    </row>
    <row r="129" spans="1:3" ht="12" customHeight="1" thickBot="1">
      <c r="A129" s="20" t="s">
        <v>20</v>
      </c>
      <c r="B129" s="120" t="s">
        <v>423</v>
      </c>
      <c r="C129" s="288">
        <f>+C130+C131+C132</f>
        <v>0</v>
      </c>
    </row>
    <row r="130" spans="1:3" ht="12" customHeight="1">
      <c r="A130" s="15" t="s">
        <v>242</v>
      </c>
      <c r="B130" s="12" t="s">
        <v>430</v>
      </c>
      <c r="C130" s="255"/>
    </row>
    <row r="131" spans="1:3" ht="12" customHeight="1">
      <c r="A131" s="15" t="s">
        <v>243</v>
      </c>
      <c r="B131" s="12" t="s">
        <v>431</v>
      </c>
      <c r="C131" s="255"/>
    </row>
    <row r="132" spans="1:3" ht="12" customHeight="1" thickBot="1">
      <c r="A132" s="13" t="s">
        <v>244</v>
      </c>
      <c r="B132" s="12" t="s">
        <v>432</v>
      </c>
      <c r="C132" s="255"/>
    </row>
    <row r="133" spans="1:3" ht="12" customHeight="1" thickBot="1">
      <c r="A133" s="20" t="s">
        <v>21</v>
      </c>
      <c r="B133" s="120" t="s">
        <v>424</v>
      </c>
      <c r="C133" s="288">
        <f>SUM(C134:C139)</f>
        <v>0</v>
      </c>
    </row>
    <row r="134" spans="1:3" ht="12" customHeight="1">
      <c r="A134" s="15" t="s">
        <v>90</v>
      </c>
      <c r="B134" s="9" t="s">
        <v>433</v>
      </c>
      <c r="C134" s="255"/>
    </row>
    <row r="135" spans="1:3" ht="12" customHeight="1">
      <c r="A135" s="15" t="s">
        <v>91</v>
      </c>
      <c r="B135" s="9" t="s">
        <v>425</v>
      </c>
      <c r="C135" s="255"/>
    </row>
    <row r="136" spans="1:3" ht="12" customHeight="1">
      <c r="A136" s="15" t="s">
        <v>92</v>
      </c>
      <c r="B136" s="9" t="s">
        <v>426</v>
      </c>
      <c r="C136" s="255"/>
    </row>
    <row r="137" spans="1:3" ht="12" customHeight="1">
      <c r="A137" s="15" t="s">
        <v>147</v>
      </c>
      <c r="B137" s="9" t="s">
        <v>427</v>
      </c>
      <c r="C137" s="255"/>
    </row>
    <row r="138" spans="1:3" ht="12" customHeight="1">
      <c r="A138" s="15" t="s">
        <v>148</v>
      </c>
      <c r="B138" s="9" t="s">
        <v>428</v>
      </c>
      <c r="C138" s="255"/>
    </row>
    <row r="139" spans="1:3" ht="12" customHeight="1" thickBot="1">
      <c r="A139" s="13" t="s">
        <v>149</v>
      </c>
      <c r="B139" s="9" t="s">
        <v>429</v>
      </c>
      <c r="C139" s="255"/>
    </row>
    <row r="140" spans="1:3" ht="12" customHeight="1" thickBot="1">
      <c r="A140" s="20" t="s">
        <v>22</v>
      </c>
      <c r="B140" s="120" t="s">
        <v>437</v>
      </c>
      <c r="C140" s="294">
        <f>+C141+C142+C143+C144</f>
        <v>5097559</v>
      </c>
    </row>
    <row r="141" spans="1:3" ht="12" customHeight="1">
      <c r="A141" s="15" t="s">
        <v>93</v>
      </c>
      <c r="B141" s="9" t="s">
        <v>345</v>
      </c>
      <c r="C141" s="255"/>
    </row>
    <row r="142" spans="1:3" ht="12" customHeight="1">
      <c r="A142" s="15" t="s">
        <v>94</v>
      </c>
      <c r="B142" s="9" t="s">
        <v>346</v>
      </c>
      <c r="C142" s="255">
        <v>5097559</v>
      </c>
    </row>
    <row r="143" spans="1:3" ht="12" customHeight="1">
      <c r="A143" s="15" t="s">
        <v>262</v>
      </c>
      <c r="B143" s="9" t="s">
        <v>438</v>
      </c>
      <c r="C143" s="255"/>
    </row>
    <row r="144" spans="1:3" ht="12" customHeight="1" thickBot="1">
      <c r="A144" s="13" t="s">
        <v>263</v>
      </c>
      <c r="B144" s="7" t="s">
        <v>365</v>
      </c>
      <c r="C144" s="255"/>
    </row>
    <row r="145" spans="1:3" ht="12" customHeight="1" thickBot="1">
      <c r="A145" s="20" t="s">
        <v>23</v>
      </c>
      <c r="B145" s="120" t="s">
        <v>439</v>
      </c>
      <c r="C145" s="297">
        <f>SUM(C146:C150)</f>
        <v>0</v>
      </c>
    </row>
    <row r="146" spans="1:3" ht="12" customHeight="1">
      <c r="A146" s="15" t="s">
        <v>95</v>
      </c>
      <c r="B146" s="9" t="s">
        <v>434</v>
      </c>
      <c r="C146" s="255"/>
    </row>
    <row r="147" spans="1:3" ht="12" customHeight="1">
      <c r="A147" s="15" t="s">
        <v>96</v>
      </c>
      <c r="B147" s="9" t="s">
        <v>441</v>
      </c>
      <c r="C147" s="255"/>
    </row>
    <row r="148" spans="1:3" ht="12" customHeight="1">
      <c r="A148" s="15" t="s">
        <v>274</v>
      </c>
      <c r="B148" s="9" t="s">
        <v>436</v>
      </c>
      <c r="C148" s="255"/>
    </row>
    <row r="149" spans="1:3" ht="12" customHeight="1">
      <c r="A149" s="15" t="s">
        <v>275</v>
      </c>
      <c r="B149" s="9" t="s">
        <v>442</v>
      </c>
      <c r="C149" s="255"/>
    </row>
    <row r="150" spans="1:3" ht="12" customHeight="1" thickBot="1">
      <c r="A150" s="15" t="s">
        <v>440</v>
      </c>
      <c r="B150" s="9" t="s">
        <v>443</v>
      </c>
      <c r="C150" s="255"/>
    </row>
    <row r="151" spans="1:3" ht="12" customHeight="1" thickBot="1">
      <c r="A151" s="20" t="s">
        <v>24</v>
      </c>
      <c r="B151" s="120" t="s">
        <v>444</v>
      </c>
      <c r="C151" s="486"/>
    </row>
    <row r="152" spans="1:3" ht="12" customHeight="1" thickBot="1">
      <c r="A152" s="20" t="s">
        <v>25</v>
      </c>
      <c r="B152" s="120" t="s">
        <v>445</v>
      </c>
      <c r="C152" s="486"/>
    </row>
    <row r="153" spans="1:9" ht="15" customHeight="1" thickBot="1">
      <c r="A153" s="20" t="s">
        <v>26</v>
      </c>
      <c r="B153" s="120" t="s">
        <v>447</v>
      </c>
      <c r="C153" s="425">
        <f>+C129+C133+C140+C145+C151+C152</f>
        <v>5097559</v>
      </c>
      <c r="F153" s="426"/>
      <c r="G153" s="427"/>
      <c r="H153" s="427"/>
      <c r="I153" s="427"/>
    </row>
    <row r="154" spans="1:3" s="414" customFormat="1" ht="12.75" customHeight="1" thickBot="1">
      <c r="A154" s="286" t="s">
        <v>27</v>
      </c>
      <c r="B154" s="378" t="s">
        <v>446</v>
      </c>
      <c r="C154" s="425">
        <f>+C128+C153</f>
        <v>281633309</v>
      </c>
    </row>
    <row r="155" ht="7.5" customHeight="1"/>
    <row r="156" spans="1:3" ht="15.75">
      <c r="A156" s="594" t="s">
        <v>347</v>
      </c>
      <c r="B156" s="594"/>
      <c r="C156" s="594"/>
    </row>
    <row r="157" spans="1:3" ht="15" customHeight="1" thickBot="1">
      <c r="A157" s="592" t="s">
        <v>133</v>
      </c>
      <c r="B157" s="592"/>
      <c r="C157" s="298" t="str">
        <f>C90</f>
        <v>Forintban!</v>
      </c>
    </row>
    <row r="158" spans="1:4" ht="13.5" customHeight="1" thickBot="1">
      <c r="A158" s="20">
        <v>1</v>
      </c>
      <c r="B158" s="27" t="s">
        <v>448</v>
      </c>
      <c r="C158" s="288">
        <f>+C62-C128</f>
        <v>-12056913</v>
      </c>
      <c r="D158" s="428"/>
    </row>
    <row r="159" spans="1:3" ht="27.75" customHeight="1" thickBot="1">
      <c r="A159" s="20" t="s">
        <v>18</v>
      </c>
      <c r="B159" s="27" t="s">
        <v>454</v>
      </c>
      <c r="C159" s="288">
        <f>+C86-C153</f>
        <v>12056913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Murakeresztúr Község Önkormányzat
2018. ÉVI KÖLTSÉGVETÉSÉNEK ÖSSZEVONT MÉRLEGE&amp;10
&amp;R&amp;"Times New Roman CE,Félkövér dőlt"&amp;11 1.1. melléklet a 3/2018. (II.28.)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2" sqref="C2"/>
    </sheetView>
  </sheetViews>
  <sheetFormatPr defaultColWidth="9.00390625" defaultRowHeight="12.75"/>
  <cols>
    <col min="1" max="1" width="13.875" style="233" customWidth="1"/>
    <col min="2" max="2" width="79.125" style="234" customWidth="1"/>
    <col min="3" max="3" width="25.00390625" style="234" customWidth="1"/>
    <col min="4" max="16384" width="9.375" style="234" customWidth="1"/>
  </cols>
  <sheetData>
    <row r="1" spans="1:3" s="213" customFormat="1" ht="21" customHeight="1" thickBot="1">
      <c r="A1" s="212"/>
      <c r="B1" s="214"/>
      <c r="C1" s="560" t="str">
        <f>+CONCATENATE("8.3.2. melléklet a 3/",LEFT(ÖSSZEFÜGGÉSEK!A5,4),". (II.28.) önkormányzati rendelethez")</f>
        <v>8.3.2. melléklet a 3/2018. (II.28.) önkormányzati rendelethez</v>
      </c>
    </row>
    <row r="2" spans="1:3" s="454" customFormat="1" ht="25.5" customHeight="1">
      <c r="A2" s="405" t="s">
        <v>176</v>
      </c>
      <c r="B2" s="349" t="s">
        <v>555</v>
      </c>
      <c r="C2" s="363" t="s">
        <v>59</v>
      </c>
    </row>
    <row r="3" spans="1:3" s="454" customFormat="1" ht="24.75" thickBot="1">
      <c r="A3" s="448" t="s">
        <v>175</v>
      </c>
      <c r="B3" s="350" t="s">
        <v>393</v>
      </c>
      <c r="C3" s="364" t="s">
        <v>58</v>
      </c>
    </row>
    <row r="4" spans="1:3" s="455" customFormat="1" ht="15.75" customHeight="1" thickBot="1">
      <c r="A4" s="216"/>
      <c r="B4" s="216"/>
      <c r="C4" s="217" t="str">
        <f>'9.1.1. sz. mell '!C4</f>
        <v>Forintban!</v>
      </c>
    </row>
    <row r="5" spans="1:3" ht="13.5" thickBot="1">
      <c r="A5" s="406" t="s">
        <v>177</v>
      </c>
      <c r="B5" s="218" t="s">
        <v>537</v>
      </c>
      <c r="C5" s="219" t="s">
        <v>54</v>
      </c>
    </row>
    <row r="6" spans="1:3" s="456" customFormat="1" ht="12.75" customHeight="1" thickBot="1">
      <c r="A6" s="195"/>
      <c r="B6" s="196" t="s">
        <v>467</v>
      </c>
      <c r="C6" s="197" t="s">
        <v>468</v>
      </c>
    </row>
    <row r="7" spans="1:3" s="456" customFormat="1" ht="15.75" customHeight="1" thickBot="1">
      <c r="A7" s="220"/>
      <c r="B7" s="221" t="s">
        <v>55</v>
      </c>
      <c r="C7" s="222"/>
    </row>
    <row r="8" spans="1:3" s="365" customFormat="1" ht="12" customHeight="1" thickBot="1">
      <c r="A8" s="195" t="s">
        <v>17</v>
      </c>
      <c r="B8" s="223" t="s">
        <v>494</v>
      </c>
      <c r="C8" s="308">
        <f>SUM(C9:C19)</f>
        <v>3145511</v>
      </c>
    </row>
    <row r="9" spans="1:3" s="365" customFormat="1" ht="12" customHeight="1">
      <c r="A9" s="449" t="s">
        <v>97</v>
      </c>
      <c r="B9" s="10" t="s">
        <v>251</v>
      </c>
      <c r="C9" s="354"/>
    </row>
    <row r="10" spans="1:3" s="365" customFormat="1" ht="12" customHeight="1">
      <c r="A10" s="450" t="s">
        <v>98</v>
      </c>
      <c r="B10" s="8" t="s">
        <v>252</v>
      </c>
      <c r="C10" s="306">
        <v>2476780</v>
      </c>
    </row>
    <row r="11" spans="1:3" s="365" customFormat="1" ht="12" customHeight="1">
      <c r="A11" s="450" t="s">
        <v>99</v>
      </c>
      <c r="B11" s="8" t="s">
        <v>253</v>
      </c>
      <c r="C11" s="306"/>
    </row>
    <row r="12" spans="1:3" s="365" customFormat="1" ht="12" customHeight="1">
      <c r="A12" s="450" t="s">
        <v>100</v>
      </c>
      <c r="B12" s="8" t="s">
        <v>254</v>
      </c>
      <c r="C12" s="306"/>
    </row>
    <row r="13" spans="1:3" s="365" customFormat="1" ht="12" customHeight="1">
      <c r="A13" s="450" t="s">
        <v>127</v>
      </c>
      <c r="B13" s="8" t="s">
        <v>255</v>
      </c>
      <c r="C13" s="306"/>
    </row>
    <row r="14" spans="1:3" s="365" customFormat="1" ht="12" customHeight="1">
      <c r="A14" s="450" t="s">
        <v>101</v>
      </c>
      <c r="B14" s="8" t="s">
        <v>374</v>
      </c>
      <c r="C14" s="306">
        <v>668731</v>
      </c>
    </row>
    <row r="15" spans="1:3" s="365" customFormat="1" ht="12" customHeight="1">
      <c r="A15" s="450" t="s">
        <v>102</v>
      </c>
      <c r="B15" s="7" t="s">
        <v>375</v>
      </c>
      <c r="C15" s="306"/>
    </row>
    <row r="16" spans="1:3" s="365" customFormat="1" ht="12" customHeight="1">
      <c r="A16" s="450" t="s">
        <v>112</v>
      </c>
      <c r="B16" s="8" t="s">
        <v>258</v>
      </c>
      <c r="C16" s="355"/>
    </row>
    <row r="17" spans="1:3" s="457" customFormat="1" ht="12" customHeight="1">
      <c r="A17" s="450" t="s">
        <v>113</v>
      </c>
      <c r="B17" s="8" t="s">
        <v>259</v>
      </c>
      <c r="C17" s="306"/>
    </row>
    <row r="18" spans="1:3" s="457" customFormat="1" ht="12" customHeight="1">
      <c r="A18" s="450" t="s">
        <v>114</v>
      </c>
      <c r="B18" s="8" t="s">
        <v>410</v>
      </c>
      <c r="C18" s="307"/>
    </row>
    <row r="19" spans="1:3" s="457" customFormat="1" ht="12" customHeight="1" thickBot="1">
      <c r="A19" s="450" t="s">
        <v>115</v>
      </c>
      <c r="B19" s="7" t="s">
        <v>260</v>
      </c>
      <c r="C19" s="307"/>
    </row>
    <row r="20" spans="1:3" s="365" customFormat="1" ht="12" customHeight="1" thickBot="1">
      <c r="A20" s="195" t="s">
        <v>18</v>
      </c>
      <c r="B20" s="223" t="s">
        <v>376</v>
      </c>
      <c r="C20" s="308">
        <f>SUM(C21:C23)</f>
        <v>0</v>
      </c>
    </row>
    <row r="21" spans="1:3" s="457" customFormat="1" ht="12" customHeight="1">
      <c r="A21" s="450" t="s">
        <v>103</v>
      </c>
      <c r="B21" s="9" t="s">
        <v>232</v>
      </c>
      <c r="C21" s="306"/>
    </row>
    <row r="22" spans="1:3" s="457" customFormat="1" ht="12" customHeight="1">
      <c r="A22" s="450" t="s">
        <v>104</v>
      </c>
      <c r="B22" s="8" t="s">
        <v>377</v>
      </c>
      <c r="C22" s="306"/>
    </row>
    <row r="23" spans="1:3" s="457" customFormat="1" ht="12" customHeight="1">
      <c r="A23" s="450" t="s">
        <v>105</v>
      </c>
      <c r="B23" s="8" t="s">
        <v>378</v>
      </c>
      <c r="C23" s="306"/>
    </row>
    <row r="24" spans="1:3" s="457" customFormat="1" ht="12" customHeight="1" thickBot="1">
      <c r="A24" s="450" t="s">
        <v>106</v>
      </c>
      <c r="B24" s="8" t="s">
        <v>499</v>
      </c>
      <c r="C24" s="306"/>
    </row>
    <row r="25" spans="1:3" s="457" customFormat="1" ht="12" customHeight="1" thickBot="1">
      <c r="A25" s="202" t="s">
        <v>19</v>
      </c>
      <c r="B25" s="120" t="s">
        <v>146</v>
      </c>
      <c r="C25" s="335"/>
    </row>
    <row r="26" spans="1:3" s="457" customFormat="1" ht="12" customHeight="1" thickBot="1">
      <c r="A26" s="202" t="s">
        <v>20</v>
      </c>
      <c r="B26" s="120" t="s">
        <v>379</v>
      </c>
      <c r="C26" s="308">
        <f>+C27+C28</f>
        <v>0</v>
      </c>
    </row>
    <row r="27" spans="1:3" s="457" customFormat="1" ht="12" customHeight="1">
      <c r="A27" s="451" t="s">
        <v>242</v>
      </c>
      <c r="B27" s="452" t="s">
        <v>377</v>
      </c>
      <c r="C27" s="79"/>
    </row>
    <row r="28" spans="1:3" s="457" customFormat="1" ht="12" customHeight="1">
      <c r="A28" s="451" t="s">
        <v>243</v>
      </c>
      <c r="B28" s="453" t="s">
        <v>380</v>
      </c>
      <c r="C28" s="309"/>
    </row>
    <row r="29" spans="1:3" s="457" customFormat="1" ht="12" customHeight="1" thickBot="1">
      <c r="A29" s="450" t="s">
        <v>244</v>
      </c>
      <c r="B29" s="137" t="s">
        <v>500</v>
      </c>
      <c r="C29" s="86"/>
    </row>
    <row r="30" spans="1:3" s="457" customFormat="1" ht="12" customHeight="1" thickBot="1">
      <c r="A30" s="202" t="s">
        <v>21</v>
      </c>
      <c r="B30" s="120" t="s">
        <v>381</v>
      </c>
      <c r="C30" s="308">
        <f>+C31+C32+C33</f>
        <v>0</v>
      </c>
    </row>
    <row r="31" spans="1:3" s="457" customFormat="1" ht="12" customHeight="1">
      <c r="A31" s="451" t="s">
        <v>90</v>
      </c>
      <c r="B31" s="452" t="s">
        <v>265</v>
      </c>
      <c r="C31" s="79"/>
    </row>
    <row r="32" spans="1:3" s="457" customFormat="1" ht="12" customHeight="1">
      <c r="A32" s="451" t="s">
        <v>91</v>
      </c>
      <c r="B32" s="453" t="s">
        <v>266</v>
      </c>
      <c r="C32" s="309"/>
    </row>
    <row r="33" spans="1:3" s="457" customFormat="1" ht="12" customHeight="1" thickBot="1">
      <c r="A33" s="450" t="s">
        <v>92</v>
      </c>
      <c r="B33" s="137" t="s">
        <v>267</v>
      </c>
      <c r="C33" s="86"/>
    </row>
    <row r="34" spans="1:3" s="365" customFormat="1" ht="12" customHeight="1" thickBot="1">
      <c r="A34" s="202" t="s">
        <v>22</v>
      </c>
      <c r="B34" s="120" t="s">
        <v>350</v>
      </c>
      <c r="C34" s="335"/>
    </row>
    <row r="35" spans="1:3" s="365" customFormat="1" ht="12" customHeight="1" thickBot="1">
      <c r="A35" s="202" t="s">
        <v>23</v>
      </c>
      <c r="B35" s="120" t="s">
        <v>382</v>
      </c>
      <c r="C35" s="356"/>
    </row>
    <row r="36" spans="1:3" s="365" customFormat="1" ht="12" customHeight="1" thickBot="1">
      <c r="A36" s="195" t="s">
        <v>24</v>
      </c>
      <c r="B36" s="120" t="s">
        <v>501</v>
      </c>
      <c r="C36" s="357">
        <f>+C8+C20+C25+C26+C30+C34+C35</f>
        <v>3145511</v>
      </c>
    </row>
    <row r="37" spans="1:3" s="365" customFormat="1" ht="12" customHeight="1" thickBot="1">
      <c r="A37" s="224" t="s">
        <v>25</v>
      </c>
      <c r="B37" s="120" t="s">
        <v>384</v>
      </c>
      <c r="C37" s="357">
        <f>+C38+C39+C40</f>
        <v>0</v>
      </c>
    </row>
    <row r="38" spans="1:3" s="365" customFormat="1" ht="12" customHeight="1">
      <c r="A38" s="451" t="s">
        <v>385</v>
      </c>
      <c r="B38" s="452" t="s">
        <v>210</v>
      </c>
      <c r="C38" s="79"/>
    </row>
    <row r="39" spans="1:3" s="365" customFormat="1" ht="12" customHeight="1">
      <c r="A39" s="451" t="s">
        <v>386</v>
      </c>
      <c r="B39" s="453" t="s">
        <v>2</v>
      </c>
      <c r="C39" s="309"/>
    </row>
    <row r="40" spans="1:3" s="457" customFormat="1" ht="12" customHeight="1" thickBot="1">
      <c r="A40" s="450" t="s">
        <v>387</v>
      </c>
      <c r="B40" s="137" t="s">
        <v>388</v>
      </c>
      <c r="C40" s="86"/>
    </row>
    <row r="41" spans="1:3" s="457" customFormat="1" ht="15" customHeight="1" thickBot="1">
      <c r="A41" s="224" t="s">
        <v>26</v>
      </c>
      <c r="B41" s="225" t="s">
        <v>389</v>
      </c>
      <c r="C41" s="360">
        <f>+C36+C37</f>
        <v>3145511</v>
      </c>
    </row>
    <row r="42" spans="1:3" s="457" customFormat="1" ht="15" customHeight="1">
      <c r="A42" s="226"/>
      <c r="B42" s="227"/>
      <c r="C42" s="358"/>
    </row>
    <row r="43" spans="1:3" ht="13.5" thickBot="1">
      <c r="A43" s="228"/>
      <c r="B43" s="229"/>
      <c r="C43" s="359"/>
    </row>
    <row r="44" spans="1:3" s="456" customFormat="1" ht="16.5" customHeight="1" thickBot="1">
      <c r="A44" s="230"/>
      <c r="B44" s="231" t="s">
        <v>56</v>
      </c>
      <c r="C44" s="360"/>
    </row>
    <row r="45" spans="1:3" s="458" customFormat="1" ht="12" customHeight="1" thickBot="1">
      <c r="A45" s="202" t="s">
        <v>17</v>
      </c>
      <c r="B45" s="120" t="s">
        <v>390</v>
      </c>
      <c r="C45" s="308">
        <f>SUM(C46:C50)</f>
        <v>3145511</v>
      </c>
    </row>
    <row r="46" spans="1:3" ht="12" customHeight="1">
      <c r="A46" s="450" t="s">
        <v>97</v>
      </c>
      <c r="B46" s="9" t="s">
        <v>48</v>
      </c>
      <c r="C46" s="79">
        <v>720516</v>
      </c>
    </row>
    <row r="47" spans="1:3" ht="12" customHeight="1">
      <c r="A47" s="450" t="s">
        <v>98</v>
      </c>
      <c r="B47" s="8" t="s">
        <v>155</v>
      </c>
      <c r="C47" s="82">
        <v>141662</v>
      </c>
    </row>
    <row r="48" spans="1:3" ht="12" customHeight="1">
      <c r="A48" s="450" t="s">
        <v>99</v>
      </c>
      <c r="B48" s="8" t="s">
        <v>125</v>
      </c>
      <c r="C48" s="82">
        <v>2283333</v>
      </c>
    </row>
    <row r="49" spans="1:3" ht="12" customHeight="1">
      <c r="A49" s="450" t="s">
        <v>100</v>
      </c>
      <c r="B49" s="8" t="s">
        <v>156</v>
      </c>
      <c r="C49" s="82"/>
    </row>
    <row r="50" spans="1:3" ht="12" customHeight="1" thickBot="1">
      <c r="A50" s="450" t="s">
        <v>127</v>
      </c>
      <c r="B50" s="8" t="s">
        <v>157</v>
      </c>
      <c r="C50" s="82"/>
    </row>
    <row r="51" spans="1:3" ht="12" customHeight="1" thickBot="1">
      <c r="A51" s="202" t="s">
        <v>18</v>
      </c>
      <c r="B51" s="120" t="s">
        <v>391</v>
      </c>
      <c r="C51" s="308">
        <f>SUM(C52:C54)</f>
        <v>0</v>
      </c>
    </row>
    <row r="52" spans="1:3" s="458" customFormat="1" ht="12" customHeight="1">
      <c r="A52" s="450" t="s">
        <v>103</v>
      </c>
      <c r="B52" s="9" t="s">
        <v>203</v>
      </c>
      <c r="C52" s="79"/>
    </row>
    <row r="53" spans="1:3" ht="12" customHeight="1">
      <c r="A53" s="450" t="s">
        <v>104</v>
      </c>
      <c r="B53" s="8" t="s">
        <v>159</v>
      </c>
      <c r="C53" s="82"/>
    </row>
    <row r="54" spans="1:3" ht="12" customHeight="1">
      <c r="A54" s="450" t="s">
        <v>105</v>
      </c>
      <c r="B54" s="8" t="s">
        <v>57</v>
      </c>
      <c r="C54" s="82"/>
    </row>
    <row r="55" spans="1:3" ht="12" customHeight="1" thickBot="1">
      <c r="A55" s="450" t="s">
        <v>106</v>
      </c>
      <c r="B55" s="8" t="s">
        <v>498</v>
      </c>
      <c r="C55" s="82"/>
    </row>
    <row r="56" spans="1:3" ht="15" customHeight="1" thickBot="1">
      <c r="A56" s="202" t="s">
        <v>19</v>
      </c>
      <c r="B56" s="120" t="s">
        <v>11</v>
      </c>
      <c r="C56" s="335"/>
    </row>
    <row r="57" spans="1:3" ht="13.5" thickBot="1">
      <c r="A57" s="202" t="s">
        <v>20</v>
      </c>
      <c r="B57" s="232" t="s">
        <v>504</v>
      </c>
      <c r="C57" s="361">
        <f>+C45+C51+C56</f>
        <v>3145511</v>
      </c>
    </row>
    <row r="58" ht="15" customHeight="1" thickBot="1">
      <c r="C58" s="362"/>
    </row>
    <row r="59" spans="1:3" ht="14.25" customHeight="1" thickBot="1">
      <c r="A59" s="235" t="s">
        <v>493</v>
      </c>
      <c r="B59" s="236"/>
      <c r="C59" s="570">
        <v>0.4</v>
      </c>
    </row>
    <row r="60" spans="1:3" ht="13.5" thickBot="1">
      <c r="A60" s="235" t="s">
        <v>178</v>
      </c>
      <c r="B60" s="236"/>
      <c r="C60" s="11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30" workbookViewId="0" topLeftCell="A1">
      <selection activeCell="F4" sqref="F4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15" t="s">
        <v>3</v>
      </c>
      <c r="B1" s="615"/>
      <c r="C1" s="615"/>
      <c r="D1" s="615"/>
      <c r="E1" s="615"/>
      <c r="F1" s="615"/>
      <c r="G1" s="615"/>
    </row>
    <row r="3" spans="1:7" s="159" customFormat="1" ht="27" customHeight="1">
      <c r="A3" s="157" t="s">
        <v>182</v>
      </c>
      <c r="B3" s="158"/>
      <c r="C3" s="614" t="s">
        <v>183</v>
      </c>
      <c r="D3" s="614"/>
      <c r="E3" s="614"/>
      <c r="F3" s="614"/>
      <c r="G3" s="614"/>
    </row>
    <row r="4" spans="1:7" s="159" customFormat="1" ht="15.75">
      <c r="A4" s="158"/>
      <c r="B4" s="158"/>
      <c r="C4" s="158"/>
      <c r="D4" s="158"/>
      <c r="E4" s="158"/>
      <c r="F4" s="158"/>
      <c r="G4" s="158"/>
    </row>
    <row r="5" spans="1:7" s="159" customFormat="1" ht="24.75" customHeight="1">
      <c r="A5" s="157" t="s">
        <v>184</v>
      </c>
      <c r="B5" s="158"/>
      <c r="C5" s="614" t="s">
        <v>183</v>
      </c>
      <c r="D5" s="614"/>
      <c r="E5" s="614"/>
      <c r="F5" s="614"/>
      <c r="G5" s="158"/>
    </row>
    <row r="6" spans="1:7" s="160" customFormat="1" ht="12.75">
      <c r="A6" s="211"/>
      <c r="B6" s="211"/>
      <c r="C6" s="211"/>
      <c r="D6" s="211"/>
      <c r="E6" s="211"/>
      <c r="F6" s="211"/>
      <c r="G6" s="211"/>
    </row>
    <row r="7" spans="1:7" s="161" customFormat="1" ht="15" customHeight="1">
      <c r="A7" s="253" t="s">
        <v>539</v>
      </c>
      <c r="B7" s="252"/>
      <c r="C7" s="252"/>
      <c r="D7" s="238"/>
      <c r="E7" s="238"/>
      <c r="F7" s="238"/>
      <c r="G7" s="238"/>
    </row>
    <row r="8" spans="1:7" s="161" customFormat="1" ht="15" customHeight="1" thickBot="1">
      <c r="A8" s="253" t="s">
        <v>185</v>
      </c>
      <c r="B8" s="252"/>
      <c r="C8" s="252"/>
      <c r="D8" s="252"/>
      <c r="E8" s="252"/>
      <c r="F8" s="252"/>
      <c r="G8" s="521" t="s">
        <v>538</v>
      </c>
    </row>
    <row r="9" spans="1:7" s="78" customFormat="1" ht="42" customHeight="1" thickBot="1">
      <c r="A9" s="192" t="s">
        <v>15</v>
      </c>
      <c r="B9" s="193" t="s">
        <v>186</v>
      </c>
      <c r="C9" s="193" t="s">
        <v>187</v>
      </c>
      <c r="D9" s="193" t="s">
        <v>188</v>
      </c>
      <c r="E9" s="193" t="s">
        <v>189</v>
      </c>
      <c r="F9" s="193" t="s">
        <v>190</v>
      </c>
      <c r="G9" s="194" t="s">
        <v>52</v>
      </c>
    </row>
    <row r="10" spans="1:7" ht="24" customHeight="1">
      <c r="A10" s="239" t="s">
        <v>17</v>
      </c>
      <c r="B10" s="200" t="s">
        <v>191</v>
      </c>
      <c r="C10" s="162"/>
      <c r="D10" s="162"/>
      <c r="E10" s="162"/>
      <c r="F10" s="162"/>
      <c r="G10" s="240">
        <f>SUM(C10:F10)</f>
        <v>0</v>
      </c>
    </row>
    <row r="11" spans="1:7" ht="24" customHeight="1">
      <c r="A11" s="241" t="s">
        <v>18</v>
      </c>
      <c r="B11" s="201" t="s">
        <v>192</v>
      </c>
      <c r="C11" s="163"/>
      <c r="D11" s="163"/>
      <c r="E11" s="163"/>
      <c r="F11" s="163"/>
      <c r="G11" s="242">
        <f aca="true" t="shared" si="0" ref="G11:G16">SUM(C11:F11)</f>
        <v>0</v>
      </c>
    </row>
    <row r="12" spans="1:7" ht="24" customHeight="1">
      <c r="A12" s="241" t="s">
        <v>19</v>
      </c>
      <c r="B12" s="201" t="s">
        <v>193</v>
      </c>
      <c r="C12" s="163"/>
      <c r="D12" s="163"/>
      <c r="E12" s="163"/>
      <c r="F12" s="163"/>
      <c r="G12" s="242">
        <f t="shared" si="0"/>
        <v>0</v>
      </c>
    </row>
    <row r="13" spans="1:7" ht="24" customHeight="1">
      <c r="A13" s="241" t="s">
        <v>20</v>
      </c>
      <c r="B13" s="201" t="s">
        <v>194</v>
      </c>
      <c r="C13" s="163"/>
      <c r="D13" s="163"/>
      <c r="E13" s="163"/>
      <c r="F13" s="163"/>
      <c r="G13" s="242">
        <f t="shared" si="0"/>
        <v>0</v>
      </c>
    </row>
    <row r="14" spans="1:7" ht="24" customHeight="1">
      <c r="A14" s="241" t="s">
        <v>21</v>
      </c>
      <c r="B14" s="201" t="s">
        <v>195</v>
      </c>
      <c r="C14" s="163"/>
      <c r="D14" s="163"/>
      <c r="E14" s="163"/>
      <c r="F14" s="163"/>
      <c r="G14" s="242">
        <f t="shared" si="0"/>
        <v>0</v>
      </c>
    </row>
    <row r="15" spans="1:7" ht="24" customHeight="1" thickBot="1">
      <c r="A15" s="243" t="s">
        <v>22</v>
      </c>
      <c r="B15" s="244" t="s">
        <v>196</v>
      </c>
      <c r="C15" s="164"/>
      <c r="D15" s="164"/>
      <c r="E15" s="164"/>
      <c r="F15" s="164"/>
      <c r="G15" s="245">
        <f t="shared" si="0"/>
        <v>0</v>
      </c>
    </row>
    <row r="16" spans="1:7" s="165" customFormat="1" ht="24" customHeight="1" thickBot="1">
      <c r="A16" s="246" t="s">
        <v>23</v>
      </c>
      <c r="B16" s="247" t="s">
        <v>52</v>
      </c>
      <c r="C16" s="248">
        <f>SUM(C10:C15)</f>
        <v>0</v>
      </c>
      <c r="D16" s="248">
        <f>SUM(D10:D15)</f>
        <v>0</v>
      </c>
      <c r="E16" s="248">
        <f>SUM(E10:E15)</f>
        <v>0</v>
      </c>
      <c r="F16" s="248">
        <f>SUM(F10:F15)</f>
        <v>0</v>
      </c>
      <c r="G16" s="249">
        <f t="shared" si="0"/>
        <v>0</v>
      </c>
    </row>
    <row r="17" spans="1:7" s="160" customFormat="1" ht="12.75">
      <c r="A17" s="211"/>
      <c r="B17" s="211"/>
      <c r="C17" s="211"/>
      <c r="D17" s="211"/>
      <c r="E17" s="211"/>
      <c r="F17" s="211"/>
      <c r="G17" s="211"/>
    </row>
    <row r="18" spans="1:7" s="160" customFormat="1" ht="12.75">
      <c r="A18" s="211"/>
      <c r="B18" s="211"/>
      <c r="C18" s="211"/>
      <c r="D18" s="211"/>
      <c r="E18" s="211"/>
      <c r="F18" s="211"/>
      <c r="G18" s="211"/>
    </row>
    <row r="19" spans="1:7" s="160" customFormat="1" ht="12.75">
      <c r="A19" s="211"/>
      <c r="B19" s="211"/>
      <c r="C19" s="211"/>
      <c r="D19" s="211"/>
      <c r="E19" s="211"/>
      <c r="F19" s="211"/>
      <c r="G19" s="211"/>
    </row>
    <row r="20" spans="1:7" s="160" customFormat="1" ht="15.75">
      <c r="A20" s="159" t="str">
        <f>+CONCATENATE("......................, ",LEFT(ÖSSZEFÜGGÉSEK!A5,4),". .......................... hó ..... nap")</f>
        <v>......................, 2018. .......................... hó ..... nap</v>
      </c>
      <c r="D20" s="211"/>
      <c r="E20" s="211"/>
      <c r="F20" s="211"/>
      <c r="G20" s="211"/>
    </row>
    <row r="21" spans="1:7" s="160" customFormat="1" ht="12.75">
      <c r="A21" s="211"/>
      <c r="B21" s="211"/>
      <c r="C21" s="211"/>
      <c r="D21" s="211"/>
      <c r="E21" s="211"/>
      <c r="F21" s="211"/>
      <c r="G21" s="211"/>
    </row>
    <row r="22" spans="1:7" ht="12.75">
      <c r="A22" s="211"/>
      <c r="B22" s="211"/>
      <c r="C22" s="211"/>
      <c r="D22" s="211"/>
      <c r="E22" s="211"/>
      <c r="F22" s="211"/>
      <c r="G22" s="211"/>
    </row>
    <row r="23" spans="1:7" ht="12.75">
      <c r="A23" s="211"/>
      <c r="B23" s="211"/>
      <c r="C23" s="160"/>
      <c r="D23" s="160"/>
      <c r="E23" s="160"/>
      <c r="F23" s="160"/>
      <c r="G23" s="211"/>
    </row>
    <row r="24" spans="1:7" ht="13.5">
      <c r="A24" s="211"/>
      <c r="B24" s="211"/>
      <c r="C24" s="250"/>
      <c r="D24" s="251" t="s">
        <v>197</v>
      </c>
      <c r="E24" s="251"/>
      <c r="F24" s="250"/>
      <c r="G24" s="211"/>
    </row>
    <row r="25" spans="3:6" ht="13.5">
      <c r="C25" s="166"/>
      <c r="D25" s="167"/>
      <c r="E25" s="167"/>
      <c r="F25" s="166"/>
    </row>
    <row r="26" spans="3:6" ht="13.5">
      <c r="C26" s="166"/>
      <c r="D26" s="167"/>
      <c r="E26" s="167"/>
      <c r="F26" s="166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CE,Félkövér dőlt"&amp;11 9. melléklet a 3/2018. (II.28.)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BreakPreview" zoomScaleNormal="120" zoomScaleSheetLayoutView="100" workbookViewId="0" topLeftCell="A138">
      <selection activeCell="E148" sqref="E148"/>
    </sheetView>
  </sheetViews>
  <sheetFormatPr defaultColWidth="9.00390625" defaultRowHeight="12.75"/>
  <cols>
    <col min="1" max="1" width="9.00390625" style="381" customWidth="1"/>
    <col min="2" max="2" width="75.875" style="381" customWidth="1"/>
    <col min="3" max="3" width="15.50390625" style="382" customWidth="1"/>
    <col min="4" max="5" width="15.50390625" style="381" customWidth="1"/>
    <col min="6" max="6" width="9.00390625" style="39" customWidth="1"/>
    <col min="7" max="16384" width="9.375" style="39" customWidth="1"/>
  </cols>
  <sheetData>
    <row r="1" spans="1:5" ht="15.75" customHeight="1">
      <c r="A1" s="591" t="s">
        <v>14</v>
      </c>
      <c r="B1" s="591"/>
      <c r="C1" s="591"/>
      <c r="D1" s="591"/>
      <c r="E1" s="591"/>
    </row>
    <row r="2" spans="1:5" ht="15.75" customHeight="1" thickBot="1">
      <c r="A2" s="592" t="s">
        <v>131</v>
      </c>
      <c r="B2" s="592"/>
      <c r="D2" s="136"/>
      <c r="E2" s="298" t="str">
        <f>'10.sz.mell'!G8</f>
        <v>Forintban!</v>
      </c>
    </row>
    <row r="3" spans="1:5" ht="37.5" customHeight="1" thickBot="1">
      <c r="A3" s="23" t="s">
        <v>68</v>
      </c>
      <c r="B3" s="24" t="s">
        <v>16</v>
      </c>
      <c r="C3" s="24" t="str">
        <f>+CONCATENATE(LEFT(ÖSSZEFÜGGÉSEK!A5,4)-2,". évi tény")</f>
        <v>2016. évi tény</v>
      </c>
      <c r="D3" s="404" t="str">
        <f>+CONCATENATE(LEFT(ÖSSZEFÜGGÉSEK!A5,4)-1,". évi várható")</f>
        <v>2017. évi várható</v>
      </c>
      <c r="E3" s="156" t="str">
        <f>+'1.1.sz.mell.'!C3</f>
        <v>2018. évi előirányzat</v>
      </c>
    </row>
    <row r="4" spans="1:5" s="41" customFormat="1" ht="12" customHeight="1" thickBot="1">
      <c r="A4" s="32" t="s">
        <v>467</v>
      </c>
      <c r="B4" s="33" t="s">
        <v>468</v>
      </c>
      <c r="C4" s="33" t="s">
        <v>469</v>
      </c>
      <c r="D4" s="33" t="s">
        <v>471</v>
      </c>
      <c r="E4" s="447" t="s">
        <v>470</v>
      </c>
    </row>
    <row r="5" spans="1:5" s="1" customFormat="1" ht="12" customHeight="1" thickBot="1">
      <c r="A5" s="20" t="s">
        <v>17</v>
      </c>
      <c r="B5" s="21" t="s">
        <v>226</v>
      </c>
      <c r="C5" s="396">
        <f>+C6+C7+C8+C9+C10+C11</f>
        <v>130468428</v>
      </c>
      <c r="D5" s="396">
        <f>+D6+D7+D8+D9+D10+D11</f>
        <v>133705872</v>
      </c>
      <c r="E5" s="254">
        <f>+E6+E7+E8+E9+E10+E11</f>
        <v>136887891</v>
      </c>
    </row>
    <row r="6" spans="1:5" s="1" customFormat="1" ht="12" customHeight="1">
      <c r="A6" s="15" t="s">
        <v>97</v>
      </c>
      <c r="B6" s="415" t="s">
        <v>227</v>
      </c>
      <c r="C6" s="398">
        <v>54381609</v>
      </c>
      <c r="D6" s="398">
        <v>55102237</v>
      </c>
      <c r="E6" s="256">
        <v>64326456</v>
      </c>
    </row>
    <row r="7" spans="1:5" s="1" customFormat="1" ht="12" customHeight="1">
      <c r="A7" s="14" t="s">
        <v>98</v>
      </c>
      <c r="B7" s="416" t="s">
        <v>228</v>
      </c>
      <c r="C7" s="397">
        <v>26599434</v>
      </c>
      <c r="D7" s="397">
        <v>28750723</v>
      </c>
      <c r="E7" s="255">
        <v>28849517</v>
      </c>
    </row>
    <row r="8" spans="1:5" s="1" customFormat="1" ht="12" customHeight="1">
      <c r="A8" s="14" t="s">
        <v>99</v>
      </c>
      <c r="B8" s="416" t="s">
        <v>229</v>
      </c>
      <c r="C8" s="397">
        <v>44372702</v>
      </c>
      <c r="D8" s="397">
        <v>41855456</v>
      </c>
      <c r="E8" s="255">
        <v>41651288</v>
      </c>
    </row>
    <row r="9" spans="1:5" s="1" customFormat="1" ht="12" customHeight="1">
      <c r="A9" s="14" t="s">
        <v>100</v>
      </c>
      <c r="B9" s="416" t="s">
        <v>230</v>
      </c>
      <c r="C9" s="397">
        <v>2009820</v>
      </c>
      <c r="D9" s="397">
        <v>2573199</v>
      </c>
      <c r="E9" s="255">
        <v>2060630</v>
      </c>
    </row>
    <row r="10" spans="1:5" s="1" customFormat="1" ht="12" customHeight="1">
      <c r="A10" s="14" t="s">
        <v>127</v>
      </c>
      <c r="B10" s="284" t="s">
        <v>406</v>
      </c>
      <c r="C10" s="397">
        <v>3104863</v>
      </c>
      <c r="D10" s="397">
        <v>5424257</v>
      </c>
      <c r="E10" s="255"/>
    </row>
    <row r="11" spans="1:5" s="1" customFormat="1" ht="12" customHeight="1" thickBot="1">
      <c r="A11" s="16" t="s">
        <v>101</v>
      </c>
      <c r="B11" s="285" t="s">
        <v>407</v>
      </c>
      <c r="C11" s="397"/>
      <c r="D11" s="397"/>
      <c r="E11" s="255"/>
    </row>
    <row r="12" spans="1:5" s="1" customFormat="1" ht="12" customHeight="1" thickBot="1">
      <c r="A12" s="20" t="s">
        <v>18</v>
      </c>
      <c r="B12" s="283" t="s">
        <v>231</v>
      </c>
      <c r="C12" s="396">
        <f>+C13+C14+C15+C16+C17</f>
        <v>36394610</v>
      </c>
      <c r="D12" s="396">
        <f>+D13+D14+D15+D16+D17</f>
        <v>27481413</v>
      </c>
      <c r="E12" s="254">
        <f>+E13+E14+E15+E16+E17</f>
        <v>21261130</v>
      </c>
    </row>
    <row r="13" spans="1:5" s="1" customFormat="1" ht="12" customHeight="1">
      <c r="A13" s="15" t="s">
        <v>103</v>
      </c>
      <c r="B13" s="415" t="s">
        <v>232</v>
      </c>
      <c r="C13" s="398"/>
      <c r="D13" s="398"/>
      <c r="E13" s="256"/>
    </row>
    <row r="14" spans="1:5" s="1" customFormat="1" ht="12" customHeight="1">
      <c r="A14" s="14" t="s">
        <v>104</v>
      </c>
      <c r="B14" s="416" t="s">
        <v>233</v>
      </c>
      <c r="C14" s="397"/>
      <c r="D14" s="397"/>
      <c r="E14" s="255"/>
    </row>
    <row r="15" spans="1:5" s="1" customFormat="1" ht="12" customHeight="1">
      <c r="A15" s="14" t="s">
        <v>105</v>
      </c>
      <c r="B15" s="416" t="s">
        <v>397</v>
      </c>
      <c r="C15" s="397"/>
      <c r="D15" s="397"/>
      <c r="E15" s="255"/>
    </row>
    <row r="16" spans="1:5" s="1" customFormat="1" ht="12" customHeight="1">
      <c r="A16" s="14" t="s">
        <v>106</v>
      </c>
      <c r="B16" s="416" t="s">
        <v>398</v>
      </c>
      <c r="C16" s="397"/>
      <c r="D16" s="397"/>
      <c r="E16" s="255"/>
    </row>
    <row r="17" spans="1:5" s="1" customFormat="1" ht="12" customHeight="1">
      <c r="A17" s="14" t="s">
        <v>107</v>
      </c>
      <c r="B17" s="416" t="s">
        <v>234</v>
      </c>
      <c r="C17" s="397">
        <v>36394610</v>
      </c>
      <c r="D17" s="397">
        <v>27481413</v>
      </c>
      <c r="E17" s="255">
        <v>21261130</v>
      </c>
    </row>
    <row r="18" spans="1:5" s="1" customFormat="1" ht="12" customHeight="1" thickBot="1">
      <c r="A18" s="16" t="s">
        <v>116</v>
      </c>
      <c r="B18" s="285" t="s">
        <v>235</v>
      </c>
      <c r="C18" s="399">
        <v>2700023</v>
      </c>
      <c r="D18" s="399"/>
      <c r="E18" s="257"/>
    </row>
    <row r="19" spans="1:5" s="1" customFormat="1" ht="12" customHeight="1" thickBot="1">
      <c r="A19" s="20" t="s">
        <v>19</v>
      </c>
      <c r="B19" s="21" t="s">
        <v>236</v>
      </c>
      <c r="C19" s="396">
        <f>+C20+C21+C22+C23+C24</f>
        <v>6000613</v>
      </c>
      <c r="D19" s="396">
        <f>+D20+D21+D22+D23+D24</f>
        <v>2774000</v>
      </c>
      <c r="E19" s="254">
        <f>+E20+E21+E22+E23+E24</f>
        <v>29882704</v>
      </c>
    </row>
    <row r="20" spans="1:5" s="1" customFormat="1" ht="12" customHeight="1">
      <c r="A20" s="15" t="s">
        <v>86</v>
      </c>
      <c r="B20" s="415" t="s">
        <v>237</v>
      </c>
      <c r="C20" s="398"/>
      <c r="D20" s="398">
        <v>1600000</v>
      </c>
      <c r="E20" s="256">
        <v>29882704</v>
      </c>
    </row>
    <row r="21" spans="1:5" s="1" customFormat="1" ht="12" customHeight="1">
      <c r="A21" s="14" t="s">
        <v>87</v>
      </c>
      <c r="B21" s="416" t="s">
        <v>238</v>
      </c>
      <c r="C21" s="397"/>
      <c r="D21" s="397"/>
      <c r="E21" s="255"/>
    </row>
    <row r="22" spans="1:5" s="1" customFormat="1" ht="12" customHeight="1">
      <c r="A22" s="14" t="s">
        <v>88</v>
      </c>
      <c r="B22" s="416" t="s">
        <v>399</v>
      </c>
      <c r="C22" s="397"/>
      <c r="D22" s="397"/>
      <c r="E22" s="255"/>
    </row>
    <row r="23" spans="1:5" s="1" customFormat="1" ht="12" customHeight="1">
      <c r="A23" s="14" t="s">
        <v>89</v>
      </c>
      <c r="B23" s="416" t="s">
        <v>400</v>
      </c>
      <c r="C23" s="397"/>
      <c r="D23" s="397"/>
      <c r="E23" s="255"/>
    </row>
    <row r="24" spans="1:5" s="1" customFormat="1" ht="12" customHeight="1">
      <c r="A24" s="14" t="s">
        <v>143</v>
      </c>
      <c r="B24" s="416" t="s">
        <v>239</v>
      </c>
      <c r="C24" s="397">
        <v>6000613</v>
      </c>
      <c r="D24" s="397">
        <v>1174000</v>
      </c>
      <c r="E24" s="255"/>
    </row>
    <row r="25" spans="1:5" s="1" customFormat="1" ht="12" customHeight="1" thickBot="1">
      <c r="A25" s="16" t="s">
        <v>144</v>
      </c>
      <c r="B25" s="417" t="s">
        <v>240</v>
      </c>
      <c r="C25" s="399">
        <v>3299977</v>
      </c>
      <c r="D25" s="399"/>
      <c r="E25" s="257"/>
    </row>
    <row r="26" spans="1:5" s="1" customFormat="1" ht="12" customHeight="1" thickBot="1">
      <c r="A26" s="20" t="s">
        <v>145</v>
      </c>
      <c r="B26" s="21" t="s">
        <v>241</v>
      </c>
      <c r="C26" s="403">
        <f>SUM(C27:C33)</f>
        <v>29538195</v>
      </c>
      <c r="D26" s="403">
        <f>SUM(D27:D33)</f>
        <v>32701091</v>
      </c>
      <c r="E26" s="446">
        <f>SUM(E27:E33)</f>
        <v>32970000</v>
      </c>
    </row>
    <row r="27" spans="1:5" s="1" customFormat="1" ht="12" customHeight="1">
      <c r="A27" s="15" t="s">
        <v>242</v>
      </c>
      <c r="B27" s="415" t="s">
        <v>529</v>
      </c>
      <c r="C27" s="398"/>
      <c r="D27" s="398"/>
      <c r="E27" s="289"/>
    </row>
    <row r="28" spans="1:5" s="1" customFormat="1" ht="12" customHeight="1">
      <c r="A28" s="14" t="s">
        <v>243</v>
      </c>
      <c r="B28" s="416" t="s">
        <v>553</v>
      </c>
      <c r="C28" s="397">
        <v>8435042</v>
      </c>
      <c r="D28" s="397">
        <v>8136287</v>
      </c>
      <c r="E28" s="290">
        <v>8500000</v>
      </c>
    </row>
    <row r="29" spans="1:5" s="1" customFormat="1" ht="12" customHeight="1">
      <c r="A29" s="14" t="s">
        <v>244</v>
      </c>
      <c r="B29" s="416" t="s">
        <v>531</v>
      </c>
      <c r="C29" s="397">
        <v>17283758</v>
      </c>
      <c r="D29" s="397">
        <v>19768398</v>
      </c>
      <c r="E29" s="290">
        <v>20000000</v>
      </c>
    </row>
    <row r="30" spans="1:5" s="1" customFormat="1" ht="12" customHeight="1">
      <c r="A30" s="14" t="s">
        <v>245</v>
      </c>
      <c r="B30" s="416" t="s">
        <v>532</v>
      </c>
      <c r="C30" s="397"/>
      <c r="D30" s="397"/>
      <c r="E30" s="290"/>
    </row>
    <row r="31" spans="1:5" s="1" customFormat="1" ht="12" customHeight="1">
      <c r="A31" s="14" t="s">
        <v>526</v>
      </c>
      <c r="B31" s="416" t="s">
        <v>246</v>
      </c>
      <c r="C31" s="397">
        <v>3439699</v>
      </c>
      <c r="D31" s="397">
        <v>3897730</v>
      </c>
      <c r="E31" s="290">
        <v>3900000</v>
      </c>
    </row>
    <row r="32" spans="1:5" s="1" customFormat="1" ht="12" customHeight="1">
      <c r="A32" s="14" t="s">
        <v>527</v>
      </c>
      <c r="B32" s="416" t="s">
        <v>247</v>
      </c>
      <c r="C32" s="397"/>
      <c r="D32" s="397"/>
      <c r="E32" s="290"/>
    </row>
    <row r="33" spans="1:5" s="1" customFormat="1" ht="12" customHeight="1" thickBot="1">
      <c r="A33" s="16" t="s">
        <v>528</v>
      </c>
      <c r="B33" s="417" t="s">
        <v>248</v>
      </c>
      <c r="C33" s="399">
        <v>379696</v>
      </c>
      <c r="D33" s="399">
        <v>898676</v>
      </c>
      <c r="E33" s="296">
        <v>570000</v>
      </c>
    </row>
    <row r="34" spans="1:5" s="1" customFormat="1" ht="12" customHeight="1" thickBot="1">
      <c r="A34" s="20" t="s">
        <v>21</v>
      </c>
      <c r="B34" s="21" t="s">
        <v>408</v>
      </c>
      <c r="C34" s="396">
        <f>SUM(C35:C45)</f>
        <v>38729472</v>
      </c>
      <c r="D34" s="396">
        <f>SUM(D35:D45)</f>
        <v>39898917</v>
      </c>
      <c r="E34" s="254">
        <f>SUM(E35:E45)</f>
        <v>41842112</v>
      </c>
    </row>
    <row r="35" spans="1:5" s="1" customFormat="1" ht="12" customHeight="1">
      <c r="A35" s="15" t="s">
        <v>90</v>
      </c>
      <c r="B35" s="415" t="s">
        <v>251</v>
      </c>
      <c r="C35" s="398"/>
      <c r="D35" s="398"/>
      <c r="E35" s="256"/>
    </row>
    <row r="36" spans="1:5" s="1" customFormat="1" ht="12" customHeight="1">
      <c r="A36" s="14" t="s">
        <v>91</v>
      </c>
      <c r="B36" s="416" t="s">
        <v>252</v>
      </c>
      <c r="C36" s="397">
        <v>10552746</v>
      </c>
      <c r="D36" s="397">
        <v>16737203</v>
      </c>
      <c r="E36" s="255">
        <v>17642944</v>
      </c>
    </row>
    <row r="37" spans="1:5" s="1" customFormat="1" ht="12" customHeight="1">
      <c r="A37" s="14" t="s">
        <v>92</v>
      </c>
      <c r="B37" s="416" t="s">
        <v>253</v>
      </c>
      <c r="C37" s="397">
        <v>169451</v>
      </c>
      <c r="D37" s="397">
        <v>1210804</v>
      </c>
      <c r="E37" s="255">
        <v>235000</v>
      </c>
    </row>
    <row r="38" spans="1:5" s="1" customFormat="1" ht="12" customHeight="1">
      <c r="A38" s="14" t="s">
        <v>147</v>
      </c>
      <c r="B38" s="416" t="s">
        <v>254</v>
      </c>
      <c r="C38" s="397">
        <v>8711136</v>
      </c>
      <c r="D38" s="397">
        <v>2651709</v>
      </c>
      <c r="E38" s="255">
        <v>2651709</v>
      </c>
    </row>
    <row r="39" spans="1:5" s="1" customFormat="1" ht="12" customHeight="1">
      <c r="A39" s="14" t="s">
        <v>148</v>
      </c>
      <c r="B39" s="416" t="s">
        <v>255</v>
      </c>
      <c r="C39" s="397">
        <v>11258724</v>
      </c>
      <c r="D39" s="397">
        <v>11107982</v>
      </c>
      <c r="E39" s="255">
        <v>12926540</v>
      </c>
    </row>
    <row r="40" spans="1:5" s="1" customFormat="1" ht="12" customHeight="1">
      <c r="A40" s="14" t="s">
        <v>149</v>
      </c>
      <c r="B40" s="416" t="s">
        <v>256</v>
      </c>
      <c r="C40" s="397">
        <v>7440201</v>
      </c>
      <c r="D40" s="397">
        <v>8158709</v>
      </c>
      <c r="E40" s="255">
        <v>8385819</v>
      </c>
    </row>
    <row r="41" spans="1:5" s="1" customFormat="1" ht="12" customHeight="1">
      <c r="A41" s="14" t="s">
        <v>150</v>
      </c>
      <c r="B41" s="416" t="s">
        <v>257</v>
      </c>
      <c r="C41" s="397">
        <v>484585</v>
      </c>
      <c r="D41" s="397"/>
      <c r="E41" s="255"/>
    </row>
    <row r="42" spans="1:5" s="1" customFormat="1" ht="12" customHeight="1">
      <c r="A42" s="14" t="s">
        <v>151</v>
      </c>
      <c r="B42" s="416" t="s">
        <v>533</v>
      </c>
      <c r="C42" s="397">
        <v>96313</v>
      </c>
      <c r="D42" s="397">
        <v>12</v>
      </c>
      <c r="E42" s="255"/>
    </row>
    <row r="43" spans="1:5" s="1" customFormat="1" ht="12" customHeight="1">
      <c r="A43" s="14" t="s">
        <v>249</v>
      </c>
      <c r="B43" s="416" t="s">
        <v>259</v>
      </c>
      <c r="C43" s="400"/>
      <c r="D43" s="400"/>
      <c r="E43" s="258"/>
    </row>
    <row r="44" spans="1:5" s="1" customFormat="1" ht="12" customHeight="1">
      <c r="A44" s="16" t="s">
        <v>250</v>
      </c>
      <c r="B44" s="417" t="s">
        <v>410</v>
      </c>
      <c r="C44" s="401"/>
      <c r="D44" s="401">
        <v>17498</v>
      </c>
      <c r="E44" s="259"/>
    </row>
    <row r="45" spans="1:5" s="1" customFormat="1" ht="12" customHeight="1" thickBot="1">
      <c r="A45" s="16" t="s">
        <v>409</v>
      </c>
      <c r="B45" s="285" t="s">
        <v>260</v>
      </c>
      <c r="C45" s="401">
        <v>16316</v>
      </c>
      <c r="D45" s="401">
        <v>15000</v>
      </c>
      <c r="E45" s="259">
        <v>100</v>
      </c>
    </row>
    <row r="46" spans="1:5" s="1" customFormat="1" ht="12" customHeight="1" thickBot="1">
      <c r="A46" s="20" t="s">
        <v>22</v>
      </c>
      <c r="B46" s="21" t="s">
        <v>261</v>
      </c>
      <c r="C46" s="396">
        <f>SUM(C47:C51)</f>
        <v>0</v>
      </c>
      <c r="D46" s="396">
        <f>SUM(D47:D51)</f>
        <v>0</v>
      </c>
      <c r="E46" s="254">
        <f>SUM(E47:E51)</f>
        <v>0</v>
      </c>
    </row>
    <row r="47" spans="1:5" s="1" customFormat="1" ht="12" customHeight="1">
      <c r="A47" s="15" t="s">
        <v>93</v>
      </c>
      <c r="B47" s="415" t="s">
        <v>265</v>
      </c>
      <c r="C47" s="461"/>
      <c r="D47" s="461"/>
      <c r="E47" s="281"/>
    </row>
    <row r="48" spans="1:5" s="1" customFormat="1" ht="12" customHeight="1">
      <c r="A48" s="14" t="s">
        <v>94</v>
      </c>
      <c r="B48" s="416" t="s">
        <v>266</v>
      </c>
      <c r="C48" s="400"/>
      <c r="D48" s="400"/>
      <c r="E48" s="258"/>
    </row>
    <row r="49" spans="1:5" s="1" customFormat="1" ht="12" customHeight="1">
      <c r="A49" s="14" t="s">
        <v>262</v>
      </c>
      <c r="B49" s="416" t="s">
        <v>267</v>
      </c>
      <c r="C49" s="400"/>
      <c r="D49" s="400"/>
      <c r="E49" s="258"/>
    </row>
    <row r="50" spans="1:5" s="1" customFormat="1" ht="12" customHeight="1">
      <c r="A50" s="14" t="s">
        <v>263</v>
      </c>
      <c r="B50" s="416" t="s">
        <v>268</v>
      </c>
      <c r="C50" s="400"/>
      <c r="D50" s="400"/>
      <c r="E50" s="258"/>
    </row>
    <row r="51" spans="1:5" s="1" customFormat="1" ht="12" customHeight="1" thickBot="1">
      <c r="A51" s="16" t="s">
        <v>264</v>
      </c>
      <c r="B51" s="285" t="s">
        <v>269</v>
      </c>
      <c r="C51" s="401"/>
      <c r="D51" s="401"/>
      <c r="E51" s="259"/>
    </row>
    <row r="52" spans="1:5" s="1" customFormat="1" ht="12" customHeight="1" thickBot="1">
      <c r="A52" s="20" t="s">
        <v>152</v>
      </c>
      <c r="B52" s="21" t="s">
        <v>270</v>
      </c>
      <c r="C52" s="396">
        <f>SUM(C53:C55)</f>
        <v>2185000</v>
      </c>
      <c r="D52" s="396">
        <f>SUM(D53:D55)</f>
        <v>2120000</v>
      </c>
      <c r="E52" s="254">
        <f>SUM(E53:E55)</f>
        <v>1435000</v>
      </c>
    </row>
    <row r="53" spans="1:5" s="1" customFormat="1" ht="12" customHeight="1">
      <c r="A53" s="15" t="s">
        <v>95</v>
      </c>
      <c r="B53" s="415" t="s">
        <v>271</v>
      </c>
      <c r="C53" s="398"/>
      <c r="D53" s="398"/>
      <c r="E53" s="256"/>
    </row>
    <row r="54" spans="1:5" s="1" customFormat="1" ht="12" customHeight="1">
      <c r="A54" s="14" t="s">
        <v>96</v>
      </c>
      <c r="B54" s="416" t="s">
        <v>401</v>
      </c>
      <c r="C54" s="397"/>
      <c r="D54" s="397"/>
      <c r="E54" s="255"/>
    </row>
    <row r="55" spans="1:5" s="1" customFormat="1" ht="12" customHeight="1">
      <c r="A55" s="14" t="s">
        <v>274</v>
      </c>
      <c r="B55" s="416" t="s">
        <v>272</v>
      </c>
      <c r="C55" s="397">
        <v>2185000</v>
      </c>
      <c r="D55" s="397">
        <v>2120000</v>
      </c>
      <c r="E55" s="255">
        <v>1435000</v>
      </c>
    </row>
    <row r="56" spans="1:5" s="1" customFormat="1" ht="12" customHeight="1" thickBot="1">
      <c r="A56" s="16" t="s">
        <v>275</v>
      </c>
      <c r="B56" s="285" t="s">
        <v>273</v>
      </c>
      <c r="C56" s="399"/>
      <c r="D56" s="399"/>
      <c r="E56" s="257"/>
    </row>
    <row r="57" spans="1:5" s="1" customFormat="1" ht="12" customHeight="1" thickBot="1">
      <c r="A57" s="20" t="s">
        <v>24</v>
      </c>
      <c r="B57" s="283" t="s">
        <v>276</v>
      </c>
      <c r="C57" s="396">
        <f>SUM(C58:C60)</f>
        <v>263229</v>
      </c>
      <c r="D57" s="396">
        <f>SUM(D58:D60)</f>
        <v>162311</v>
      </c>
      <c r="E57" s="254">
        <f>SUM(E58:E60)</f>
        <v>200000</v>
      </c>
    </row>
    <row r="58" spans="1:5" s="1" customFormat="1" ht="12" customHeight="1">
      <c r="A58" s="15" t="s">
        <v>153</v>
      </c>
      <c r="B58" s="415" t="s">
        <v>278</v>
      </c>
      <c r="C58" s="400"/>
      <c r="D58" s="400"/>
      <c r="E58" s="258"/>
    </row>
    <row r="59" spans="1:5" s="1" customFormat="1" ht="12" customHeight="1">
      <c r="A59" s="14" t="s">
        <v>154</v>
      </c>
      <c r="B59" s="416" t="s">
        <v>402</v>
      </c>
      <c r="C59" s="400">
        <v>263229</v>
      </c>
      <c r="D59" s="400">
        <v>162311</v>
      </c>
      <c r="E59" s="258">
        <v>200000</v>
      </c>
    </row>
    <row r="60" spans="1:5" s="1" customFormat="1" ht="12" customHeight="1">
      <c r="A60" s="14" t="s">
        <v>204</v>
      </c>
      <c r="B60" s="416" t="s">
        <v>279</v>
      </c>
      <c r="C60" s="400"/>
      <c r="D60" s="400"/>
      <c r="E60" s="258"/>
    </row>
    <row r="61" spans="1:5" s="1" customFormat="1" ht="12" customHeight="1" thickBot="1">
      <c r="A61" s="16" t="s">
        <v>277</v>
      </c>
      <c r="B61" s="285" t="s">
        <v>280</v>
      </c>
      <c r="C61" s="400"/>
      <c r="D61" s="400"/>
      <c r="E61" s="258"/>
    </row>
    <row r="62" spans="1:5" s="1" customFormat="1" ht="12" customHeight="1" thickBot="1">
      <c r="A62" s="487" t="s">
        <v>450</v>
      </c>
      <c r="B62" s="21" t="s">
        <v>281</v>
      </c>
      <c r="C62" s="403">
        <f>+C5+C12+C19+C26+C34+C46+C52+C57</f>
        <v>243579547</v>
      </c>
      <c r="D62" s="403">
        <f>+D5+D12+D19+D26+D34+D46+D52+D57</f>
        <v>238843604</v>
      </c>
      <c r="E62" s="446">
        <f>+E5+E12+E19+E26+E34+E46+E52+E57</f>
        <v>264478837</v>
      </c>
    </row>
    <row r="63" spans="1:5" s="1" customFormat="1" ht="12" customHeight="1" thickBot="1">
      <c r="A63" s="462" t="s">
        <v>282</v>
      </c>
      <c r="B63" s="283" t="s">
        <v>517</v>
      </c>
      <c r="C63" s="396">
        <f>SUM(C64:C66)</f>
        <v>0</v>
      </c>
      <c r="D63" s="396">
        <f>SUM(D64:D66)</f>
        <v>0</v>
      </c>
      <c r="E63" s="254">
        <f>SUM(E64:E66)</f>
        <v>0</v>
      </c>
    </row>
    <row r="64" spans="1:5" s="1" customFormat="1" ht="12" customHeight="1">
      <c r="A64" s="15" t="s">
        <v>311</v>
      </c>
      <c r="B64" s="415" t="s">
        <v>284</v>
      </c>
      <c r="C64" s="400"/>
      <c r="D64" s="400"/>
      <c r="E64" s="258"/>
    </row>
    <row r="65" spans="1:5" s="1" customFormat="1" ht="12" customHeight="1">
      <c r="A65" s="14" t="s">
        <v>320</v>
      </c>
      <c r="B65" s="416" t="s">
        <v>285</v>
      </c>
      <c r="C65" s="400"/>
      <c r="D65" s="400"/>
      <c r="E65" s="258"/>
    </row>
    <row r="66" spans="1:5" s="1" customFormat="1" ht="12" customHeight="1" thickBot="1">
      <c r="A66" s="16" t="s">
        <v>321</v>
      </c>
      <c r="B66" s="481" t="s">
        <v>435</v>
      </c>
      <c r="C66" s="400"/>
      <c r="D66" s="400"/>
      <c r="E66" s="258"/>
    </row>
    <row r="67" spans="1:5" s="1" customFormat="1" ht="12" customHeight="1" thickBot="1">
      <c r="A67" s="462" t="s">
        <v>287</v>
      </c>
      <c r="B67" s="283" t="s">
        <v>288</v>
      </c>
      <c r="C67" s="396">
        <f>SUM(C68:C71)</f>
        <v>0</v>
      </c>
      <c r="D67" s="396">
        <f>SUM(D68:D71)</f>
        <v>0</v>
      </c>
      <c r="E67" s="254">
        <f>SUM(E68:E71)</f>
        <v>0</v>
      </c>
    </row>
    <row r="68" spans="1:5" s="1" customFormat="1" ht="12" customHeight="1">
      <c r="A68" s="15" t="s">
        <v>128</v>
      </c>
      <c r="B68" s="568" t="s">
        <v>289</v>
      </c>
      <c r="C68" s="400"/>
      <c r="D68" s="400"/>
      <c r="E68" s="258"/>
    </row>
    <row r="69" spans="1:7" s="1" customFormat="1" ht="13.5" customHeight="1">
      <c r="A69" s="14" t="s">
        <v>129</v>
      </c>
      <c r="B69" s="568" t="s">
        <v>545</v>
      </c>
      <c r="C69" s="400"/>
      <c r="D69" s="400"/>
      <c r="E69" s="258"/>
      <c r="G69" s="42"/>
    </row>
    <row r="70" spans="1:5" s="1" customFormat="1" ht="12" customHeight="1">
      <c r="A70" s="14" t="s">
        <v>312</v>
      </c>
      <c r="B70" s="568" t="s">
        <v>290</v>
      </c>
      <c r="C70" s="400"/>
      <c r="D70" s="400"/>
      <c r="E70" s="258"/>
    </row>
    <row r="71" spans="1:5" s="1" customFormat="1" ht="12" customHeight="1" thickBot="1">
      <c r="A71" s="16" t="s">
        <v>313</v>
      </c>
      <c r="B71" s="569" t="s">
        <v>546</v>
      </c>
      <c r="C71" s="400"/>
      <c r="D71" s="400"/>
      <c r="E71" s="258"/>
    </row>
    <row r="72" spans="1:5" s="1" customFormat="1" ht="12" customHeight="1" thickBot="1">
      <c r="A72" s="462" t="s">
        <v>291</v>
      </c>
      <c r="B72" s="283" t="s">
        <v>292</v>
      </c>
      <c r="C72" s="396">
        <f>SUM(C73:C74)</f>
        <v>25558204</v>
      </c>
      <c r="D72" s="396">
        <f>SUM(D73:D74)</f>
        <v>12519591</v>
      </c>
      <c r="E72" s="254">
        <f>SUM(E73:E74)</f>
        <v>17154472</v>
      </c>
    </row>
    <row r="73" spans="1:5" s="1" customFormat="1" ht="12" customHeight="1">
      <c r="A73" s="15" t="s">
        <v>314</v>
      </c>
      <c r="B73" s="415" t="s">
        <v>293</v>
      </c>
      <c r="C73" s="400">
        <v>25558204</v>
      </c>
      <c r="D73" s="400">
        <v>12519591</v>
      </c>
      <c r="E73" s="258">
        <v>17154472</v>
      </c>
    </row>
    <row r="74" spans="1:5" s="1" customFormat="1" ht="12" customHeight="1" thickBot="1">
      <c r="A74" s="16" t="s">
        <v>315</v>
      </c>
      <c r="B74" s="285" t="s">
        <v>294</v>
      </c>
      <c r="C74" s="400"/>
      <c r="D74" s="400"/>
      <c r="E74" s="258"/>
    </row>
    <row r="75" spans="1:5" s="1" customFormat="1" ht="12" customHeight="1" thickBot="1">
      <c r="A75" s="462" t="s">
        <v>295</v>
      </c>
      <c r="B75" s="283" t="s">
        <v>296</v>
      </c>
      <c r="C75" s="396">
        <f>SUM(C76:C78)</f>
        <v>4588390</v>
      </c>
      <c r="D75" s="396">
        <f>SUM(D76:D78)</f>
        <v>5566372</v>
      </c>
      <c r="E75" s="254">
        <f>SUM(E76:E78)</f>
        <v>0</v>
      </c>
    </row>
    <row r="76" spans="1:5" s="1" customFormat="1" ht="12" customHeight="1">
      <c r="A76" s="15" t="s">
        <v>316</v>
      </c>
      <c r="B76" s="415" t="s">
        <v>297</v>
      </c>
      <c r="C76" s="400">
        <v>4588390</v>
      </c>
      <c r="D76" s="400">
        <v>5566372</v>
      </c>
      <c r="E76" s="258"/>
    </row>
    <row r="77" spans="1:5" s="1" customFormat="1" ht="12" customHeight="1">
      <c r="A77" s="14" t="s">
        <v>317</v>
      </c>
      <c r="B77" s="416" t="s">
        <v>298</v>
      </c>
      <c r="C77" s="400"/>
      <c r="D77" s="400"/>
      <c r="E77" s="258"/>
    </row>
    <row r="78" spans="1:5" s="1" customFormat="1" ht="12" customHeight="1" thickBot="1">
      <c r="A78" s="16" t="s">
        <v>318</v>
      </c>
      <c r="B78" s="285" t="s">
        <v>547</v>
      </c>
      <c r="C78" s="400"/>
      <c r="D78" s="400"/>
      <c r="E78" s="258"/>
    </row>
    <row r="79" spans="1:5" s="1" customFormat="1" ht="12" customHeight="1" thickBot="1">
      <c r="A79" s="462" t="s">
        <v>299</v>
      </c>
      <c r="B79" s="283" t="s">
        <v>319</v>
      </c>
      <c r="C79" s="396">
        <f>SUM(C80:C83)</f>
        <v>0</v>
      </c>
      <c r="D79" s="396">
        <f>SUM(D80:D83)</f>
        <v>0</v>
      </c>
      <c r="E79" s="254">
        <f>SUM(E80:E83)</f>
        <v>0</v>
      </c>
    </row>
    <row r="80" spans="1:5" s="1" customFormat="1" ht="12" customHeight="1">
      <c r="A80" s="419" t="s">
        <v>300</v>
      </c>
      <c r="B80" s="415" t="s">
        <v>301</v>
      </c>
      <c r="C80" s="400"/>
      <c r="D80" s="400"/>
      <c r="E80" s="258"/>
    </row>
    <row r="81" spans="1:5" s="1" customFormat="1" ht="12" customHeight="1">
      <c r="A81" s="420" t="s">
        <v>302</v>
      </c>
      <c r="B81" s="416" t="s">
        <v>303</v>
      </c>
      <c r="C81" s="400"/>
      <c r="D81" s="400"/>
      <c r="E81" s="258"/>
    </row>
    <row r="82" spans="1:5" s="1" customFormat="1" ht="12" customHeight="1">
      <c r="A82" s="420" t="s">
        <v>304</v>
      </c>
      <c r="B82" s="416" t="s">
        <v>305</v>
      </c>
      <c r="C82" s="400"/>
      <c r="D82" s="400"/>
      <c r="E82" s="258"/>
    </row>
    <row r="83" spans="1:5" s="1" customFormat="1" ht="12" customHeight="1" thickBot="1">
      <c r="A83" s="421" t="s">
        <v>306</v>
      </c>
      <c r="B83" s="285" t="s">
        <v>307</v>
      </c>
      <c r="C83" s="400"/>
      <c r="D83" s="400"/>
      <c r="E83" s="258"/>
    </row>
    <row r="84" spans="1:5" s="1" customFormat="1" ht="12" customHeight="1" thickBot="1">
      <c r="A84" s="462" t="s">
        <v>308</v>
      </c>
      <c r="B84" s="283" t="s">
        <v>449</v>
      </c>
      <c r="C84" s="464"/>
      <c r="D84" s="464"/>
      <c r="E84" s="465"/>
    </row>
    <row r="85" spans="1:5" s="1" customFormat="1" ht="12" customHeight="1" thickBot="1">
      <c r="A85" s="462" t="s">
        <v>310</v>
      </c>
      <c r="B85" s="283" t="s">
        <v>309</v>
      </c>
      <c r="C85" s="464"/>
      <c r="D85" s="464"/>
      <c r="E85" s="465"/>
    </row>
    <row r="86" spans="1:5" s="1" customFormat="1" ht="12" customHeight="1" thickBot="1">
      <c r="A86" s="462" t="s">
        <v>322</v>
      </c>
      <c r="B86" s="422" t="s">
        <v>452</v>
      </c>
      <c r="C86" s="403">
        <f>+C63+C67+C72+C75+C79+C85+C84</f>
        <v>30146594</v>
      </c>
      <c r="D86" s="403">
        <f>+D63+D67+D72+D75+D79+D85+D84</f>
        <v>18085963</v>
      </c>
      <c r="E86" s="446">
        <f>+E63+E67+E72+E75+E79+E85+E84</f>
        <v>17154472</v>
      </c>
    </row>
    <row r="87" spans="1:5" s="1" customFormat="1" ht="12" customHeight="1" thickBot="1">
      <c r="A87" s="463" t="s">
        <v>451</v>
      </c>
      <c r="B87" s="423" t="s">
        <v>453</v>
      </c>
      <c r="C87" s="403">
        <f>+C62+C86</f>
        <v>273726141</v>
      </c>
      <c r="D87" s="403">
        <f>+D62+D86</f>
        <v>256929567</v>
      </c>
      <c r="E87" s="446">
        <f>+E62+E86</f>
        <v>281633309</v>
      </c>
    </row>
    <row r="88" spans="1:5" s="1" customFormat="1" ht="12" customHeight="1">
      <c r="A88" s="366"/>
      <c r="B88" s="367"/>
      <c r="C88" s="368"/>
      <c r="D88" s="369"/>
      <c r="E88" s="370"/>
    </row>
    <row r="89" spans="1:5" s="1" customFormat="1" ht="12" customHeight="1">
      <c r="A89" s="591" t="s">
        <v>46</v>
      </c>
      <c r="B89" s="591"/>
      <c r="C89" s="591"/>
      <c r="D89" s="591"/>
      <c r="E89" s="591"/>
    </row>
    <row r="90" spans="1:5" s="1" customFormat="1" ht="12" customHeight="1" thickBot="1">
      <c r="A90" s="593" t="s">
        <v>132</v>
      </c>
      <c r="B90" s="593"/>
      <c r="C90" s="382"/>
      <c r="D90" s="136"/>
      <c r="E90" s="298" t="str">
        <f>E2</f>
        <v>Forintban!</v>
      </c>
    </row>
    <row r="91" spans="1:6" s="1" customFormat="1" ht="24" customHeight="1" thickBot="1">
      <c r="A91" s="23" t="s">
        <v>15</v>
      </c>
      <c r="B91" s="24" t="s">
        <v>47</v>
      </c>
      <c r="C91" s="24" t="str">
        <f>+C3</f>
        <v>2016. évi tény</v>
      </c>
      <c r="D91" s="24" t="str">
        <f>+D3</f>
        <v>2017. évi várható</v>
      </c>
      <c r="E91" s="156" t="str">
        <f>+E3</f>
        <v>2018. évi előirányzat</v>
      </c>
      <c r="F91" s="144"/>
    </row>
    <row r="92" spans="1:6" s="1" customFormat="1" ht="12" customHeight="1" thickBot="1">
      <c r="A92" s="32" t="s">
        <v>467</v>
      </c>
      <c r="B92" s="33" t="s">
        <v>468</v>
      </c>
      <c r="C92" s="33" t="s">
        <v>469</v>
      </c>
      <c r="D92" s="33" t="s">
        <v>471</v>
      </c>
      <c r="E92" s="447" t="s">
        <v>470</v>
      </c>
      <c r="F92" s="144"/>
    </row>
    <row r="93" spans="1:6" s="1" customFormat="1" ht="15" customHeight="1" thickBot="1">
      <c r="A93" s="22" t="s">
        <v>17</v>
      </c>
      <c r="B93" s="28" t="s">
        <v>411</v>
      </c>
      <c r="C93" s="395">
        <f>C94+C95+C96+C97+C98+C111</f>
        <v>223704978</v>
      </c>
      <c r="D93" s="395">
        <f>D94+D95+D96+D97+D98+D111</f>
        <v>224849255</v>
      </c>
      <c r="E93" s="491">
        <f>E94+E95+E96+E97+E98+E111</f>
        <v>241384942</v>
      </c>
      <c r="F93" s="144"/>
    </row>
    <row r="94" spans="1:5" s="1" customFormat="1" ht="12.75" customHeight="1">
      <c r="A94" s="17" t="s">
        <v>97</v>
      </c>
      <c r="B94" s="10" t="s">
        <v>48</v>
      </c>
      <c r="C94" s="498">
        <v>101092976</v>
      </c>
      <c r="D94" s="498">
        <v>108895281</v>
      </c>
      <c r="E94" s="492">
        <v>109187158</v>
      </c>
    </row>
    <row r="95" spans="1:5" ht="16.5" customHeight="1">
      <c r="A95" s="14" t="s">
        <v>98</v>
      </c>
      <c r="B95" s="8" t="s">
        <v>155</v>
      </c>
      <c r="C95" s="397">
        <v>25098017</v>
      </c>
      <c r="D95" s="397">
        <v>22417812</v>
      </c>
      <c r="E95" s="255">
        <v>20645008</v>
      </c>
    </row>
    <row r="96" spans="1:5" ht="15.75">
      <c r="A96" s="14" t="s">
        <v>99</v>
      </c>
      <c r="B96" s="8" t="s">
        <v>125</v>
      </c>
      <c r="C96" s="399">
        <v>81574521</v>
      </c>
      <c r="D96" s="399">
        <v>79371494</v>
      </c>
      <c r="E96" s="257">
        <v>89388186</v>
      </c>
    </row>
    <row r="97" spans="1:5" s="41" customFormat="1" ht="12" customHeight="1">
      <c r="A97" s="14" t="s">
        <v>100</v>
      </c>
      <c r="B97" s="11" t="s">
        <v>156</v>
      </c>
      <c r="C97" s="399">
        <v>6452825</v>
      </c>
      <c r="D97" s="399">
        <v>3711927</v>
      </c>
      <c r="E97" s="257">
        <v>3027000</v>
      </c>
    </row>
    <row r="98" spans="1:5" ht="12" customHeight="1">
      <c r="A98" s="14" t="s">
        <v>111</v>
      </c>
      <c r="B98" s="19" t="s">
        <v>157</v>
      </c>
      <c r="C98" s="399">
        <f>C105+C110</f>
        <v>9486639</v>
      </c>
      <c r="D98" s="399">
        <f>D105+D110+D101</f>
        <v>10452741</v>
      </c>
      <c r="E98" s="290">
        <f>E105+E110+E101</f>
        <v>11045096</v>
      </c>
    </row>
    <row r="99" spans="1:5" ht="12" customHeight="1">
      <c r="A99" s="14" t="s">
        <v>101</v>
      </c>
      <c r="B99" s="8" t="s">
        <v>416</v>
      </c>
      <c r="C99" s="399"/>
      <c r="D99" s="399"/>
      <c r="E99" s="257"/>
    </row>
    <row r="100" spans="1:5" ht="12" customHeight="1">
      <c r="A100" s="14" t="s">
        <v>102</v>
      </c>
      <c r="B100" s="140" t="s">
        <v>415</v>
      </c>
      <c r="C100" s="399"/>
      <c r="D100" s="399"/>
      <c r="E100" s="257"/>
    </row>
    <row r="101" spans="1:5" ht="12" customHeight="1">
      <c r="A101" s="14" t="s">
        <v>112</v>
      </c>
      <c r="B101" s="140" t="s">
        <v>414</v>
      </c>
      <c r="C101" s="399"/>
      <c r="D101" s="399">
        <v>1265017</v>
      </c>
      <c r="E101" s="257"/>
    </row>
    <row r="102" spans="1:5" ht="12" customHeight="1">
      <c r="A102" s="14" t="s">
        <v>113</v>
      </c>
      <c r="B102" s="138" t="s">
        <v>325</v>
      </c>
      <c r="C102" s="399"/>
      <c r="D102" s="399"/>
      <c r="E102" s="257"/>
    </row>
    <row r="103" spans="1:5" ht="12" customHeight="1">
      <c r="A103" s="14" t="s">
        <v>114</v>
      </c>
      <c r="B103" s="139" t="s">
        <v>326</v>
      </c>
      <c r="C103" s="399"/>
      <c r="D103" s="399"/>
      <c r="E103" s="257"/>
    </row>
    <row r="104" spans="1:5" ht="12" customHeight="1">
      <c r="A104" s="14" t="s">
        <v>115</v>
      </c>
      <c r="B104" s="139" t="s">
        <v>327</v>
      </c>
      <c r="C104" s="399"/>
      <c r="D104" s="399"/>
      <c r="E104" s="257"/>
    </row>
    <row r="105" spans="1:5" ht="12" customHeight="1">
      <c r="A105" s="14" t="s">
        <v>117</v>
      </c>
      <c r="B105" s="138" t="s">
        <v>328</v>
      </c>
      <c r="C105" s="399">
        <v>2217837</v>
      </c>
      <c r="D105" s="399">
        <v>2585106</v>
      </c>
      <c r="E105" s="257">
        <v>3213896</v>
      </c>
    </row>
    <row r="106" spans="1:5" ht="12" customHeight="1">
      <c r="A106" s="14" t="s">
        <v>158</v>
      </c>
      <c r="B106" s="138" t="s">
        <v>329</v>
      </c>
      <c r="C106" s="399"/>
      <c r="D106" s="399"/>
      <c r="E106" s="257"/>
    </row>
    <row r="107" spans="1:5" ht="12" customHeight="1">
      <c r="A107" s="14" t="s">
        <v>323</v>
      </c>
      <c r="B107" s="139" t="s">
        <v>330</v>
      </c>
      <c r="C107" s="399"/>
      <c r="D107" s="399"/>
      <c r="E107" s="257"/>
    </row>
    <row r="108" spans="1:5" ht="12" customHeight="1">
      <c r="A108" s="13" t="s">
        <v>324</v>
      </c>
      <c r="B108" s="140" t="s">
        <v>331</v>
      </c>
      <c r="C108" s="399"/>
      <c r="D108" s="399"/>
      <c r="E108" s="257"/>
    </row>
    <row r="109" spans="1:5" ht="12" customHeight="1">
      <c r="A109" s="14" t="s">
        <v>412</v>
      </c>
      <c r="B109" s="140" t="s">
        <v>332</v>
      </c>
      <c r="C109" s="399"/>
      <c r="D109" s="399"/>
      <c r="E109" s="257"/>
    </row>
    <row r="110" spans="1:5" ht="12" customHeight="1">
      <c r="A110" s="16" t="s">
        <v>413</v>
      </c>
      <c r="B110" s="140" t="s">
        <v>333</v>
      </c>
      <c r="C110" s="399">
        <v>7268802</v>
      </c>
      <c r="D110" s="399">
        <v>6602618</v>
      </c>
      <c r="E110" s="257">
        <v>7831200</v>
      </c>
    </row>
    <row r="111" spans="1:5" ht="12" customHeight="1">
      <c r="A111" s="14" t="s">
        <v>417</v>
      </c>
      <c r="B111" s="11" t="s">
        <v>49</v>
      </c>
      <c r="C111" s="397"/>
      <c r="D111" s="397">
        <f>D112+D113</f>
        <v>0</v>
      </c>
      <c r="E111" s="255">
        <f>E112+E113</f>
        <v>8092494</v>
      </c>
    </row>
    <row r="112" spans="1:5" ht="12" customHeight="1">
      <c r="A112" s="14" t="s">
        <v>418</v>
      </c>
      <c r="B112" s="8" t="s">
        <v>420</v>
      </c>
      <c r="C112" s="397"/>
      <c r="D112" s="397"/>
      <c r="E112" s="255">
        <v>4255627</v>
      </c>
    </row>
    <row r="113" spans="1:5" ht="12" customHeight="1" thickBot="1">
      <c r="A113" s="18" t="s">
        <v>419</v>
      </c>
      <c r="B113" s="485" t="s">
        <v>421</v>
      </c>
      <c r="C113" s="499"/>
      <c r="D113" s="499"/>
      <c r="E113" s="493">
        <v>3836867</v>
      </c>
    </row>
    <row r="114" spans="1:5" ht="12" customHeight="1" thickBot="1">
      <c r="A114" s="482" t="s">
        <v>18</v>
      </c>
      <c r="B114" s="483" t="s">
        <v>334</v>
      </c>
      <c r="C114" s="500">
        <f>+C115+C117+C119</f>
        <v>32915076</v>
      </c>
      <c r="D114" s="500">
        <f>+D115+D117+D119</f>
        <v>9867671</v>
      </c>
      <c r="E114" s="494">
        <f>+E115+E117+E119</f>
        <v>35150808</v>
      </c>
    </row>
    <row r="115" spans="1:5" ht="12" customHeight="1">
      <c r="A115" s="15" t="s">
        <v>103</v>
      </c>
      <c r="B115" s="8" t="s">
        <v>203</v>
      </c>
      <c r="C115" s="398">
        <v>6246753</v>
      </c>
      <c r="D115" s="398">
        <v>8638120</v>
      </c>
      <c r="E115" s="256">
        <v>500000</v>
      </c>
    </row>
    <row r="116" spans="1:5" ht="15.75">
      <c r="A116" s="15" t="s">
        <v>104</v>
      </c>
      <c r="B116" s="12" t="s">
        <v>338</v>
      </c>
      <c r="C116" s="398"/>
      <c r="D116" s="398"/>
      <c r="E116" s="256"/>
    </row>
    <row r="117" spans="1:5" ht="12" customHeight="1">
      <c r="A117" s="15" t="s">
        <v>105</v>
      </c>
      <c r="B117" s="12" t="s">
        <v>159</v>
      </c>
      <c r="C117" s="397">
        <v>25418323</v>
      </c>
      <c r="D117" s="397">
        <v>823951</v>
      </c>
      <c r="E117" s="255">
        <v>34245208</v>
      </c>
    </row>
    <row r="118" spans="1:5" ht="12" customHeight="1">
      <c r="A118" s="15" t="s">
        <v>106</v>
      </c>
      <c r="B118" s="12" t="s">
        <v>339</v>
      </c>
      <c r="C118" s="397"/>
      <c r="D118" s="397"/>
      <c r="E118" s="255"/>
    </row>
    <row r="119" spans="1:5" ht="12" customHeight="1">
      <c r="A119" s="15" t="s">
        <v>107</v>
      </c>
      <c r="B119" s="285" t="s">
        <v>205</v>
      </c>
      <c r="C119" s="397">
        <f>C123+C127</f>
        <v>1250000</v>
      </c>
      <c r="D119" s="397">
        <f>D122+D123</f>
        <v>405600</v>
      </c>
      <c r="E119" s="290">
        <f>E122+E123</f>
        <v>405600</v>
      </c>
    </row>
    <row r="120" spans="1:5" ht="12" customHeight="1">
      <c r="A120" s="15" t="s">
        <v>116</v>
      </c>
      <c r="B120" s="284" t="s">
        <v>403</v>
      </c>
      <c r="C120" s="397"/>
      <c r="D120" s="397"/>
      <c r="E120" s="255"/>
    </row>
    <row r="121" spans="1:5" ht="12" customHeight="1">
      <c r="A121" s="15" t="s">
        <v>118</v>
      </c>
      <c r="B121" s="411" t="s">
        <v>344</v>
      </c>
      <c r="C121" s="397"/>
      <c r="D121" s="397"/>
      <c r="E121" s="255"/>
    </row>
    <row r="122" spans="1:5" ht="12" customHeight="1">
      <c r="A122" s="15" t="s">
        <v>160</v>
      </c>
      <c r="B122" s="139" t="s">
        <v>327</v>
      </c>
      <c r="C122" s="397"/>
      <c r="D122" s="397">
        <v>355600</v>
      </c>
      <c r="E122" s="255">
        <v>355600</v>
      </c>
    </row>
    <row r="123" spans="1:5" ht="12" customHeight="1">
      <c r="A123" s="15" t="s">
        <v>161</v>
      </c>
      <c r="B123" s="139" t="s">
        <v>343</v>
      </c>
      <c r="C123" s="397">
        <v>50000</v>
      </c>
      <c r="D123" s="397">
        <v>50000</v>
      </c>
      <c r="E123" s="255">
        <v>50000</v>
      </c>
    </row>
    <row r="124" spans="1:5" ht="12" customHeight="1">
      <c r="A124" s="15" t="s">
        <v>162</v>
      </c>
      <c r="B124" s="139" t="s">
        <v>342</v>
      </c>
      <c r="C124" s="397"/>
      <c r="D124" s="397"/>
      <c r="E124" s="255"/>
    </row>
    <row r="125" spans="1:5" ht="12" customHeight="1">
      <c r="A125" s="15" t="s">
        <v>335</v>
      </c>
      <c r="B125" s="139" t="s">
        <v>330</v>
      </c>
      <c r="C125" s="397"/>
      <c r="D125" s="397"/>
      <c r="E125" s="255"/>
    </row>
    <row r="126" spans="1:5" ht="12" customHeight="1">
      <c r="A126" s="15" t="s">
        <v>336</v>
      </c>
      <c r="B126" s="139" t="s">
        <v>341</v>
      </c>
      <c r="C126" s="397"/>
      <c r="D126" s="397"/>
      <c r="E126" s="255"/>
    </row>
    <row r="127" spans="1:5" ht="12" customHeight="1" thickBot="1">
      <c r="A127" s="13" t="s">
        <v>337</v>
      </c>
      <c r="B127" s="139" t="s">
        <v>340</v>
      </c>
      <c r="C127" s="399">
        <v>1200000</v>
      </c>
      <c r="D127" s="399"/>
      <c r="E127" s="257"/>
    </row>
    <row r="128" spans="1:5" ht="12" customHeight="1" thickBot="1">
      <c r="A128" s="20" t="s">
        <v>19</v>
      </c>
      <c r="B128" s="120" t="s">
        <v>422</v>
      </c>
      <c r="C128" s="396">
        <f>+C93+C114</f>
        <v>256620054</v>
      </c>
      <c r="D128" s="396">
        <f>+D93+D114</f>
        <v>234716926</v>
      </c>
      <c r="E128" s="254">
        <f>+E93+E114</f>
        <v>276535750</v>
      </c>
    </row>
    <row r="129" spans="1:5" ht="12" customHeight="1" thickBot="1">
      <c r="A129" s="20" t="s">
        <v>20</v>
      </c>
      <c r="B129" s="120" t="s">
        <v>423</v>
      </c>
      <c r="C129" s="396">
        <f>+C130+C131+C132</f>
        <v>0</v>
      </c>
      <c r="D129" s="396">
        <f>+D130+D131+D132</f>
        <v>0</v>
      </c>
      <c r="E129" s="254">
        <f>+E130+E131+E132</f>
        <v>0</v>
      </c>
    </row>
    <row r="130" spans="1:5" ht="12" customHeight="1">
      <c r="A130" s="15" t="s">
        <v>242</v>
      </c>
      <c r="B130" s="12" t="s">
        <v>430</v>
      </c>
      <c r="C130" s="397"/>
      <c r="D130" s="397"/>
      <c r="E130" s="255"/>
    </row>
    <row r="131" spans="1:5" ht="12" customHeight="1">
      <c r="A131" s="15" t="s">
        <v>243</v>
      </c>
      <c r="B131" s="12" t="s">
        <v>431</v>
      </c>
      <c r="C131" s="397"/>
      <c r="D131" s="397"/>
      <c r="E131" s="255"/>
    </row>
    <row r="132" spans="1:5" ht="12" customHeight="1" thickBot="1">
      <c r="A132" s="13" t="s">
        <v>244</v>
      </c>
      <c r="B132" s="12" t="s">
        <v>432</v>
      </c>
      <c r="C132" s="397"/>
      <c r="D132" s="397"/>
      <c r="E132" s="255"/>
    </row>
    <row r="133" spans="1:5" ht="12" customHeight="1" thickBot="1">
      <c r="A133" s="20" t="s">
        <v>21</v>
      </c>
      <c r="B133" s="120" t="s">
        <v>424</v>
      </c>
      <c r="C133" s="396">
        <f>SUM(C134:C139)</f>
        <v>0</v>
      </c>
      <c r="D133" s="396">
        <f>SUM(D134:D139)</f>
        <v>0</v>
      </c>
      <c r="E133" s="254">
        <f>SUM(E134:E139)</f>
        <v>0</v>
      </c>
    </row>
    <row r="134" spans="1:5" ht="12" customHeight="1">
      <c r="A134" s="15" t="s">
        <v>90</v>
      </c>
      <c r="B134" s="9" t="s">
        <v>433</v>
      </c>
      <c r="C134" s="397"/>
      <c r="D134" s="397"/>
      <c r="E134" s="255"/>
    </row>
    <row r="135" spans="1:5" ht="12" customHeight="1">
      <c r="A135" s="15" t="s">
        <v>91</v>
      </c>
      <c r="B135" s="9" t="s">
        <v>425</v>
      </c>
      <c r="C135" s="397"/>
      <c r="D135" s="397"/>
      <c r="E135" s="255"/>
    </row>
    <row r="136" spans="1:5" ht="12" customHeight="1">
      <c r="A136" s="15" t="s">
        <v>92</v>
      </c>
      <c r="B136" s="9" t="s">
        <v>426</v>
      </c>
      <c r="C136" s="397"/>
      <c r="D136" s="397"/>
      <c r="E136" s="255"/>
    </row>
    <row r="137" spans="1:5" ht="12" customHeight="1">
      <c r="A137" s="15" t="s">
        <v>147</v>
      </c>
      <c r="B137" s="9" t="s">
        <v>427</v>
      </c>
      <c r="C137" s="397"/>
      <c r="D137" s="397"/>
      <c r="E137" s="255"/>
    </row>
    <row r="138" spans="1:5" ht="12" customHeight="1">
      <c r="A138" s="15" t="s">
        <v>148</v>
      </c>
      <c r="B138" s="9" t="s">
        <v>428</v>
      </c>
      <c r="C138" s="397"/>
      <c r="D138" s="397"/>
      <c r="E138" s="255"/>
    </row>
    <row r="139" spans="1:5" ht="12" customHeight="1" thickBot="1">
      <c r="A139" s="13" t="s">
        <v>149</v>
      </c>
      <c r="B139" s="9" t="s">
        <v>429</v>
      </c>
      <c r="C139" s="397"/>
      <c r="D139" s="397"/>
      <c r="E139" s="255"/>
    </row>
    <row r="140" spans="1:5" ht="12" customHeight="1" thickBot="1">
      <c r="A140" s="20" t="s">
        <v>22</v>
      </c>
      <c r="B140" s="120" t="s">
        <v>437</v>
      </c>
      <c r="C140" s="403">
        <f>+C141+C142+C143+C144</f>
        <v>4586496</v>
      </c>
      <c r="D140" s="403">
        <f>+D141+D142+D143+D144</f>
        <v>5057203</v>
      </c>
      <c r="E140" s="446">
        <f>+E141+E142+E143+E144</f>
        <v>5097559</v>
      </c>
    </row>
    <row r="141" spans="1:5" ht="12" customHeight="1">
      <c r="A141" s="15" t="s">
        <v>93</v>
      </c>
      <c r="B141" s="9" t="s">
        <v>345</v>
      </c>
      <c r="C141" s="397"/>
      <c r="D141" s="397"/>
      <c r="E141" s="255"/>
    </row>
    <row r="142" spans="1:5" ht="12" customHeight="1">
      <c r="A142" s="15" t="s">
        <v>94</v>
      </c>
      <c r="B142" s="9" t="s">
        <v>346</v>
      </c>
      <c r="C142" s="397">
        <v>4586496</v>
      </c>
      <c r="D142" s="397">
        <v>5057203</v>
      </c>
      <c r="E142" s="255">
        <v>5097559</v>
      </c>
    </row>
    <row r="143" spans="1:5" ht="12" customHeight="1">
      <c r="A143" s="15" t="s">
        <v>262</v>
      </c>
      <c r="B143" s="9" t="s">
        <v>438</v>
      </c>
      <c r="C143" s="397"/>
      <c r="D143" s="397"/>
      <c r="E143" s="255"/>
    </row>
    <row r="144" spans="1:5" ht="12" customHeight="1" thickBot="1">
      <c r="A144" s="13" t="s">
        <v>263</v>
      </c>
      <c r="B144" s="7" t="s">
        <v>365</v>
      </c>
      <c r="C144" s="397"/>
      <c r="D144" s="397"/>
      <c r="E144" s="255"/>
    </row>
    <row r="145" spans="1:5" ht="12" customHeight="1" thickBot="1">
      <c r="A145" s="20" t="s">
        <v>23</v>
      </c>
      <c r="B145" s="120" t="s">
        <v>439</v>
      </c>
      <c r="C145" s="501">
        <f>SUM(C146:C150)</f>
        <v>0</v>
      </c>
      <c r="D145" s="501">
        <f>SUM(D146:D150)</f>
        <v>0</v>
      </c>
      <c r="E145" s="495">
        <f>SUM(E146:E150)</f>
        <v>0</v>
      </c>
    </row>
    <row r="146" spans="1:5" ht="12" customHeight="1">
      <c r="A146" s="15" t="s">
        <v>95</v>
      </c>
      <c r="B146" s="9" t="s">
        <v>434</v>
      </c>
      <c r="C146" s="397"/>
      <c r="D146" s="397"/>
      <c r="E146" s="255"/>
    </row>
    <row r="147" spans="1:5" ht="12" customHeight="1">
      <c r="A147" s="15" t="s">
        <v>96</v>
      </c>
      <c r="B147" s="9" t="s">
        <v>441</v>
      </c>
      <c r="C147" s="397"/>
      <c r="D147" s="397"/>
      <c r="E147" s="255"/>
    </row>
    <row r="148" spans="1:5" ht="12" customHeight="1">
      <c r="A148" s="15" t="s">
        <v>274</v>
      </c>
      <c r="B148" s="9" t="s">
        <v>436</v>
      </c>
      <c r="C148" s="397"/>
      <c r="D148" s="397"/>
      <c r="E148" s="255"/>
    </row>
    <row r="149" spans="1:5" ht="12" customHeight="1">
      <c r="A149" s="15" t="s">
        <v>275</v>
      </c>
      <c r="B149" s="9" t="s">
        <v>442</v>
      </c>
      <c r="C149" s="397"/>
      <c r="D149" s="397"/>
      <c r="E149" s="255"/>
    </row>
    <row r="150" spans="1:5" ht="12" customHeight="1" thickBot="1">
      <c r="A150" s="15" t="s">
        <v>440</v>
      </c>
      <c r="B150" s="9" t="s">
        <v>443</v>
      </c>
      <c r="C150" s="397"/>
      <c r="D150" s="397"/>
      <c r="E150" s="255"/>
    </row>
    <row r="151" spans="1:5" ht="12" customHeight="1" thickBot="1">
      <c r="A151" s="20" t="s">
        <v>24</v>
      </c>
      <c r="B151" s="120" t="s">
        <v>444</v>
      </c>
      <c r="C151" s="502"/>
      <c r="D151" s="502"/>
      <c r="E151" s="496"/>
    </row>
    <row r="152" spans="1:5" ht="12" customHeight="1" thickBot="1">
      <c r="A152" s="20" t="s">
        <v>25</v>
      </c>
      <c r="B152" s="120" t="s">
        <v>445</v>
      </c>
      <c r="C152" s="502"/>
      <c r="D152" s="502"/>
      <c r="E152" s="496"/>
    </row>
    <row r="153" spans="1:6" ht="15" customHeight="1" thickBot="1">
      <c r="A153" s="20" t="s">
        <v>26</v>
      </c>
      <c r="B153" s="120" t="s">
        <v>447</v>
      </c>
      <c r="C153" s="503">
        <f>+C129+C133+C140+C145+C151+C152</f>
        <v>4586496</v>
      </c>
      <c r="D153" s="503">
        <f>+D129+D133+D140+D145+D151+D152</f>
        <v>5057203</v>
      </c>
      <c r="E153" s="497">
        <f>+E129+E133+E140+E145+E151+E152</f>
        <v>5097559</v>
      </c>
      <c r="F153" s="121"/>
    </row>
    <row r="154" spans="1:5" s="1" customFormat="1" ht="12.75" customHeight="1" thickBot="1">
      <c r="A154" s="286" t="s">
        <v>27</v>
      </c>
      <c r="B154" s="378" t="s">
        <v>446</v>
      </c>
      <c r="C154" s="503">
        <f>+C128+C153</f>
        <v>261206550</v>
      </c>
      <c r="D154" s="503">
        <f>+D128+D153</f>
        <v>239774129</v>
      </c>
      <c r="E154" s="497">
        <f>+E128+E153</f>
        <v>281633309</v>
      </c>
    </row>
    <row r="155" ht="15.75">
      <c r="C155" s="381"/>
    </row>
    <row r="156" ht="15.75">
      <c r="C156" s="381"/>
    </row>
    <row r="157" ht="15.75">
      <c r="C157" s="381"/>
    </row>
    <row r="158" ht="16.5" customHeight="1">
      <c r="C158" s="381"/>
    </row>
    <row r="159" ht="15.75">
      <c r="C159" s="381"/>
    </row>
    <row r="160" ht="15.75">
      <c r="C160" s="381"/>
    </row>
    <row r="161" ht="15.75">
      <c r="C161" s="381"/>
    </row>
    <row r="162" ht="15.75">
      <c r="C162" s="381"/>
    </row>
    <row r="163" ht="15.75">
      <c r="C163" s="381"/>
    </row>
    <row r="164" ht="15.75">
      <c r="C164" s="381"/>
    </row>
    <row r="165" ht="15.75">
      <c r="C165" s="381"/>
    </row>
    <row r="166" ht="15.75">
      <c r="C166" s="381"/>
    </row>
    <row r="167" ht="15.75">
      <c r="C167" s="381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Murakeresztúr Község Önkormányzat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4">
      <selection activeCell="C13" sqref="C13"/>
    </sheetView>
  </sheetViews>
  <sheetFormatPr defaultColWidth="9.00390625" defaultRowHeight="12.75"/>
  <cols>
    <col min="1" max="1" width="6.875" style="187" customWidth="1"/>
    <col min="2" max="2" width="49.625" style="56" customWidth="1"/>
    <col min="3" max="8" width="12.875" style="56" customWidth="1"/>
    <col min="9" max="9" width="14.375" style="56" customWidth="1"/>
    <col min="10" max="10" width="3.375" style="56" customWidth="1"/>
    <col min="11" max="16384" width="9.375" style="56" customWidth="1"/>
  </cols>
  <sheetData>
    <row r="1" spans="1:9" ht="27.75" customHeight="1">
      <c r="A1" s="617" t="s">
        <v>4</v>
      </c>
      <c r="B1" s="617"/>
      <c r="C1" s="617"/>
      <c r="D1" s="617"/>
      <c r="E1" s="617"/>
      <c r="F1" s="617"/>
      <c r="G1" s="617"/>
      <c r="H1" s="617"/>
      <c r="I1" s="617"/>
    </row>
    <row r="2" ht="20.25" customHeight="1" thickBot="1">
      <c r="I2" s="475" t="str">
        <f>'1. sz tájékoztató t.'!E2</f>
        <v>Forintban!</v>
      </c>
    </row>
    <row r="3" spans="1:9" s="476" customFormat="1" ht="26.25" customHeight="1">
      <c r="A3" s="625" t="s">
        <v>68</v>
      </c>
      <c r="B3" s="620" t="s">
        <v>84</v>
      </c>
      <c r="C3" s="625" t="s">
        <v>85</v>
      </c>
      <c r="D3" s="625" t="str">
        <f>+CONCATENATE(LEFT(ÖSSZEFÜGGÉSEK!A5,4)," előtti kifizetés")</f>
        <v>2018 előtti kifizetés</v>
      </c>
      <c r="E3" s="622" t="s">
        <v>67</v>
      </c>
      <c r="F3" s="623"/>
      <c r="G3" s="623"/>
      <c r="H3" s="624"/>
      <c r="I3" s="620" t="s">
        <v>50</v>
      </c>
    </row>
    <row r="4" spans="1:9" s="477" customFormat="1" ht="32.25" customHeight="1" thickBot="1">
      <c r="A4" s="626"/>
      <c r="B4" s="621"/>
      <c r="C4" s="621"/>
      <c r="D4" s="626"/>
      <c r="E4" s="260" t="str">
        <f>+CONCATENATE(LEFT(ÖSSZEFÜGGÉSEK!A5,4),".")</f>
        <v>2018.</v>
      </c>
      <c r="F4" s="260" t="str">
        <f>+CONCATENATE(LEFT(ÖSSZEFÜGGÉSEK!A5,4)+1,".")</f>
        <v>2019.</v>
      </c>
      <c r="G4" s="260" t="str">
        <f>+CONCATENATE(LEFT(ÖSSZEFÜGGÉSEK!A5,4)+2,".")</f>
        <v>2020.</v>
      </c>
      <c r="H4" s="261" t="str">
        <f>+CONCATENATE(LEFT(ÖSSZEFÜGGÉSEK!A5,4)+2,".",CHAR(10)," után")</f>
        <v>2020.
 után</v>
      </c>
      <c r="I4" s="621"/>
    </row>
    <row r="5" spans="1:9" s="478" customFormat="1" ht="12.75" customHeight="1" thickBot="1">
      <c r="A5" s="262" t="s">
        <v>467</v>
      </c>
      <c r="B5" s="263" t="s">
        <v>468</v>
      </c>
      <c r="C5" s="264" t="s">
        <v>469</v>
      </c>
      <c r="D5" s="263" t="s">
        <v>471</v>
      </c>
      <c r="E5" s="262" t="s">
        <v>470</v>
      </c>
      <c r="F5" s="264" t="s">
        <v>472</v>
      </c>
      <c r="G5" s="264" t="s">
        <v>473</v>
      </c>
      <c r="H5" s="265" t="s">
        <v>474</v>
      </c>
      <c r="I5" s="266" t="s">
        <v>475</v>
      </c>
    </row>
    <row r="6" spans="1:9" ht="24.75" customHeight="1" thickBot="1">
      <c r="A6" s="267" t="s">
        <v>17</v>
      </c>
      <c r="B6" s="268" t="s">
        <v>5</v>
      </c>
      <c r="C6" s="529"/>
      <c r="D6" s="530">
        <f>+D7+D8</f>
        <v>0</v>
      </c>
      <c r="E6" s="531">
        <f>+E7+E8</f>
        <v>0</v>
      </c>
      <c r="F6" s="532">
        <f>+F7+F8</f>
        <v>0</v>
      </c>
      <c r="G6" s="532">
        <f>+G7+G8</f>
        <v>0</v>
      </c>
      <c r="H6" s="533">
        <f>+H7+H8</f>
        <v>0</v>
      </c>
      <c r="I6" s="71">
        <f aca="true" t="shared" si="0" ref="I6:I17">SUM(D6:H6)</f>
        <v>0</v>
      </c>
    </row>
    <row r="7" spans="1:10" ht="19.5" customHeight="1">
      <c r="A7" s="269" t="s">
        <v>18</v>
      </c>
      <c r="B7" s="72" t="s">
        <v>69</v>
      </c>
      <c r="C7" s="534"/>
      <c r="D7" s="535"/>
      <c r="E7" s="536"/>
      <c r="F7" s="537"/>
      <c r="G7" s="537"/>
      <c r="H7" s="538"/>
      <c r="I7" s="270">
        <f t="shared" si="0"/>
        <v>0</v>
      </c>
      <c r="J7" s="616" t="s">
        <v>502</v>
      </c>
    </row>
    <row r="8" spans="1:10" ht="19.5" customHeight="1" thickBot="1">
      <c r="A8" s="269" t="s">
        <v>19</v>
      </c>
      <c r="B8" s="72" t="s">
        <v>69</v>
      </c>
      <c r="C8" s="534"/>
      <c r="D8" s="535"/>
      <c r="E8" s="536"/>
      <c r="F8" s="537"/>
      <c r="G8" s="537"/>
      <c r="H8" s="538"/>
      <c r="I8" s="270">
        <f t="shared" si="0"/>
        <v>0</v>
      </c>
      <c r="J8" s="616"/>
    </row>
    <row r="9" spans="1:10" ht="25.5" customHeight="1" thickBot="1">
      <c r="A9" s="267" t="s">
        <v>20</v>
      </c>
      <c r="B9" s="268" t="s">
        <v>6</v>
      </c>
      <c r="C9" s="529"/>
      <c r="D9" s="530">
        <f>+D10+D11</f>
        <v>0</v>
      </c>
      <c r="E9" s="531">
        <f>+E10+E11</f>
        <v>0</v>
      </c>
      <c r="F9" s="532">
        <f>+F10+F11</f>
        <v>0</v>
      </c>
      <c r="G9" s="532">
        <f>+G10+G11</f>
        <v>0</v>
      </c>
      <c r="H9" s="533">
        <f>+H10+H11</f>
        <v>0</v>
      </c>
      <c r="I9" s="71">
        <f t="shared" si="0"/>
        <v>0</v>
      </c>
      <c r="J9" s="616"/>
    </row>
    <row r="10" spans="1:10" ht="19.5" customHeight="1">
      <c r="A10" s="269" t="s">
        <v>21</v>
      </c>
      <c r="B10" s="72" t="s">
        <v>69</v>
      </c>
      <c r="C10" s="534"/>
      <c r="D10" s="535"/>
      <c r="E10" s="536"/>
      <c r="F10" s="537"/>
      <c r="G10" s="537"/>
      <c r="H10" s="538"/>
      <c r="I10" s="270">
        <f t="shared" si="0"/>
        <v>0</v>
      </c>
      <c r="J10" s="616"/>
    </row>
    <row r="11" spans="1:10" ht="19.5" customHeight="1" thickBot="1">
      <c r="A11" s="269" t="s">
        <v>22</v>
      </c>
      <c r="B11" s="72" t="s">
        <v>69</v>
      </c>
      <c r="C11" s="534"/>
      <c r="D11" s="535"/>
      <c r="E11" s="536"/>
      <c r="F11" s="537"/>
      <c r="G11" s="537"/>
      <c r="H11" s="538"/>
      <c r="I11" s="270">
        <f t="shared" si="0"/>
        <v>0</v>
      </c>
      <c r="J11" s="616"/>
    </row>
    <row r="12" spans="1:10" ht="19.5" customHeight="1" thickBot="1">
      <c r="A12" s="267" t="s">
        <v>23</v>
      </c>
      <c r="B12" s="268" t="s">
        <v>179</v>
      </c>
      <c r="C12" s="529"/>
      <c r="D12" s="530">
        <f>+D13</f>
        <v>0</v>
      </c>
      <c r="E12" s="531">
        <f>+E13</f>
        <v>0</v>
      </c>
      <c r="F12" s="532">
        <f>+F13</f>
        <v>0</v>
      </c>
      <c r="G12" s="532">
        <f>+G13</f>
        <v>0</v>
      </c>
      <c r="H12" s="533">
        <f>+H13</f>
        <v>0</v>
      </c>
      <c r="I12" s="71">
        <f t="shared" si="0"/>
        <v>0</v>
      </c>
      <c r="J12" s="616"/>
    </row>
    <row r="13" spans="1:10" ht="19.5" customHeight="1" thickBot="1">
      <c r="A13" s="269" t="s">
        <v>24</v>
      </c>
      <c r="B13" s="72" t="s">
        <v>69</v>
      </c>
      <c r="C13" s="534"/>
      <c r="D13" s="535"/>
      <c r="E13" s="536"/>
      <c r="F13" s="537"/>
      <c r="G13" s="537"/>
      <c r="H13" s="538"/>
      <c r="I13" s="270">
        <f t="shared" si="0"/>
        <v>0</v>
      </c>
      <c r="J13" s="616"/>
    </row>
    <row r="14" spans="1:10" ht="19.5" customHeight="1" thickBot="1">
      <c r="A14" s="267" t="s">
        <v>25</v>
      </c>
      <c r="B14" s="268" t="s">
        <v>180</v>
      </c>
      <c r="C14" s="529"/>
      <c r="D14" s="530">
        <f>+D15</f>
        <v>0</v>
      </c>
      <c r="E14" s="531">
        <f>+E15</f>
        <v>0</v>
      </c>
      <c r="F14" s="532">
        <f>+F15</f>
        <v>0</v>
      </c>
      <c r="G14" s="532">
        <f>+G15</f>
        <v>0</v>
      </c>
      <c r="H14" s="533">
        <f>+H15</f>
        <v>0</v>
      </c>
      <c r="I14" s="71">
        <f t="shared" si="0"/>
        <v>0</v>
      </c>
      <c r="J14" s="616"/>
    </row>
    <row r="15" spans="1:10" ht="19.5" customHeight="1" thickBot="1">
      <c r="A15" s="271" t="s">
        <v>26</v>
      </c>
      <c r="B15" s="73" t="s">
        <v>69</v>
      </c>
      <c r="C15" s="539"/>
      <c r="D15" s="540"/>
      <c r="E15" s="541"/>
      <c r="F15" s="542"/>
      <c r="G15" s="542"/>
      <c r="H15" s="543"/>
      <c r="I15" s="272">
        <f t="shared" si="0"/>
        <v>0</v>
      </c>
      <c r="J15" s="616"/>
    </row>
    <row r="16" spans="1:10" ht="19.5" customHeight="1" thickBot="1">
      <c r="A16" s="267" t="s">
        <v>27</v>
      </c>
      <c r="B16" s="273" t="s">
        <v>181</v>
      </c>
      <c r="C16" s="529"/>
      <c r="D16" s="530">
        <f>+D17</f>
        <v>355600</v>
      </c>
      <c r="E16" s="531">
        <f>+E17</f>
        <v>355600</v>
      </c>
      <c r="F16" s="532">
        <f>+F17</f>
        <v>355800</v>
      </c>
      <c r="G16" s="532">
        <f>+G17</f>
        <v>0</v>
      </c>
      <c r="H16" s="533">
        <f>+H17</f>
        <v>0</v>
      </c>
      <c r="I16" s="71">
        <f t="shared" si="0"/>
        <v>1067000</v>
      </c>
      <c r="J16" s="616"/>
    </row>
    <row r="17" spans="1:10" ht="19.5" customHeight="1" thickBot="1">
      <c r="A17" s="274" t="s">
        <v>28</v>
      </c>
      <c r="B17" s="74" t="s">
        <v>617</v>
      </c>
      <c r="C17" s="544" t="s">
        <v>618</v>
      </c>
      <c r="D17" s="545">
        <v>355600</v>
      </c>
      <c r="E17" s="546">
        <v>355600</v>
      </c>
      <c r="F17" s="547">
        <v>355800</v>
      </c>
      <c r="G17" s="547"/>
      <c r="H17" s="548"/>
      <c r="I17" s="275">
        <f t="shared" si="0"/>
        <v>1067000</v>
      </c>
      <c r="J17" s="616"/>
    </row>
    <row r="18" spans="1:10" ht="19.5" customHeight="1" thickBot="1">
      <c r="A18" s="618" t="s">
        <v>126</v>
      </c>
      <c r="B18" s="619"/>
      <c r="C18" s="549"/>
      <c r="D18" s="530">
        <f aca="true" t="shared" si="1" ref="D18:I18">+D6+D9+D12+D14+D16</f>
        <v>355600</v>
      </c>
      <c r="E18" s="531">
        <f t="shared" si="1"/>
        <v>355600</v>
      </c>
      <c r="F18" s="532">
        <f t="shared" si="1"/>
        <v>355800</v>
      </c>
      <c r="G18" s="532">
        <f t="shared" si="1"/>
        <v>0</v>
      </c>
      <c r="H18" s="533">
        <f t="shared" si="1"/>
        <v>0</v>
      </c>
      <c r="I18" s="71">
        <f t="shared" si="1"/>
        <v>1067000</v>
      </c>
      <c r="J18" s="616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B31" sqref="B31:D31"/>
    </sheetView>
  </sheetViews>
  <sheetFormatPr defaultColWidth="9.00390625" defaultRowHeight="12.75"/>
  <cols>
    <col min="1" max="1" width="5.875" style="88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28" t="s">
        <v>7</v>
      </c>
      <c r="C1" s="628"/>
      <c r="D1" s="628"/>
    </row>
    <row r="2" spans="1:4" s="76" customFormat="1" ht="16.5" thickBot="1">
      <c r="A2" s="75"/>
      <c r="B2" s="371"/>
      <c r="D2" s="45" t="str">
        <f>'2. sz tájékoztató t'!I2</f>
        <v>Forintban!</v>
      </c>
    </row>
    <row r="3" spans="1:4" s="78" customFormat="1" ht="48" customHeight="1" thickBot="1">
      <c r="A3" s="77" t="s">
        <v>15</v>
      </c>
      <c r="B3" s="193" t="s">
        <v>16</v>
      </c>
      <c r="C3" s="193" t="s">
        <v>70</v>
      </c>
      <c r="D3" s="194" t="s">
        <v>71</v>
      </c>
    </row>
    <row r="4" spans="1:4" s="78" customFormat="1" ht="13.5" customHeight="1" thickBot="1">
      <c r="A4" s="36" t="s">
        <v>467</v>
      </c>
      <c r="B4" s="196" t="s">
        <v>468</v>
      </c>
      <c r="C4" s="196" t="s">
        <v>469</v>
      </c>
      <c r="D4" s="197" t="s">
        <v>471</v>
      </c>
    </row>
    <row r="5" spans="1:4" ht="18" customHeight="1">
      <c r="A5" s="129" t="s">
        <v>17</v>
      </c>
      <c r="B5" s="586" t="s">
        <v>139</v>
      </c>
      <c r="C5" s="587">
        <v>8974000</v>
      </c>
      <c r="D5" s="588">
        <v>474000</v>
      </c>
    </row>
    <row r="6" spans="1:4" ht="18" customHeight="1">
      <c r="A6" s="80" t="s">
        <v>18</v>
      </c>
      <c r="B6" s="199" t="s">
        <v>140</v>
      </c>
      <c r="C6" s="128">
        <v>8974000</v>
      </c>
      <c r="D6" s="82">
        <v>474000</v>
      </c>
    </row>
    <row r="7" spans="1:4" ht="18" customHeight="1">
      <c r="A7" s="80" t="s">
        <v>19</v>
      </c>
      <c r="B7" s="586" t="s">
        <v>619</v>
      </c>
      <c r="C7" s="589">
        <f>C9</f>
        <v>15341344</v>
      </c>
      <c r="D7" s="590">
        <f>D9</f>
        <v>136000</v>
      </c>
    </row>
    <row r="8" spans="1:4" ht="18" customHeight="1">
      <c r="A8" s="80" t="s">
        <v>20</v>
      </c>
      <c r="B8" s="198" t="s">
        <v>620</v>
      </c>
      <c r="C8" s="128"/>
      <c r="D8" s="82"/>
    </row>
    <row r="9" spans="1:4" ht="27" customHeight="1">
      <c r="A9" s="80" t="s">
        <v>21</v>
      </c>
      <c r="B9" s="198" t="s">
        <v>621</v>
      </c>
      <c r="C9" s="128">
        <v>15341344</v>
      </c>
      <c r="D9" s="82">
        <v>136000</v>
      </c>
    </row>
    <row r="10" spans="1:4" ht="18" customHeight="1">
      <c r="A10" s="80" t="s">
        <v>22</v>
      </c>
      <c r="B10" s="198"/>
      <c r="C10" s="128"/>
      <c r="D10" s="82"/>
    </row>
    <row r="11" spans="1:4" ht="18" customHeight="1">
      <c r="A11" s="80" t="s">
        <v>23</v>
      </c>
      <c r="B11" s="199"/>
      <c r="C11" s="128"/>
      <c r="D11" s="82"/>
    </row>
    <row r="12" spans="1:4" ht="18" customHeight="1">
      <c r="A12" s="80" t="s">
        <v>25</v>
      </c>
      <c r="B12" s="199"/>
      <c r="C12" s="128"/>
      <c r="D12" s="82"/>
    </row>
    <row r="13" spans="1:4" ht="18" customHeight="1">
      <c r="A13" s="80" t="s">
        <v>26</v>
      </c>
      <c r="B13" s="199"/>
      <c r="C13" s="128"/>
      <c r="D13" s="82"/>
    </row>
    <row r="14" spans="1:4" ht="18" customHeight="1">
      <c r="A14" s="80" t="s">
        <v>27</v>
      </c>
      <c r="B14" s="199"/>
      <c r="C14" s="128"/>
      <c r="D14" s="82"/>
    </row>
    <row r="15" spans="1:4" ht="22.5" customHeight="1">
      <c r="A15" s="80" t="s">
        <v>28</v>
      </c>
      <c r="B15" s="199"/>
      <c r="C15" s="128"/>
      <c r="D15" s="82"/>
    </row>
    <row r="16" spans="1:4" ht="18" customHeight="1">
      <c r="A16" s="80" t="s">
        <v>29</v>
      </c>
      <c r="B16" s="198"/>
      <c r="C16" s="128"/>
      <c r="D16" s="82"/>
    </row>
    <row r="17" spans="1:4" ht="18" customHeight="1">
      <c r="A17" s="80" t="s">
        <v>30</v>
      </c>
      <c r="B17" s="198"/>
      <c r="C17" s="128"/>
      <c r="D17" s="82"/>
    </row>
    <row r="18" spans="1:4" ht="18" customHeight="1">
      <c r="A18" s="80" t="s">
        <v>31</v>
      </c>
      <c r="B18" s="198"/>
      <c r="C18" s="128"/>
      <c r="D18" s="82"/>
    </row>
    <row r="19" spans="1:4" ht="18" customHeight="1">
      <c r="A19" s="80" t="s">
        <v>32</v>
      </c>
      <c r="B19" s="198"/>
      <c r="C19" s="128"/>
      <c r="D19" s="82"/>
    </row>
    <row r="20" spans="1:4" ht="18" customHeight="1">
      <c r="A20" s="80" t="s">
        <v>33</v>
      </c>
      <c r="B20" s="198"/>
      <c r="C20" s="128"/>
      <c r="D20" s="82"/>
    </row>
    <row r="21" spans="1:4" ht="18" customHeight="1">
      <c r="A21" s="80" t="s">
        <v>34</v>
      </c>
      <c r="B21" s="119"/>
      <c r="C21" s="81"/>
      <c r="D21" s="82"/>
    </row>
    <row r="22" spans="1:4" ht="18" customHeight="1">
      <c r="A22" s="80" t="s">
        <v>35</v>
      </c>
      <c r="B22" s="83"/>
      <c r="C22" s="81"/>
      <c r="D22" s="82"/>
    </row>
    <row r="23" spans="1:4" ht="18" customHeight="1">
      <c r="A23" s="80" t="s">
        <v>36</v>
      </c>
      <c r="B23" s="83"/>
      <c r="C23" s="81"/>
      <c r="D23" s="82"/>
    </row>
    <row r="24" spans="1:4" ht="18" customHeight="1">
      <c r="A24" s="80" t="s">
        <v>37</v>
      </c>
      <c r="B24" s="83"/>
      <c r="C24" s="81"/>
      <c r="D24" s="82"/>
    </row>
    <row r="25" spans="1:4" ht="18" customHeight="1">
      <c r="A25" s="80" t="s">
        <v>38</v>
      </c>
      <c r="B25" s="83"/>
      <c r="C25" s="81"/>
      <c r="D25" s="82"/>
    </row>
    <row r="26" spans="1:4" ht="18" customHeight="1">
      <c r="A26" s="80" t="s">
        <v>39</v>
      </c>
      <c r="B26" s="83"/>
      <c r="C26" s="81"/>
      <c r="D26" s="82"/>
    </row>
    <row r="27" spans="1:4" ht="18" customHeight="1">
      <c r="A27" s="80" t="s">
        <v>40</v>
      </c>
      <c r="B27" s="83"/>
      <c r="C27" s="81"/>
      <c r="D27" s="82"/>
    </row>
    <row r="28" spans="1:4" ht="18" customHeight="1">
      <c r="A28" s="80" t="s">
        <v>41</v>
      </c>
      <c r="B28" s="83"/>
      <c r="C28" s="81"/>
      <c r="D28" s="82"/>
    </row>
    <row r="29" spans="1:4" ht="18" customHeight="1" thickBot="1">
      <c r="A29" s="130" t="s">
        <v>42</v>
      </c>
      <c r="B29" s="84"/>
      <c r="C29" s="85"/>
      <c r="D29" s="86"/>
    </row>
    <row r="30" spans="1:4" ht="18" customHeight="1" thickBot="1">
      <c r="A30" s="37" t="s">
        <v>43</v>
      </c>
      <c r="B30" s="203" t="s">
        <v>52</v>
      </c>
      <c r="C30" s="204">
        <f>C5+C7</f>
        <v>24315344</v>
      </c>
      <c r="D30" s="205">
        <f>D5+D7</f>
        <v>610000</v>
      </c>
    </row>
    <row r="31" spans="1:4" ht="8.25" customHeight="1">
      <c r="A31" s="87"/>
      <c r="B31" s="627"/>
      <c r="C31" s="627"/>
      <c r="D31" s="627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zoomScale="175" zoomScaleNormal="175" workbookViewId="0" topLeftCell="C19">
      <selection activeCell="E12" sqref="E12"/>
    </sheetView>
  </sheetViews>
  <sheetFormatPr defaultColWidth="9.00390625" defaultRowHeight="12.75"/>
  <cols>
    <col min="1" max="1" width="4.875" style="98" customWidth="1"/>
    <col min="2" max="2" width="31.125" style="111" customWidth="1"/>
    <col min="3" max="4" width="9.00390625" style="111" customWidth="1"/>
    <col min="5" max="5" width="9.50390625" style="111" customWidth="1"/>
    <col min="6" max="6" width="8.875" style="111" customWidth="1"/>
    <col min="7" max="7" width="8.625" style="111" customWidth="1"/>
    <col min="8" max="8" width="8.875" style="111" customWidth="1"/>
    <col min="9" max="9" width="8.125" style="111" customWidth="1"/>
    <col min="10" max="14" width="9.50390625" style="111" customWidth="1"/>
    <col min="15" max="15" width="12.625" style="98" customWidth="1"/>
    <col min="16" max="16384" width="9.375" style="111" customWidth="1"/>
  </cols>
  <sheetData>
    <row r="1" spans="1:15" ht="31.5" customHeight="1">
      <c r="A1" s="632" t="str">
        <f>+CONCATENATE("Előirányzat-felhasználási terv",CHAR(10),LEFT(ÖSSZEFÜGGÉSEK!A5,4),". évre")</f>
        <v>Előirányzat-felhasználási terv
2018. évre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</row>
    <row r="2" ht="16.5" thickBot="1">
      <c r="O2" s="4" t="str">
        <f>'3. sz tájékoztató t.'!D2</f>
        <v>Forintban!</v>
      </c>
    </row>
    <row r="3" spans="1:15" s="98" customFormat="1" ht="25.5" customHeight="1" thickBot="1">
      <c r="A3" s="95" t="s">
        <v>15</v>
      </c>
      <c r="B3" s="96" t="s">
        <v>60</v>
      </c>
      <c r="C3" s="96" t="s">
        <v>72</v>
      </c>
      <c r="D3" s="96" t="s">
        <v>73</v>
      </c>
      <c r="E3" s="96" t="s">
        <v>74</v>
      </c>
      <c r="F3" s="96" t="s">
        <v>75</v>
      </c>
      <c r="G3" s="96" t="s">
        <v>76</v>
      </c>
      <c r="H3" s="96" t="s">
        <v>77</v>
      </c>
      <c r="I3" s="96" t="s">
        <v>78</v>
      </c>
      <c r="J3" s="96" t="s">
        <v>79</v>
      </c>
      <c r="K3" s="96" t="s">
        <v>80</v>
      </c>
      <c r="L3" s="96" t="s">
        <v>81</v>
      </c>
      <c r="M3" s="96" t="s">
        <v>82</v>
      </c>
      <c r="N3" s="96" t="s">
        <v>83</v>
      </c>
      <c r="O3" s="97" t="s">
        <v>52</v>
      </c>
    </row>
    <row r="4" spans="1:15" s="100" customFormat="1" ht="15" customHeight="1" thickBot="1">
      <c r="A4" s="99" t="s">
        <v>17</v>
      </c>
      <c r="B4" s="629" t="s">
        <v>55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1"/>
    </row>
    <row r="5" spans="1:15" s="100" customFormat="1" ht="22.5">
      <c r="A5" s="101" t="s">
        <v>18</v>
      </c>
      <c r="B5" s="479" t="s">
        <v>348</v>
      </c>
      <c r="C5" s="550">
        <v>16239203</v>
      </c>
      <c r="D5" s="550">
        <v>10968062</v>
      </c>
      <c r="E5" s="550">
        <v>10968062</v>
      </c>
      <c r="F5" s="550">
        <v>10968062</v>
      </c>
      <c r="G5" s="550">
        <v>10968062</v>
      </c>
      <c r="H5" s="550">
        <v>10968062</v>
      </c>
      <c r="I5" s="550">
        <v>10968062</v>
      </c>
      <c r="J5" s="550">
        <v>10968062</v>
      </c>
      <c r="K5" s="550">
        <v>10968062</v>
      </c>
      <c r="L5" s="550">
        <v>10968062</v>
      </c>
      <c r="M5" s="550">
        <v>10968062</v>
      </c>
      <c r="N5" s="550">
        <v>10968068</v>
      </c>
      <c r="O5" s="102">
        <f aca="true" t="shared" si="0" ref="O5:O26">SUM(C5:N5)</f>
        <v>136887891</v>
      </c>
    </row>
    <row r="6" spans="1:15" s="105" customFormat="1" ht="22.5">
      <c r="A6" s="103" t="s">
        <v>19</v>
      </c>
      <c r="B6" s="278" t="s">
        <v>394</v>
      </c>
      <c r="C6" s="551">
        <v>3876797</v>
      </c>
      <c r="D6" s="551">
        <v>2872830</v>
      </c>
      <c r="E6" s="551">
        <v>1450000</v>
      </c>
      <c r="F6" s="551">
        <v>1450000</v>
      </c>
      <c r="G6" s="551">
        <v>1450000</v>
      </c>
      <c r="H6" s="551">
        <v>1450000</v>
      </c>
      <c r="I6" s="551">
        <v>1450000</v>
      </c>
      <c r="J6" s="551">
        <v>1450000</v>
      </c>
      <c r="K6" s="551">
        <v>1450000</v>
      </c>
      <c r="L6" s="551">
        <v>1450000</v>
      </c>
      <c r="M6" s="551">
        <v>1450000</v>
      </c>
      <c r="N6" s="551">
        <v>1461503</v>
      </c>
      <c r="O6" s="104">
        <f t="shared" si="0"/>
        <v>21261130</v>
      </c>
    </row>
    <row r="7" spans="1:15" s="105" customFormat="1" ht="22.5">
      <c r="A7" s="103" t="s">
        <v>20</v>
      </c>
      <c r="B7" s="277" t="s">
        <v>395</v>
      </c>
      <c r="C7" s="552"/>
      <c r="D7" s="552">
        <v>29882704</v>
      </c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106">
        <f t="shared" si="0"/>
        <v>29882704</v>
      </c>
    </row>
    <row r="8" spans="1:15" s="105" customFormat="1" ht="13.5" customHeight="1">
      <c r="A8" s="103" t="s">
        <v>21</v>
      </c>
      <c r="B8" s="276" t="s">
        <v>146</v>
      </c>
      <c r="C8" s="551">
        <v>145081</v>
      </c>
      <c r="D8" s="551">
        <v>150600</v>
      </c>
      <c r="E8" s="551">
        <v>13816243</v>
      </c>
      <c r="F8" s="551">
        <v>689000</v>
      </c>
      <c r="G8" s="551">
        <v>1125000</v>
      </c>
      <c r="H8" s="551">
        <v>268000</v>
      </c>
      <c r="I8" s="551">
        <v>155000</v>
      </c>
      <c r="J8" s="551">
        <v>180000</v>
      </c>
      <c r="K8" s="551">
        <v>13960500</v>
      </c>
      <c r="L8" s="551">
        <v>755000</v>
      </c>
      <c r="M8" s="551">
        <v>360000</v>
      </c>
      <c r="N8" s="551">
        <v>1365576</v>
      </c>
      <c r="O8" s="104">
        <f t="shared" si="0"/>
        <v>32970000</v>
      </c>
    </row>
    <row r="9" spans="1:15" s="105" customFormat="1" ht="13.5" customHeight="1">
      <c r="A9" s="103" t="s">
        <v>22</v>
      </c>
      <c r="B9" s="276" t="s">
        <v>396</v>
      </c>
      <c r="C9" s="551">
        <v>1780600</v>
      </c>
      <c r="D9" s="551">
        <v>3128578</v>
      </c>
      <c r="E9" s="551">
        <v>3125000</v>
      </c>
      <c r="F9" s="551">
        <v>3200500</v>
      </c>
      <c r="G9" s="551">
        <v>3530000</v>
      </c>
      <c r="H9" s="551">
        <v>2956500</v>
      </c>
      <c r="I9" s="551">
        <v>1875000</v>
      </c>
      <c r="J9" s="551">
        <v>3050500</v>
      </c>
      <c r="K9" s="551">
        <v>3327000</v>
      </c>
      <c r="L9" s="551">
        <v>3498000</v>
      </c>
      <c r="M9" s="551">
        <v>5153000</v>
      </c>
      <c r="N9" s="551">
        <v>7217434</v>
      </c>
      <c r="O9" s="104">
        <f t="shared" si="0"/>
        <v>41842112</v>
      </c>
    </row>
    <row r="10" spans="1:15" s="105" customFormat="1" ht="13.5" customHeight="1">
      <c r="A10" s="103" t="s">
        <v>23</v>
      </c>
      <c r="B10" s="276" t="s">
        <v>8</v>
      </c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104">
        <f t="shared" si="0"/>
        <v>0</v>
      </c>
    </row>
    <row r="11" spans="1:15" s="105" customFormat="1" ht="13.5" customHeight="1">
      <c r="A11" s="103" t="s">
        <v>24</v>
      </c>
      <c r="B11" s="276" t="s">
        <v>350</v>
      </c>
      <c r="C11" s="551">
        <v>60000</v>
      </c>
      <c r="D11" s="551">
        <v>775000</v>
      </c>
      <c r="E11" s="551">
        <v>60000</v>
      </c>
      <c r="F11" s="551">
        <v>60000</v>
      </c>
      <c r="G11" s="551">
        <v>60000</v>
      </c>
      <c r="H11" s="551">
        <v>60000</v>
      </c>
      <c r="I11" s="551">
        <v>60000</v>
      </c>
      <c r="J11" s="551">
        <v>60000</v>
      </c>
      <c r="K11" s="551">
        <v>60000</v>
      </c>
      <c r="L11" s="551">
        <v>60000</v>
      </c>
      <c r="M11" s="551">
        <v>60000</v>
      </c>
      <c r="N11" s="551">
        <v>60000</v>
      </c>
      <c r="O11" s="104">
        <f t="shared" si="0"/>
        <v>1435000</v>
      </c>
    </row>
    <row r="12" spans="1:15" s="105" customFormat="1" ht="22.5">
      <c r="A12" s="103" t="s">
        <v>25</v>
      </c>
      <c r="B12" s="278" t="s">
        <v>382</v>
      </c>
      <c r="C12" s="551">
        <v>14166</v>
      </c>
      <c r="D12" s="551">
        <v>44167</v>
      </c>
      <c r="E12" s="551">
        <v>14167</v>
      </c>
      <c r="F12" s="551">
        <v>14166</v>
      </c>
      <c r="G12" s="551">
        <v>14167</v>
      </c>
      <c r="H12" s="551">
        <v>14166</v>
      </c>
      <c r="I12" s="551">
        <v>14167</v>
      </c>
      <c r="J12" s="551">
        <v>14166</v>
      </c>
      <c r="K12" s="551">
        <v>14167</v>
      </c>
      <c r="L12" s="551">
        <v>14167</v>
      </c>
      <c r="M12" s="551">
        <v>14167</v>
      </c>
      <c r="N12" s="551">
        <v>14167</v>
      </c>
      <c r="O12" s="104">
        <f t="shared" si="0"/>
        <v>200000</v>
      </c>
    </row>
    <row r="13" spans="1:15" s="105" customFormat="1" ht="13.5" customHeight="1" thickBot="1">
      <c r="A13" s="103" t="s">
        <v>26</v>
      </c>
      <c r="B13" s="276" t="s">
        <v>9</v>
      </c>
      <c r="C13" s="551">
        <v>17154472</v>
      </c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104">
        <f t="shared" si="0"/>
        <v>17154472</v>
      </c>
    </row>
    <row r="14" spans="1:15" s="100" customFormat="1" ht="15.75" customHeight="1" thickBot="1">
      <c r="A14" s="99" t="s">
        <v>27</v>
      </c>
      <c r="B14" s="38" t="s">
        <v>108</v>
      </c>
      <c r="C14" s="553">
        <f aca="true" t="shared" si="1" ref="C14:N14">SUM(C5:C13)</f>
        <v>39270319</v>
      </c>
      <c r="D14" s="553">
        <f t="shared" si="1"/>
        <v>47821941</v>
      </c>
      <c r="E14" s="553">
        <f t="shared" si="1"/>
        <v>29433472</v>
      </c>
      <c r="F14" s="553">
        <f t="shared" si="1"/>
        <v>16381728</v>
      </c>
      <c r="G14" s="553">
        <f t="shared" si="1"/>
        <v>17147229</v>
      </c>
      <c r="H14" s="553">
        <f t="shared" si="1"/>
        <v>15716728</v>
      </c>
      <c r="I14" s="553">
        <f t="shared" si="1"/>
        <v>14522229</v>
      </c>
      <c r="J14" s="553">
        <f t="shared" si="1"/>
        <v>15722728</v>
      </c>
      <c r="K14" s="553">
        <f t="shared" si="1"/>
        <v>29779729</v>
      </c>
      <c r="L14" s="553">
        <f t="shared" si="1"/>
        <v>16745229</v>
      </c>
      <c r="M14" s="553">
        <f t="shared" si="1"/>
        <v>18005229</v>
      </c>
      <c r="N14" s="553">
        <f t="shared" si="1"/>
        <v>21086748</v>
      </c>
      <c r="O14" s="107">
        <f>SUM(C14:N14)</f>
        <v>281633309</v>
      </c>
    </row>
    <row r="15" spans="1:15" s="100" customFormat="1" ht="15" customHeight="1" thickBot="1">
      <c r="A15" s="99" t="s">
        <v>28</v>
      </c>
      <c r="B15" s="629" t="s">
        <v>56</v>
      </c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31"/>
    </row>
    <row r="16" spans="1:15" s="105" customFormat="1" ht="13.5" customHeight="1">
      <c r="A16" s="108" t="s">
        <v>29</v>
      </c>
      <c r="B16" s="279" t="s">
        <v>61</v>
      </c>
      <c r="C16" s="552">
        <v>8100500</v>
      </c>
      <c r="D16" s="552">
        <v>8527650</v>
      </c>
      <c r="E16" s="552">
        <v>8707650</v>
      </c>
      <c r="F16" s="552">
        <v>8707650</v>
      </c>
      <c r="G16" s="552">
        <v>8707650</v>
      </c>
      <c r="H16" s="552">
        <v>10535600</v>
      </c>
      <c r="I16" s="552">
        <v>8707650</v>
      </c>
      <c r="J16" s="552">
        <v>8707650</v>
      </c>
      <c r="K16" s="552">
        <v>8707650</v>
      </c>
      <c r="L16" s="552">
        <v>9049456</v>
      </c>
      <c r="M16" s="552">
        <v>11048600</v>
      </c>
      <c r="N16" s="552">
        <v>9679452</v>
      </c>
      <c r="O16" s="106">
        <f t="shared" si="0"/>
        <v>109187158</v>
      </c>
    </row>
    <row r="17" spans="1:15" s="105" customFormat="1" ht="27" customHeight="1">
      <c r="A17" s="103" t="s">
        <v>30</v>
      </c>
      <c r="B17" s="278" t="s">
        <v>155</v>
      </c>
      <c r="C17" s="551">
        <v>1530995</v>
      </c>
      <c r="D17" s="551">
        <v>1611726</v>
      </c>
      <c r="E17" s="551">
        <v>1645745</v>
      </c>
      <c r="F17" s="551">
        <v>1645745</v>
      </c>
      <c r="G17" s="551">
        <v>1645745</v>
      </c>
      <c r="H17" s="551">
        <v>1991228</v>
      </c>
      <c r="I17" s="551">
        <v>1645745</v>
      </c>
      <c r="J17" s="551">
        <v>1645745</v>
      </c>
      <c r="K17" s="551">
        <v>1645745</v>
      </c>
      <c r="L17" s="551">
        <v>1710347</v>
      </c>
      <c r="M17" s="551">
        <v>2088185</v>
      </c>
      <c r="N17" s="551">
        <v>1838057</v>
      </c>
      <c r="O17" s="104">
        <f t="shared" si="0"/>
        <v>20645008</v>
      </c>
    </row>
    <row r="18" spans="1:15" s="105" customFormat="1" ht="13.5" customHeight="1">
      <c r="A18" s="103" t="s">
        <v>31</v>
      </c>
      <c r="B18" s="276" t="s">
        <v>125</v>
      </c>
      <c r="C18" s="551">
        <v>6230457</v>
      </c>
      <c r="D18" s="551">
        <v>7043557</v>
      </c>
      <c r="E18" s="551">
        <v>6854285</v>
      </c>
      <c r="F18" s="551">
        <v>6236700</v>
      </c>
      <c r="G18" s="551">
        <v>6768500</v>
      </c>
      <c r="H18" s="551">
        <v>5760457</v>
      </c>
      <c r="I18" s="551">
        <v>6760650</v>
      </c>
      <c r="J18" s="551">
        <v>8950680</v>
      </c>
      <c r="K18" s="551">
        <v>9325600</v>
      </c>
      <c r="L18" s="551">
        <v>8850900</v>
      </c>
      <c r="M18" s="551">
        <v>8155600</v>
      </c>
      <c r="N18" s="551">
        <v>8450800</v>
      </c>
      <c r="O18" s="104">
        <f t="shared" si="0"/>
        <v>89388186</v>
      </c>
    </row>
    <row r="19" spans="1:15" s="105" customFormat="1" ht="13.5" customHeight="1">
      <c r="A19" s="103" t="s">
        <v>32</v>
      </c>
      <c r="B19" s="276" t="s">
        <v>156</v>
      </c>
      <c r="C19" s="551">
        <v>150500</v>
      </c>
      <c r="D19" s="551">
        <v>178000</v>
      </c>
      <c r="E19" s="551">
        <v>178000</v>
      </c>
      <c r="F19" s="551">
        <v>178000</v>
      </c>
      <c r="G19" s="551">
        <v>178000</v>
      </c>
      <c r="H19" s="551">
        <v>178000</v>
      </c>
      <c r="I19" s="551">
        <v>150000</v>
      </c>
      <c r="J19" s="551">
        <v>186000</v>
      </c>
      <c r="K19" s="551">
        <v>195000</v>
      </c>
      <c r="L19" s="551">
        <v>216000</v>
      </c>
      <c r="M19" s="551">
        <v>225000</v>
      </c>
      <c r="N19" s="551">
        <v>1014500</v>
      </c>
      <c r="O19" s="104">
        <f t="shared" si="0"/>
        <v>3027000</v>
      </c>
    </row>
    <row r="20" spans="1:15" s="105" customFormat="1" ht="13.5" customHeight="1">
      <c r="A20" s="103" t="s">
        <v>33</v>
      </c>
      <c r="B20" s="276" t="s">
        <v>10</v>
      </c>
      <c r="C20" s="551">
        <v>2236400</v>
      </c>
      <c r="D20" s="551">
        <v>246700</v>
      </c>
      <c r="E20" s="551">
        <v>1032618</v>
      </c>
      <c r="F20" s="551">
        <v>380000</v>
      </c>
      <c r="G20" s="551">
        <v>1595000</v>
      </c>
      <c r="H20" s="551">
        <v>961189</v>
      </c>
      <c r="I20" s="551">
        <v>380000</v>
      </c>
      <c r="J20" s="551">
        <v>897000</v>
      </c>
      <c r="K20" s="551">
        <v>1595000</v>
      </c>
      <c r="L20" s="551">
        <v>901789</v>
      </c>
      <c r="M20" s="551">
        <v>380000</v>
      </c>
      <c r="N20" s="551">
        <v>439400</v>
      </c>
      <c r="O20" s="104">
        <f t="shared" si="0"/>
        <v>11045096</v>
      </c>
    </row>
    <row r="21" spans="1:15" s="105" customFormat="1" ht="13.5" customHeight="1">
      <c r="A21" s="103" t="s">
        <v>34</v>
      </c>
      <c r="B21" s="276" t="s">
        <v>203</v>
      </c>
      <c r="C21" s="551"/>
      <c r="D21" s="551"/>
      <c r="E21" s="551"/>
      <c r="F21" s="551">
        <v>200000</v>
      </c>
      <c r="G21" s="551"/>
      <c r="H21" s="551"/>
      <c r="I21" s="551">
        <v>300000</v>
      </c>
      <c r="J21" s="551"/>
      <c r="K21" s="551"/>
      <c r="L21" s="551"/>
      <c r="M21" s="551"/>
      <c r="N21" s="551"/>
      <c r="O21" s="104">
        <f t="shared" si="0"/>
        <v>500000</v>
      </c>
    </row>
    <row r="22" spans="1:15" s="105" customFormat="1" ht="15.75">
      <c r="A22" s="103" t="s">
        <v>35</v>
      </c>
      <c r="B22" s="278" t="s">
        <v>159</v>
      </c>
      <c r="C22" s="551"/>
      <c r="D22" s="551"/>
      <c r="E22" s="551"/>
      <c r="F22" s="551"/>
      <c r="G22" s="551">
        <v>3615230</v>
      </c>
      <c r="H22" s="551"/>
      <c r="I22" s="551"/>
      <c r="J22" s="551"/>
      <c r="K22" s="551">
        <v>15314989</v>
      </c>
      <c r="L22" s="551"/>
      <c r="M22" s="551"/>
      <c r="N22" s="551">
        <v>15314989</v>
      </c>
      <c r="O22" s="104">
        <f t="shared" si="0"/>
        <v>34245208</v>
      </c>
    </row>
    <row r="23" spans="1:15" s="105" customFormat="1" ht="13.5" customHeight="1">
      <c r="A23" s="103" t="s">
        <v>36</v>
      </c>
      <c r="B23" s="276" t="s">
        <v>205</v>
      </c>
      <c r="C23" s="551"/>
      <c r="D23" s="551"/>
      <c r="E23" s="551">
        <v>88900</v>
      </c>
      <c r="F23" s="551"/>
      <c r="G23" s="551"/>
      <c r="H23" s="551">
        <v>138900</v>
      </c>
      <c r="I23" s="551"/>
      <c r="J23" s="551"/>
      <c r="K23" s="551">
        <v>88900</v>
      </c>
      <c r="L23" s="551"/>
      <c r="M23" s="551"/>
      <c r="N23" s="551">
        <v>88900</v>
      </c>
      <c r="O23" s="104">
        <f t="shared" si="0"/>
        <v>405600</v>
      </c>
    </row>
    <row r="24" spans="1:15" s="105" customFormat="1" ht="13.5" customHeight="1">
      <c r="A24" s="103" t="s">
        <v>37</v>
      </c>
      <c r="B24" s="276" t="s">
        <v>11</v>
      </c>
      <c r="C24" s="551">
        <v>5097559</v>
      </c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104">
        <f>SUM(C24:N24)</f>
        <v>5097559</v>
      </c>
    </row>
    <row r="25" spans="1:15" s="105" customFormat="1" ht="13.5" customHeight="1" thickBot="1">
      <c r="A25" s="101"/>
      <c r="B25" s="585" t="s">
        <v>49</v>
      </c>
      <c r="C25" s="550"/>
      <c r="D25" s="550"/>
      <c r="E25" s="550"/>
      <c r="F25" s="550"/>
      <c r="G25" s="550"/>
      <c r="H25" s="550"/>
      <c r="I25" s="550"/>
      <c r="J25" s="550"/>
      <c r="K25" s="550"/>
      <c r="L25" s="550"/>
      <c r="M25" s="550"/>
      <c r="N25" s="550">
        <v>8092494</v>
      </c>
      <c r="O25" s="104">
        <f>SUM(C25:N25)</f>
        <v>8092494</v>
      </c>
    </row>
    <row r="26" spans="1:15" s="100" customFormat="1" ht="15.75" customHeight="1" thickBot="1">
      <c r="A26" s="109" t="s">
        <v>38</v>
      </c>
      <c r="B26" s="38" t="s">
        <v>109</v>
      </c>
      <c r="C26" s="553">
        <f aca="true" t="shared" si="2" ref="C26:M26">SUM(C16:C24)</f>
        <v>23346411</v>
      </c>
      <c r="D26" s="553">
        <f t="shared" si="2"/>
        <v>17607633</v>
      </c>
      <c r="E26" s="553">
        <f t="shared" si="2"/>
        <v>18507198</v>
      </c>
      <c r="F26" s="553">
        <f t="shared" si="2"/>
        <v>17348095</v>
      </c>
      <c r="G26" s="553">
        <f t="shared" si="2"/>
        <v>22510125</v>
      </c>
      <c r="H26" s="553">
        <f t="shared" si="2"/>
        <v>19565374</v>
      </c>
      <c r="I26" s="553">
        <f t="shared" si="2"/>
        <v>17944045</v>
      </c>
      <c r="J26" s="553">
        <f t="shared" si="2"/>
        <v>20387075</v>
      </c>
      <c r="K26" s="553">
        <f t="shared" si="2"/>
        <v>36872884</v>
      </c>
      <c r="L26" s="553">
        <f t="shared" si="2"/>
        <v>20728492</v>
      </c>
      <c r="M26" s="553">
        <f t="shared" si="2"/>
        <v>21897385</v>
      </c>
      <c r="N26" s="553">
        <f>SUM(N16:N25)</f>
        <v>44918592</v>
      </c>
      <c r="O26" s="107">
        <f t="shared" si="0"/>
        <v>281633309</v>
      </c>
    </row>
    <row r="27" spans="1:15" ht="16.5" thickBot="1">
      <c r="A27" s="109" t="s">
        <v>39</v>
      </c>
      <c r="B27" s="280" t="s">
        <v>110</v>
      </c>
      <c r="C27" s="554">
        <f aca="true" t="shared" si="3" ref="C27:O27">C14-C26</f>
        <v>15923908</v>
      </c>
      <c r="D27" s="554">
        <f t="shared" si="3"/>
        <v>30214308</v>
      </c>
      <c r="E27" s="554">
        <f t="shared" si="3"/>
        <v>10926274</v>
      </c>
      <c r="F27" s="554">
        <f t="shared" si="3"/>
        <v>-966367</v>
      </c>
      <c r="G27" s="554">
        <f t="shared" si="3"/>
        <v>-5362896</v>
      </c>
      <c r="H27" s="554">
        <f t="shared" si="3"/>
        <v>-3848646</v>
      </c>
      <c r="I27" s="554">
        <f t="shared" si="3"/>
        <v>-3421816</v>
      </c>
      <c r="J27" s="554">
        <f t="shared" si="3"/>
        <v>-4664347</v>
      </c>
      <c r="K27" s="554">
        <f t="shared" si="3"/>
        <v>-7093155</v>
      </c>
      <c r="L27" s="554">
        <f t="shared" si="3"/>
        <v>-3983263</v>
      </c>
      <c r="M27" s="554">
        <f t="shared" si="3"/>
        <v>-3892156</v>
      </c>
      <c r="N27" s="554">
        <f t="shared" si="3"/>
        <v>-23831844</v>
      </c>
      <c r="O27" s="110">
        <f t="shared" si="3"/>
        <v>0</v>
      </c>
    </row>
    <row r="28" ht="15.75">
      <c r="A28" s="112"/>
    </row>
    <row r="29" spans="2:15" ht="15.75">
      <c r="B29" s="113"/>
      <c r="C29" s="114"/>
      <c r="D29" s="114"/>
      <c r="O29" s="111"/>
    </row>
    <row r="30" ht="15.75">
      <c r="O30" s="111"/>
    </row>
    <row r="31" ht="15.75">
      <c r="O31" s="111"/>
    </row>
    <row r="32" ht="15.75">
      <c r="O32" s="111"/>
    </row>
    <row r="33" ht="15.75">
      <c r="O33" s="111"/>
    </row>
    <row r="34" ht="15.75">
      <c r="O34" s="111"/>
    </row>
    <row r="35" ht="15.75">
      <c r="O35" s="111"/>
    </row>
    <row r="36" ht="15.75">
      <c r="O36" s="111"/>
    </row>
    <row r="37" ht="15.75">
      <c r="O37" s="111"/>
    </row>
    <row r="38" ht="15.75">
      <c r="O38" s="111"/>
    </row>
    <row r="39" ht="15.75">
      <c r="O39" s="111"/>
    </row>
    <row r="40" ht="15.75">
      <c r="O40" s="111"/>
    </row>
    <row r="41" ht="15.75">
      <c r="O41" s="111"/>
    </row>
    <row r="42" ht="15.75">
      <c r="O42" s="111"/>
    </row>
    <row r="43" ht="15.75">
      <c r="O43" s="111"/>
    </row>
    <row r="44" ht="15.75">
      <c r="O44" s="111"/>
    </row>
    <row r="45" ht="15.75">
      <c r="O45" s="111"/>
    </row>
    <row r="46" ht="15.75">
      <c r="O46" s="111"/>
    </row>
    <row r="47" ht="15.75">
      <c r="O47" s="111"/>
    </row>
    <row r="48" ht="15.75">
      <c r="O48" s="111"/>
    </row>
    <row r="49" ht="15.75">
      <c r="O49" s="111"/>
    </row>
    <row r="50" ht="15.75">
      <c r="O50" s="111"/>
    </row>
    <row r="51" ht="15.75">
      <c r="O51" s="111"/>
    </row>
    <row r="52" ht="15.75">
      <c r="O52" s="111"/>
    </row>
    <row r="53" ht="15.75">
      <c r="O53" s="111"/>
    </row>
    <row r="54" ht="15.75">
      <c r="O54" s="111"/>
    </row>
    <row r="55" ht="15.75">
      <c r="O55" s="111"/>
    </row>
    <row r="56" ht="15.75">
      <c r="O56" s="111"/>
    </row>
    <row r="57" ht="15.75">
      <c r="O57" s="111"/>
    </row>
    <row r="58" ht="15.75">
      <c r="O58" s="111"/>
    </row>
    <row r="59" ht="15.75">
      <c r="O59" s="111"/>
    </row>
    <row r="60" ht="15.75">
      <c r="O60" s="111"/>
    </row>
    <row r="61" ht="15.75">
      <c r="O61" s="111"/>
    </row>
    <row r="62" ht="15.75">
      <c r="O62" s="111"/>
    </row>
    <row r="63" ht="15.75">
      <c r="O63" s="111"/>
    </row>
    <row r="64" ht="15.75">
      <c r="O64" s="111"/>
    </row>
    <row r="65" ht="15.75">
      <c r="O65" s="111"/>
    </row>
    <row r="66" ht="15.75">
      <c r="O66" s="111"/>
    </row>
    <row r="67" ht="15.75">
      <c r="O67" s="111"/>
    </row>
    <row r="68" ht="15.75">
      <c r="O68" s="111"/>
    </row>
    <row r="69" ht="15.75">
      <c r="O69" s="111"/>
    </row>
    <row r="70" ht="15.75">
      <c r="O70" s="111"/>
    </row>
    <row r="71" ht="15.75">
      <c r="O71" s="111"/>
    </row>
    <row r="72" ht="15.75">
      <c r="O72" s="111"/>
    </row>
    <row r="73" ht="15.75">
      <c r="O73" s="111"/>
    </row>
    <row r="74" ht="15.75">
      <c r="O74" s="111"/>
    </row>
    <row r="75" ht="15.75">
      <c r="O75" s="111"/>
    </row>
    <row r="76" ht="15.75">
      <c r="O76" s="111"/>
    </row>
    <row r="77" ht="15.75">
      <c r="O77" s="111"/>
    </row>
    <row r="78" ht="15.75">
      <c r="O78" s="111"/>
    </row>
    <row r="79" ht="15.75">
      <c r="O79" s="111"/>
    </row>
    <row r="80" ht="15.75">
      <c r="O80" s="111"/>
    </row>
    <row r="81" ht="15.75">
      <c r="O81" s="111"/>
    </row>
    <row r="82" ht="15.75">
      <c r="O82" s="11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7"/>
  <sheetViews>
    <sheetView workbookViewId="0" topLeftCell="A1">
      <selection activeCell="A9" sqref="A9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34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34"/>
    </row>
    <row r="2" spans="1:2" ht="22.5" customHeight="1" thickBot="1">
      <c r="A2" s="373"/>
      <c r="B2" s="374" t="s">
        <v>12</v>
      </c>
    </row>
    <row r="3" spans="1:2" s="49" customFormat="1" ht="24" customHeight="1" thickBot="1">
      <c r="A3" s="282" t="s">
        <v>51</v>
      </c>
      <c r="B3" s="571" t="str">
        <f>+CONCATENATE(LEFT(ÖSSZEFÜGGÉSEK!A5,4),". évi támogatás összesen")</f>
        <v>2018. évi támogatás összesen</v>
      </c>
    </row>
    <row r="4" spans="1:2" s="50" customFormat="1" ht="13.5" thickBot="1">
      <c r="A4" s="185" t="s">
        <v>467</v>
      </c>
      <c r="B4" s="186" t="s">
        <v>468</v>
      </c>
    </row>
    <row r="5" spans="1:2" ht="12.75">
      <c r="A5" s="572" t="s">
        <v>565</v>
      </c>
      <c r="B5" s="573"/>
    </row>
    <row r="6" spans="1:2" ht="12.75" customHeight="1">
      <c r="A6" s="574" t="s">
        <v>566</v>
      </c>
      <c r="B6" s="573">
        <v>35953000</v>
      </c>
    </row>
    <row r="7" spans="1:2" ht="12.75">
      <c r="A7" s="575" t="s">
        <v>567</v>
      </c>
      <c r="B7" s="573">
        <v>3507790</v>
      </c>
    </row>
    <row r="8" spans="1:2" ht="12.75">
      <c r="A8" s="575" t="s">
        <v>568</v>
      </c>
      <c r="B8" s="573">
        <v>4256000</v>
      </c>
    </row>
    <row r="9" spans="1:2" ht="12.75">
      <c r="A9" s="575" t="s">
        <v>569</v>
      </c>
      <c r="B9" s="573">
        <v>1016163</v>
      </c>
    </row>
    <row r="10" spans="1:2" ht="12.75">
      <c r="A10" s="575" t="s">
        <v>570</v>
      </c>
      <c r="B10" s="573">
        <v>2594610</v>
      </c>
    </row>
    <row r="11" spans="1:2" ht="12.75">
      <c r="A11" s="575" t="s">
        <v>571</v>
      </c>
      <c r="B11" s="573">
        <v>6000000</v>
      </c>
    </row>
    <row r="12" spans="1:2" ht="12.75">
      <c r="A12" s="575" t="s">
        <v>572</v>
      </c>
      <c r="B12" s="573">
        <v>7650</v>
      </c>
    </row>
    <row r="13" spans="1:2" ht="12.75">
      <c r="A13" s="575" t="s">
        <v>589</v>
      </c>
      <c r="B13" s="573">
        <v>10667043</v>
      </c>
    </row>
    <row r="14" spans="1:2" ht="12.75">
      <c r="A14" s="575" t="s">
        <v>590</v>
      </c>
      <c r="B14" s="573">
        <v>324200</v>
      </c>
    </row>
    <row r="15" spans="1:3" ht="12.75">
      <c r="A15" s="576" t="s">
        <v>573</v>
      </c>
      <c r="B15" s="577">
        <f>B6+B7+B8+B9+B10+B11+B12+B13+B14</f>
        <v>64326456</v>
      </c>
      <c r="C15" s="635" t="s">
        <v>503</v>
      </c>
    </row>
    <row r="16" spans="1:3" ht="12.75">
      <c r="A16" s="576"/>
      <c r="B16" s="573"/>
      <c r="C16" s="635"/>
    </row>
    <row r="17" spans="1:3" ht="12.75">
      <c r="A17" s="576" t="s">
        <v>574</v>
      </c>
      <c r="B17" s="573"/>
      <c r="C17" s="635"/>
    </row>
    <row r="18" spans="1:3" ht="12.75">
      <c r="A18" s="575" t="s">
        <v>575</v>
      </c>
      <c r="B18" s="573">
        <v>19885500</v>
      </c>
      <c r="C18" s="635"/>
    </row>
    <row r="19" spans="1:3" ht="12.75">
      <c r="A19" s="575" t="s">
        <v>576</v>
      </c>
      <c r="B19" s="573">
        <v>4410000</v>
      </c>
      <c r="C19" s="635"/>
    </row>
    <row r="20" spans="1:3" ht="12.75">
      <c r="A20" s="575" t="s">
        <v>593</v>
      </c>
      <c r="B20" s="573">
        <v>768584</v>
      </c>
      <c r="C20" s="635"/>
    </row>
    <row r="21" spans="1:3" ht="12.75">
      <c r="A21" s="575" t="s">
        <v>577</v>
      </c>
      <c r="B21" s="573">
        <v>3785433</v>
      </c>
      <c r="C21" s="635"/>
    </row>
    <row r="22" spans="1:3" ht="12.75">
      <c r="A22" s="576" t="s">
        <v>578</v>
      </c>
      <c r="B22" s="577">
        <f>B18+B19+B20+B21</f>
        <v>28849517</v>
      </c>
      <c r="C22" s="635"/>
    </row>
    <row r="23" spans="1:3" ht="12.75">
      <c r="A23" s="576"/>
      <c r="B23" s="573"/>
      <c r="C23" s="635"/>
    </row>
    <row r="24" spans="1:3" ht="12.75">
      <c r="A24" s="576" t="s">
        <v>579</v>
      </c>
      <c r="B24" s="573"/>
      <c r="C24" s="635"/>
    </row>
    <row r="25" spans="1:3" ht="12.75">
      <c r="A25" s="575" t="s">
        <v>580</v>
      </c>
      <c r="B25" s="573">
        <v>12074000</v>
      </c>
      <c r="C25" s="635"/>
    </row>
    <row r="26" spans="1:3" ht="12.75">
      <c r="A26" s="575" t="s">
        <v>581</v>
      </c>
      <c r="B26" s="573">
        <v>3400000</v>
      </c>
      <c r="C26" s="635"/>
    </row>
    <row r="27" spans="1:3" ht="12.75">
      <c r="A27" s="575" t="s">
        <v>582</v>
      </c>
      <c r="B27" s="573">
        <v>3764480</v>
      </c>
      <c r="C27" s="635"/>
    </row>
    <row r="28" spans="1:3" ht="12.75">
      <c r="A28" s="575" t="s">
        <v>583</v>
      </c>
      <c r="B28" s="573">
        <v>1040000</v>
      </c>
      <c r="C28" s="635"/>
    </row>
    <row r="29" spans="1:3" ht="12.75">
      <c r="A29" s="575" t="s">
        <v>591</v>
      </c>
      <c r="B29" s="573">
        <v>11191000</v>
      </c>
      <c r="C29" s="635"/>
    </row>
    <row r="30" spans="1:3" ht="12.75">
      <c r="A30" s="575" t="s">
        <v>592</v>
      </c>
      <c r="B30" s="573">
        <v>9901368</v>
      </c>
      <c r="C30" s="635"/>
    </row>
    <row r="31" spans="1:3" ht="12.75">
      <c r="A31" s="575" t="s">
        <v>584</v>
      </c>
      <c r="B31" s="573">
        <v>280440</v>
      </c>
      <c r="C31" s="635"/>
    </row>
    <row r="32" spans="1:3" ht="12.75">
      <c r="A32" s="576" t="s">
        <v>585</v>
      </c>
      <c r="B32" s="577">
        <f>B25+B26+B27+B28+B29+B31+B30</f>
        <v>41651288</v>
      </c>
      <c r="C32" s="635"/>
    </row>
    <row r="33" spans="1:3" ht="12.75">
      <c r="A33" s="576"/>
      <c r="B33" s="577"/>
      <c r="C33" s="635"/>
    </row>
    <row r="34" spans="1:3" ht="12.75">
      <c r="A34" s="576" t="s">
        <v>586</v>
      </c>
      <c r="B34" s="573"/>
      <c r="C34" s="635"/>
    </row>
    <row r="35" spans="1:3" ht="12.75">
      <c r="A35" s="578" t="s">
        <v>587</v>
      </c>
      <c r="B35" s="573">
        <v>2060630</v>
      </c>
      <c r="C35" s="635"/>
    </row>
    <row r="36" spans="1:3" ht="13.5" thickBot="1">
      <c r="A36" s="579" t="s">
        <v>588</v>
      </c>
      <c r="B36" s="577">
        <f>B35</f>
        <v>2060630</v>
      </c>
      <c r="C36" s="635"/>
    </row>
    <row r="37" spans="1:3" s="51" customFormat="1" ht="19.5" customHeight="1" thickBot="1">
      <c r="A37" s="35" t="s">
        <v>52</v>
      </c>
      <c r="B37" s="580">
        <f>B15+B22+B32+B36</f>
        <v>136887891</v>
      </c>
      <c r="C37" s="635"/>
    </row>
  </sheetData>
  <sheetProtection/>
  <mergeCells count="2">
    <mergeCell ref="A1:B1"/>
    <mergeCell ref="C15:C37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5"/>
  <sheetViews>
    <sheetView zoomScale="145" zoomScaleNormal="145" workbookViewId="0" topLeftCell="A21">
      <selection activeCell="D35" sqref="D3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39" t="str">
        <f>+CONCATENATE("K I M U T A T Á S",CHAR(10),"a ",LEFT(ÖSSZEFÜGGÉSEK!A5,4),". évben céljelleggel juttatott támogatásokról")</f>
        <v>K I M U T A T Á S
a 2018. évben céljelleggel juttatott támogatásokról</v>
      </c>
      <c r="B1" s="639"/>
      <c r="C1" s="639"/>
      <c r="D1" s="639"/>
    </row>
    <row r="2" spans="1:4" ht="17.25" customHeight="1">
      <c r="A2" s="372"/>
      <c r="B2" s="372"/>
      <c r="C2" s="372"/>
      <c r="D2" s="372"/>
    </row>
    <row r="3" spans="1:4" ht="13.5" thickBot="1">
      <c r="A3" s="206"/>
      <c r="B3" s="206"/>
      <c r="C3" s="636" t="str">
        <f>'4.sz tájékoztató t.'!O2</f>
        <v>Forintban!</v>
      </c>
      <c r="D3" s="636"/>
    </row>
    <row r="4" spans="1:4" ht="42.75" customHeight="1" thickBot="1">
      <c r="A4" s="375" t="s">
        <v>68</v>
      </c>
      <c r="B4" s="376" t="s">
        <v>119</v>
      </c>
      <c r="C4" s="376" t="s">
        <v>120</v>
      </c>
      <c r="D4" s="377" t="s">
        <v>13</v>
      </c>
    </row>
    <row r="5" spans="1:4" ht="15.75" customHeight="1">
      <c r="A5" s="207" t="s">
        <v>17</v>
      </c>
      <c r="B5" s="581" t="s">
        <v>594</v>
      </c>
      <c r="C5" s="29"/>
      <c r="D5" s="555"/>
    </row>
    <row r="6" spans="1:4" ht="15.75" customHeight="1">
      <c r="A6" s="208" t="s">
        <v>18</v>
      </c>
      <c r="B6" s="30" t="s">
        <v>595</v>
      </c>
      <c r="C6" s="30" t="s">
        <v>596</v>
      </c>
      <c r="D6" s="556">
        <v>280995</v>
      </c>
    </row>
    <row r="7" spans="1:4" ht="15.75" customHeight="1">
      <c r="A7" s="208" t="s">
        <v>19</v>
      </c>
      <c r="B7" s="30" t="s">
        <v>597</v>
      </c>
      <c r="C7" s="30" t="s">
        <v>596</v>
      </c>
      <c r="D7" s="556">
        <v>340600</v>
      </c>
    </row>
    <row r="8" spans="1:4" ht="15.75" customHeight="1">
      <c r="A8" s="208" t="s">
        <v>20</v>
      </c>
      <c r="B8" s="30" t="s">
        <v>615</v>
      </c>
      <c r="C8" s="582" t="s">
        <v>598</v>
      </c>
      <c r="D8" s="556">
        <v>1310181</v>
      </c>
    </row>
    <row r="9" spans="1:4" ht="15.75" customHeight="1">
      <c r="A9" s="208" t="s">
        <v>21</v>
      </c>
      <c r="B9" s="30" t="s">
        <v>616</v>
      </c>
      <c r="C9" s="30" t="s">
        <v>596</v>
      </c>
      <c r="D9" s="556">
        <v>907120</v>
      </c>
    </row>
    <row r="10" spans="1:4" ht="15.75" customHeight="1">
      <c r="A10" s="208" t="s">
        <v>22</v>
      </c>
      <c r="B10" s="30" t="s">
        <v>599</v>
      </c>
      <c r="C10" s="30" t="s">
        <v>600</v>
      </c>
      <c r="D10" s="556">
        <v>375000</v>
      </c>
    </row>
    <row r="11" spans="1:4" ht="15.75" customHeight="1">
      <c r="A11" s="208" t="s">
        <v>23</v>
      </c>
      <c r="B11" s="583" t="s">
        <v>601</v>
      </c>
      <c r="C11" s="583"/>
      <c r="D11" s="584">
        <f>D6+D7+D8+D9+D10</f>
        <v>3213896</v>
      </c>
    </row>
    <row r="12" spans="1:4" ht="15.75" customHeight="1">
      <c r="A12" s="208" t="s">
        <v>24</v>
      </c>
      <c r="B12" s="30"/>
      <c r="C12" s="30"/>
      <c r="D12" s="556"/>
    </row>
    <row r="13" spans="1:4" ht="15.75" customHeight="1">
      <c r="A13" s="208" t="s">
        <v>25</v>
      </c>
      <c r="B13" s="30"/>
      <c r="C13" s="30"/>
      <c r="D13" s="556"/>
    </row>
    <row r="14" spans="1:4" ht="15.75" customHeight="1">
      <c r="A14" s="208" t="s">
        <v>26</v>
      </c>
      <c r="B14" s="583" t="s">
        <v>602</v>
      </c>
      <c r="C14" s="583"/>
      <c r="D14" s="556"/>
    </row>
    <row r="15" spans="1:4" ht="15.75" customHeight="1">
      <c r="A15" s="208" t="s">
        <v>28</v>
      </c>
      <c r="B15" s="30" t="s">
        <v>603</v>
      </c>
      <c r="C15" s="30" t="s">
        <v>596</v>
      </c>
      <c r="D15" s="556">
        <v>700000</v>
      </c>
    </row>
    <row r="16" spans="1:4" ht="15.75" customHeight="1">
      <c r="A16" s="208" t="s">
        <v>29</v>
      </c>
      <c r="B16" s="30" t="s">
        <v>604</v>
      </c>
      <c r="C16" s="30" t="s">
        <v>596</v>
      </c>
      <c r="D16" s="556">
        <v>200000</v>
      </c>
    </row>
    <row r="17" spans="1:4" ht="15.75" customHeight="1">
      <c r="A17" s="208" t="s">
        <v>30</v>
      </c>
      <c r="B17" s="30" t="s">
        <v>605</v>
      </c>
      <c r="C17" s="30" t="s">
        <v>596</v>
      </c>
      <c r="D17" s="556">
        <v>100000</v>
      </c>
    </row>
    <row r="18" spans="1:4" ht="15.75" customHeight="1">
      <c r="A18" s="208" t="s">
        <v>31</v>
      </c>
      <c r="B18" s="30" t="s">
        <v>606</v>
      </c>
      <c r="C18" s="30" t="s">
        <v>596</v>
      </c>
      <c r="D18" s="556">
        <v>700000</v>
      </c>
    </row>
    <row r="19" spans="1:4" ht="15.75" customHeight="1">
      <c r="A19" s="208" t="s">
        <v>32</v>
      </c>
      <c r="B19" s="30" t="s">
        <v>607</v>
      </c>
      <c r="C19" s="30" t="s">
        <v>596</v>
      </c>
      <c r="D19" s="556">
        <v>200000</v>
      </c>
    </row>
    <row r="20" spans="1:4" ht="15.75" customHeight="1">
      <c r="A20" s="208" t="s">
        <v>34</v>
      </c>
      <c r="B20" s="30" t="s">
        <v>608</v>
      </c>
      <c r="C20" s="30" t="s">
        <v>596</v>
      </c>
      <c r="D20" s="556">
        <v>100000</v>
      </c>
    </row>
    <row r="21" spans="1:4" ht="15.75" customHeight="1">
      <c r="A21" s="208" t="s">
        <v>35</v>
      </c>
      <c r="B21" s="30" t="s">
        <v>609</v>
      </c>
      <c r="C21" s="30" t="s">
        <v>596</v>
      </c>
      <c r="D21" s="556">
        <v>400000</v>
      </c>
    </row>
    <row r="22" spans="1:4" ht="15.75" customHeight="1">
      <c r="A22" s="208" t="s">
        <v>37</v>
      </c>
      <c r="B22" s="30" t="s">
        <v>610</v>
      </c>
      <c r="C22" s="30" t="s">
        <v>611</v>
      </c>
      <c r="D22" s="556">
        <v>121200</v>
      </c>
    </row>
    <row r="23" spans="1:4" ht="15.75" customHeight="1">
      <c r="A23" s="208" t="s">
        <v>38</v>
      </c>
      <c r="B23" s="30" t="s">
        <v>612</v>
      </c>
      <c r="C23" s="30" t="s">
        <v>613</v>
      </c>
      <c r="D23" s="556">
        <v>5310000</v>
      </c>
    </row>
    <row r="24" spans="1:4" ht="15.75" customHeight="1">
      <c r="A24" s="208" t="s">
        <v>40</v>
      </c>
      <c r="B24" s="583" t="s">
        <v>614</v>
      </c>
      <c r="C24" s="583"/>
      <c r="D24" s="584">
        <f>D15+D16+D17+D18+D19+D20+D21+D22+D23</f>
        <v>7831200</v>
      </c>
    </row>
    <row r="25" spans="1:4" ht="15.75" customHeight="1">
      <c r="A25" s="208" t="s">
        <v>41</v>
      </c>
      <c r="B25" s="30"/>
      <c r="C25" s="30"/>
      <c r="D25" s="556"/>
    </row>
    <row r="26" spans="1:4" ht="15.75" customHeight="1">
      <c r="A26" s="208" t="s">
        <v>42</v>
      </c>
      <c r="B26" s="30"/>
      <c r="C26" s="30"/>
      <c r="D26" s="556"/>
    </row>
    <row r="27" spans="1:4" ht="15.75" customHeight="1">
      <c r="A27" s="208" t="s">
        <v>43</v>
      </c>
      <c r="B27" s="30"/>
      <c r="C27" s="30"/>
      <c r="D27" s="556"/>
    </row>
    <row r="28" spans="1:4" ht="15.75" customHeight="1">
      <c r="A28" s="208" t="s">
        <v>44</v>
      </c>
      <c r="B28" s="30"/>
      <c r="C28" s="30"/>
      <c r="D28" s="556"/>
    </row>
    <row r="29" spans="1:4" ht="15.75" customHeight="1">
      <c r="A29" s="208" t="s">
        <v>45</v>
      </c>
      <c r="B29" s="30"/>
      <c r="C29" s="30"/>
      <c r="D29" s="556"/>
    </row>
    <row r="30" spans="1:4" ht="15.75" customHeight="1">
      <c r="A30" s="208" t="s">
        <v>121</v>
      </c>
      <c r="B30" s="30"/>
      <c r="C30" s="30"/>
      <c r="D30" s="557"/>
    </row>
    <row r="31" spans="1:4" ht="15.75" customHeight="1">
      <c r="A31" s="208" t="s">
        <v>122</v>
      </c>
      <c r="B31" s="30"/>
      <c r="C31" s="30"/>
      <c r="D31" s="557"/>
    </row>
    <row r="32" spans="1:4" ht="15.75" customHeight="1">
      <c r="A32" s="208" t="s">
        <v>123</v>
      </c>
      <c r="B32" s="30"/>
      <c r="C32" s="30"/>
      <c r="D32" s="557"/>
    </row>
    <row r="33" spans="1:4" ht="15.75" customHeight="1" thickBot="1">
      <c r="A33" s="209" t="s">
        <v>124</v>
      </c>
      <c r="B33" s="31"/>
      <c r="C33" s="31"/>
      <c r="D33" s="558"/>
    </row>
    <row r="34" spans="1:4" ht="15.75" customHeight="1" thickBot="1">
      <c r="A34" s="637" t="s">
        <v>52</v>
      </c>
      <c r="B34" s="638"/>
      <c r="C34" s="210"/>
      <c r="D34" s="559">
        <f>D11+D24</f>
        <v>11045096</v>
      </c>
    </row>
    <row r="35" ht="12.75">
      <c r="A35" t="s">
        <v>174</v>
      </c>
    </row>
  </sheetData>
  <sheetProtection/>
  <mergeCells count="3">
    <mergeCell ref="C3:D3"/>
    <mergeCell ref="A34:B34"/>
    <mergeCell ref="A1:D1"/>
  </mergeCells>
  <conditionalFormatting sqref="D34">
    <cfRule type="cellIs" priority="1" dxfId="3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tabSelected="1" view="pageLayout" zoomScaleNormal="120" zoomScaleSheetLayoutView="100" workbookViewId="0" topLeftCell="A1">
      <selection activeCell="E30" sqref="E30"/>
    </sheetView>
  </sheetViews>
  <sheetFormatPr defaultColWidth="9.00390625" defaultRowHeight="12.75"/>
  <cols>
    <col min="1" max="1" width="9.00390625" style="379" customWidth="1"/>
    <col min="2" max="2" width="66.375" style="379" bestFit="1" customWidth="1"/>
    <col min="3" max="3" width="15.50390625" style="380" customWidth="1"/>
    <col min="4" max="5" width="15.50390625" style="379" customWidth="1"/>
    <col min="6" max="6" width="9.00390625" style="412" customWidth="1"/>
    <col min="7" max="16384" width="9.375" style="412" customWidth="1"/>
  </cols>
  <sheetData>
    <row r="1" spans="1:5" ht="15.75" customHeight="1">
      <c r="A1" s="591" t="s">
        <v>14</v>
      </c>
      <c r="B1" s="591"/>
      <c r="C1" s="591"/>
      <c r="D1" s="591"/>
      <c r="E1" s="591"/>
    </row>
    <row r="2" spans="1:5" ht="15.75" customHeight="1" thickBot="1">
      <c r="A2" s="592" t="s">
        <v>131</v>
      </c>
      <c r="B2" s="592"/>
      <c r="D2" s="136"/>
      <c r="E2" s="298" t="str">
        <f>'4.sz tájékoztató t.'!O2</f>
        <v>Forintban!</v>
      </c>
    </row>
    <row r="3" spans="1:5" ht="37.5" customHeight="1" thickBot="1">
      <c r="A3" s="23" t="s">
        <v>68</v>
      </c>
      <c r="B3" s="24" t="s">
        <v>16</v>
      </c>
      <c r="C3" s="24" t="str">
        <f>+CONCATENATE(LEFT(ÖSSZEFÜGGÉSEK!A5,4)+1,". évi")</f>
        <v>2019. évi</v>
      </c>
      <c r="D3" s="404" t="str">
        <f>+CONCATENATE(LEFT(ÖSSZEFÜGGÉSEK!A5,4)+2,". évi")</f>
        <v>2020. évi</v>
      </c>
      <c r="E3" s="156" t="str">
        <f>+CONCATENATE(LEFT(ÖSSZEFÜGGÉSEK!A5,4)+3,". évi")</f>
        <v>2021. évi</v>
      </c>
    </row>
    <row r="4" spans="1:5" s="413" customFormat="1" ht="12" customHeight="1" thickBot="1">
      <c r="A4" s="32" t="s">
        <v>467</v>
      </c>
      <c r="B4" s="33" t="s">
        <v>468</v>
      </c>
      <c r="C4" s="33" t="s">
        <v>469</v>
      </c>
      <c r="D4" s="33" t="s">
        <v>471</v>
      </c>
      <c r="E4" s="447" t="s">
        <v>470</v>
      </c>
    </row>
    <row r="5" spans="1:5" s="414" customFormat="1" ht="12" customHeight="1" thickBot="1">
      <c r="A5" s="20" t="s">
        <v>17</v>
      </c>
      <c r="B5" s="21" t="s">
        <v>505</v>
      </c>
      <c r="C5" s="464">
        <v>136900000</v>
      </c>
      <c r="D5" s="464">
        <v>137300000</v>
      </c>
      <c r="E5" s="465">
        <v>137500000</v>
      </c>
    </row>
    <row r="6" spans="1:5" s="414" customFormat="1" ht="12" customHeight="1" thickBot="1">
      <c r="A6" s="20" t="s">
        <v>18</v>
      </c>
      <c r="B6" s="283" t="s">
        <v>349</v>
      </c>
      <c r="C6" s="464">
        <v>23500000</v>
      </c>
      <c r="D6" s="464">
        <v>23800000</v>
      </c>
      <c r="E6" s="465">
        <v>24000000</v>
      </c>
    </row>
    <row r="7" spans="1:5" s="414" customFormat="1" ht="12" customHeight="1" thickBot="1">
      <c r="A7" s="20" t="s">
        <v>19</v>
      </c>
      <c r="B7" s="21" t="s">
        <v>357</v>
      </c>
      <c r="C7" s="464">
        <v>150000000</v>
      </c>
      <c r="D7" s="464">
        <v>5000000</v>
      </c>
      <c r="E7" s="465">
        <v>6000000</v>
      </c>
    </row>
    <row r="8" spans="1:5" s="414" customFormat="1" ht="12" customHeight="1" thickBot="1">
      <c r="A8" s="20" t="s">
        <v>145</v>
      </c>
      <c r="B8" s="21" t="s">
        <v>241</v>
      </c>
      <c r="C8" s="403">
        <f>SUM(C9:C15)</f>
        <v>33400000</v>
      </c>
      <c r="D8" s="403">
        <f>SUM(D9:D15)</f>
        <v>34000000</v>
      </c>
      <c r="E8" s="446">
        <f>SUM(E9:E15)</f>
        <v>34000000</v>
      </c>
    </row>
    <row r="9" spans="1:5" s="414" customFormat="1" ht="12" customHeight="1">
      <c r="A9" s="15" t="s">
        <v>242</v>
      </c>
      <c r="B9" s="415" t="s">
        <v>529</v>
      </c>
      <c r="C9" s="398"/>
      <c r="D9" s="398"/>
      <c r="E9" s="256"/>
    </row>
    <row r="10" spans="1:6" s="414" customFormat="1" ht="12" customHeight="1">
      <c r="A10" s="14" t="s">
        <v>243</v>
      </c>
      <c r="B10" s="416" t="s">
        <v>622</v>
      </c>
      <c r="C10" s="397">
        <v>8500000</v>
      </c>
      <c r="D10" s="397">
        <v>8500000</v>
      </c>
      <c r="E10" s="255">
        <v>8500000</v>
      </c>
      <c r="F10" s="414">
        <v>850000</v>
      </c>
    </row>
    <row r="11" spans="1:5" s="414" customFormat="1" ht="12" customHeight="1">
      <c r="A11" s="14" t="s">
        <v>244</v>
      </c>
      <c r="B11" s="416" t="s">
        <v>531</v>
      </c>
      <c r="C11" s="397">
        <v>20500000</v>
      </c>
      <c r="D11" s="397">
        <v>21000000</v>
      </c>
      <c r="E11" s="255">
        <v>21000000</v>
      </c>
    </row>
    <row r="12" spans="1:5" s="414" customFormat="1" ht="12" customHeight="1">
      <c r="A12" s="14" t="s">
        <v>245</v>
      </c>
      <c r="B12" s="416" t="s">
        <v>532</v>
      </c>
      <c r="C12" s="397"/>
      <c r="D12" s="397"/>
      <c r="E12" s="255"/>
    </row>
    <row r="13" spans="1:5" s="414" customFormat="1" ht="12" customHeight="1">
      <c r="A13" s="14" t="s">
        <v>526</v>
      </c>
      <c r="B13" s="416" t="s">
        <v>246</v>
      </c>
      <c r="C13" s="397">
        <v>3900000</v>
      </c>
      <c r="D13" s="397">
        <v>4000000</v>
      </c>
      <c r="E13" s="255">
        <v>4000000</v>
      </c>
    </row>
    <row r="14" spans="1:5" s="414" customFormat="1" ht="12" customHeight="1">
      <c r="A14" s="14" t="s">
        <v>527</v>
      </c>
      <c r="B14" s="416" t="s">
        <v>247</v>
      </c>
      <c r="C14" s="397"/>
      <c r="D14" s="397"/>
      <c r="E14" s="255"/>
    </row>
    <row r="15" spans="1:5" s="414" customFormat="1" ht="12" customHeight="1" thickBot="1">
      <c r="A15" s="16" t="s">
        <v>528</v>
      </c>
      <c r="B15" s="417" t="s">
        <v>248</v>
      </c>
      <c r="C15" s="399">
        <v>500000</v>
      </c>
      <c r="D15" s="399">
        <v>500000</v>
      </c>
      <c r="E15" s="257">
        <v>500000</v>
      </c>
    </row>
    <row r="16" spans="1:5" s="414" customFormat="1" ht="12" customHeight="1" thickBot="1">
      <c r="A16" s="20" t="s">
        <v>21</v>
      </c>
      <c r="B16" s="21" t="s">
        <v>508</v>
      </c>
      <c r="C16" s="464">
        <v>42500000</v>
      </c>
      <c r="D16" s="464">
        <v>43000000</v>
      </c>
      <c r="E16" s="465">
        <v>43500000</v>
      </c>
    </row>
    <row r="17" spans="1:5" s="414" customFormat="1" ht="12" customHeight="1" thickBot="1">
      <c r="A17" s="20" t="s">
        <v>22</v>
      </c>
      <c r="B17" s="21" t="s">
        <v>8</v>
      </c>
      <c r="C17" s="464"/>
      <c r="D17" s="464"/>
      <c r="E17" s="465"/>
    </row>
    <row r="18" spans="1:5" s="414" customFormat="1" ht="12" customHeight="1" thickBot="1">
      <c r="A18" s="20" t="s">
        <v>152</v>
      </c>
      <c r="B18" s="21" t="s">
        <v>507</v>
      </c>
      <c r="C18" s="464">
        <v>1050000</v>
      </c>
      <c r="D18" s="464">
        <v>1200000</v>
      </c>
      <c r="E18" s="465">
        <v>1250000</v>
      </c>
    </row>
    <row r="19" spans="1:5" s="414" customFormat="1" ht="12" customHeight="1" thickBot="1">
      <c r="A19" s="20" t="s">
        <v>24</v>
      </c>
      <c r="B19" s="283" t="s">
        <v>506</v>
      </c>
      <c r="C19" s="464">
        <v>150000</v>
      </c>
      <c r="D19" s="464">
        <v>100000</v>
      </c>
      <c r="E19" s="465">
        <v>80000</v>
      </c>
    </row>
    <row r="20" spans="1:5" s="414" customFormat="1" ht="12" customHeight="1" thickBot="1">
      <c r="A20" s="20" t="s">
        <v>25</v>
      </c>
      <c r="B20" s="21" t="s">
        <v>281</v>
      </c>
      <c r="C20" s="403">
        <f>+C5+C6+C7+C8+C16+C17+C18+C19</f>
        <v>387500000</v>
      </c>
      <c r="D20" s="403">
        <f>+D5+D6+D7+D8+D16+D17+D18+D19</f>
        <v>244400000</v>
      </c>
      <c r="E20" s="294">
        <f>+E5+E6+E7+E8+E16+E17+E18+E19</f>
        <v>246330000</v>
      </c>
    </row>
    <row r="21" spans="1:5" s="414" customFormat="1" ht="12" customHeight="1" thickBot="1">
      <c r="A21" s="20" t="s">
        <v>26</v>
      </c>
      <c r="B21" s="21" t="s">
        <v>509</v>
      </c>
      <c r="C21" s="511">
        <v>10500000</v>
      </c>
      <c r="D21" s="511">
        <v>10000000</v>
      </c>
      <c r="E21" s="512">
        <v>8500000</v>
      </c>
    </row>
    <row r="22" spans="1:5" s="414" customFormat="1" ht="12" customHeight="1" thickBot="1">
      <c r="A22" s="20" t="s">
        <v>27</v>
      </c>
      <c r="B22" s="21" t="s">
        <v>510</v>
      </c>
      <c r="C22" s="403">
        <f>+C20+C21</f>
        <v>398000000</v>
      </c>
      <c r="D22" s="403">
        <f>+D20+D21</f>
        <v>254400000</v>
      </c>
      <c r="E22" s="446">
        <f>+E20+E21</f>
        <v>254830000</v>
      </c>
    </row>
    <row r="23" spans="1:5" s="414" customFormat="1" ht="12" customHeight="1">
      <c r="A23" s="366"/>
      <c r="B23" s="367"/>
      <c r="C23" s="368"/>
      <c r="D23" s="508"/>
      <c r="E23" s="509"/>
    </row>
    <row r="24" spans="1:5" s="414" customFormat="1" ht="12" customHeight="1">
      <c r="A24" s="591" t="s">
        <v>46</v>
      </c>
      <c r="B24" s="591"/>
      <c r="C24" s="591"/>
      <c r="D24" s="591"/>
      <c r="E24" s="591"/>
    </row>
    <row r="25" spans="1:5" s="414" customFormat="1" ht="12" customHeight="1" thickBot="1">
      <c r="A25" s="593" t="s">
        <v>132</v>
      </c>
      <c r="B25" s="593"/>
      <c r="C25" s="380"/>
      <c r="D25" s="136"/>
      <c r="E25" s="298" t="str">
        <f>E2</f>
        <v>Forintban!</v>
      </c>
    </row>
    <row r="26" spans="1:6" s="414" customFormat="1" ht="24" customHeight="1" thickBot="1">
      <c r="A26" s="23" t="s">
        <v>15</v>
      </c>
      <c r="B26" s="24" t="s">
        <v>47</v>
      </c>
      <c r="C26" s="24" t="str">
        <f>+C3</f>
        <v>2019. évi</v>
      </c>
      <c r="D26" s="24" t="str">
        <f>+D3</f>
        <v>2020. évi</v>
      </c>
      <c r="E26" s="156" t="str">
        <f>+E3</f>
        <v>2021. évi</v>
      </c>
      <c r="F26" s="510"/>
    </row>
    <row r="27" spans="1:6" s="414" customFormat="1" ht="12" customHeight="1" thickBot="1">
      <c r="A27" s="407" t="s">
        <v>467</v>
      </c>
      <c r="B27" s="408" t="s">
        <v>468</v>
      </c>
      <c r="C27" s="408" t="s">
        <v>469</v>
      </c>
      <c r="D27" s="408" t="s">
        <v>471</v>
      </c>
      <c r="E27" s="504" t="s">
        <v>470</v>
      </c>
      <c r="F27" s="510"/>
    </row>
    <row r="28" spans="1:6" s="414" customFormat="1" ht="15" customHeight="1" thickBot="1">
      <c r="A28" s="20" t="s">
        <v>17</v>
      </c>
      <c r="B28" s="27" t="s">
        <v>511</v>
      </c>
      <c r="C28" s="464">
        <v>242500000</v>
      </c>
      <c r="D28" s="464">
        <v>243500000</v>
      </c>
      <c r="E28" s="460">
        <v>243730000</v>
      </c>
      <c r="F28" s="510"/>
    </row>
    <row r="29" spans="1:5" ht="12" customHeight="1" thickBot="1">
      <c r="A29" s="482" t="s">
        <v>18</v>
      </c>
      <c r="B29" s="505" t="s">
        <v>516</v>
      </c>
      <c r="C29" s="506">
        <f>+C30+C31+C32</f>
        <v>150405800</v>
      </c>
      <c r="D29" s="506">
        <f>+D30+D31+D32</f>
        <v>5800000</v>
      </c>
      <c r="E29" s="507">
        <f>+E30+E31+E32</f>
        <v>6000000</v>
      </c>
    </row>
    <row r="30" spans="1:5" ht="12" customHeight="1">
      <c r="A30" s="15" t="s">
        <v>103</v>
      </c>
      <c r="B30" s="8" t="s">
        <v>203</v>
      </c>
      <c r="C30" s="398">
        <v>150000000</v>
      </c>
      <c r="D30" s="398"/>
      <c r="E30" s="256"/>
    </row>
    <row r="31" spans="1:5" ht="12" customHeight="1">
      <c r="A31" s="15" t="s">
        <v>104</v>
      </c>
      <c r="B31" s="12" t="s">
        <v>159</v>
      </c>
      <c r="C31" s="397"/>
      <c r="D31" s="397">
        <v>5800000</v>
      </c>
      <c r="E31" s="255">
        <v>6000000</v>
      </c>
    </row>
    <row r="32" spans="1:5" ht="12" customHeight="1" thickBot="1">
      <c r="A32" s="15" t="s">
        <v>105</v>
      </c>
      <c r="B32" s="285" t="s">
        <v>205</v>
      </c>
      <c r="C32" s="397">
        <v>405800</v>
      </c>
      <c r="D32" s="397"/>
      <c r="E32" s="255"/>
    </row>
    <row r="33" spans="1:5" ht="12" customHeight="1" thickBot="1">
      <c r="A33" s="20" t="s">
        <v>19</v>
      </c>
      <c r="B33" s="120" t="s">
        <v>422</v>
      </c>
      <c r="C33" s="396">
        <f>+C28+C29</f>
        <v>392905800</v>
      </c>
      <c r="D33" s="396">
        <f>+D28+D29</f>
        <v>249300000</v>
      </c>
      <c r="E33" s="254">
        <f>+E28+E29</f>
        <v>249730000</v>
      </c>
    </row>
    <row r="34" spans="1:6" ht="15" customHeight="1" thickBot="1">
      <c r="A34" s="20" t="s">
        <v>20</v>
      </c>
      <c r="B34" s="120" t="s">
        <v>512</v>
      </c>
      <c r="C34" s="513">
        <v>5094200</v>
      </c>
      <c r="D34" s="513">
        <v>5100000</v>
      </c>
      <c r="E34" s="514">
        <v>5100000</v>
      </c>
      <c r="F34" s="427"/>
    </row>
    <row r="35" spans="1:5" s="414" customFormat="1" ht="12.75" customHeight="1" thickBot="1">
      <c r="A35" s="286" t="s">
        <v>21</v>
      </c>
      <c r="B35" s="378" t="s">
        <v>513</v>
      </c>
      <c r="C35" s="503">
        <f>+C33+C34</f>
        <v>398000000</v>
      </c>
      <c r="D35" s="503">
        <f>+D33+D34</f>
        <v>254400000</v>
      </c>
      <c r="E35" s="497">
        <f>+E33+E34</f>
        <v>254830000</v>
      </c>
    </row>
    <row r="36" ht="15.75">
      <c r="C36" s="379"/>
    </row>
    <row r="37" ht="15.75">
      <c r="C37" s="379"/>
    </row>
    <row r="38" ht="15.75">
      <c r="C38" s="379"/>
    </row>
    <row r="39" ht="16.5" customHeight="1">
      <c r="C39" s="379"/>
    </row>
    <row r="40" ht="15.75">
      <c r="C40" s="379"/>
    </row>
    <row r="41" ht="15.75">
      <c r="C41" s="379"/>
    </row>
    <row r="42" spans="6:7" s="379" customFormat="1" ht="15.75">
      <c r="F42" s="412"/>
      <c r="G42" s="412"/>
    </row>
    <row r="43" spans="6:7" s="379" customFormat="1" ht="15.75">
      <c r="F43" s="412"/>
      <c r="G43" s="412"/>
    </row>
    <row r="44" spans="6:7" s="379" customFormat="1" ht="15.75">
      <c r="F44" s="412"/>
      <c r="G44" s="412"/>
    </row>
    <row r="45" spans="6:7" s="379" customFormat="1" ht="15.75">
      <c r="F45" s="412"/>
      <c r="G45" s="412"/>
    </row>
    <row r="46" spans="6:7" s="379" customFormat="1" ht="15.75">
      <c r="F46" s="412"/>
      <c r="G46" s="412"/>
    </row>
    <row r="47" spans="6:7" s="379" customFormat="1" ht="15.75">
      <c r="F47" s="412"/>
      <c r="G47" s="412"/>
    </row>
    <row r="48" spans="6:7" s="379" customFormat="1" ht="15.75">
      <c r="F48" s="412"/>
      <c r="G48" s="412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CE,Félkövér"&amp;12Murakeresztúr Község Önkormányzat
2018. ÉVI KÖLTSÉGVETÉSI ÉVET KÖVETŐ 3 ÉV TERVEZETT BEVÉTELEI, KIADÁSAI&amp;R&amp;"Times New Roman CE,Félkövér dőlt"&amp;11 7. számú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89">
      <selection activeCell="A90" sqref="A90:B90"/>
    </sheetView>
  </sheetViews>
  <sheetFormatPr defaultColWidth="9.00390625" defaultRowHeight="12.75"/>
  <cols>
    <col min="1" max="1" width="9.50390625" style="379" customWidth="1"/>
    <col min="2" max="2" width="91.625" style="379" customWidth="1"/>
    <col min="3" max="3" width="21.625" style="380" customWidth="1"/>
    <col min="4" max="4" width="9.00390625" style="412" customWidth="1"/>
    <col min="5" max="16384" width="9.375" style="412" customWidth="1"/>
  </cols>
  <sheetData>
    <row r="1" spans="1:3" ht="15.75" customHeight="1">
      <c r="A1" s="591" t="s">
        <v>14</v>
      </c>
      <c r="B1" s="591"/>
      <c r="C1" s="591"/>
    </row>
    <row r="2" spans="1:3" ht="15.75" customHeight="1" thickBot="1">
      <c r="A2" s="592" t="s">
        <v>131</v>
      </c>
      <c r="B2" s="592"/>
      <c r="C2" s="298" t="str">
        <f>'1.1.sz.mell.'!C2</f>
        <v>Forintban!</v>
      </c>
    </row>
    <row r="3" spans="1:3" ht="37.5" customHeight="1" thickBot="1">
      <c r="A3" s="23" t="s">
        <v>68</v>
      </c>
      <c r="B3" s="24" t="s">
        <v>16</v>
      </c>
      <c r="C3" s="40" t="str">
        <f>+CONCATENATE(LEFT(ÖSSZEFÜGGÉSEK!A5,4),". évi előirányzat")</f>
        <v>2018. évi előirányzat</v>
      </c>
    </row>
    <row r="4" spans="1:3" s="413" customFormat="1" ht="12" customHeight="1" thickBot="1">
      <c r="A4" s="407"/>
      <c r="B4" s="408" t="s">
        <v>467</v>
      </c>
      <c r="C4" s="409" t="s">
        <v>468</v>
      </c>
    </row>
    <row r="5" spans="1:3" s="414" customFormat="1" ht="12" customHeight="1" thickBot="1">
      <c r="A5" s="20" t="s">
        <v>17</v>
      </c>
      <c r="B5" s="21" t="s">
        <v>226</v>
      </c>
      <c r="C5" s="288">
        <f>+C6+C7+C8+C9+C10+C11</f>
        <v>136887891</v>
      </c>
    </row>
    <row r="6" spans="1:3" s="414" customFormat="1" ht="12" customHeight="1">
      <c r="A6" s="15" t="s">
        <v>97</v>
      </c>
      <c r="B6" s="415" t="s">
        <v>227</v>
      </c>
      <c r="C6" s="291">
        <v>64326456</v>
      </c>
    </row>
    <row r="7" spans="1:3" s="414" customFormat="1" ht="12" customHeight="1">
      <c r="A7" s="14" t="s">
        <v>98</v>
      </c>
      <c r="B7" s="416" t="s">
        <v>228</v>
      </c>
      <c r="C7" s="290">
        <v>28849517</v>
      </c>
    </row>
    <row r="8" spans="1:3" s="414" customFormat="1" ht="12" customHeight="1">
      <c r="A8" s="14" t="s">
        <v>99</v>
      </c>
      <c r="B8" s="416" t="s">
        <v>524</v>
      </c>
      <c r="C8" s="290">
        <v>41651288</v>
      </c>
    </row>
    <row r="9" spans="1:3" s="414" customFormat="1" ht="12" customHeight="1">
      <c r="A9" s="14" t="s">
        <v>100</v>
      </c>
      <c r="B9" s="416" t="s">
        <v>230</v>
      </c>
      <c r="C9" s="290">
        <v>2060630</v>
      </c>
    </row>
    <row r="10" spans="1:3" s="414" customFormat="1" ht="12" customHeight="1">
      <c r="A10" s="14" t="s">
        <v>127</v>
      </c>
      <c r="B10" s="284" t="s">
        <v>406</v>
      </c>
      <c r="C10" s="290"/>
    </row>
    <row r="11" spans="1:3" s="414" customFormat="1" ht="12" customHeight="1" thickBot="1">
      <c r="A11" s="16" t="s">
        <v>101</v>
      </c>
      <c r="B11" s="285" t="s">
        <v>407</v>
      </c>
      <c r="C11" s="290"/>
    </row>
    <row r="12" spans="1:3" s="414" customFormat="1" ht="12" customHeight="1" thickBot="1">
      <c r="A12" s="20" t="s">
        <v>18</v>
      </c>
      <c r="B12" s="283" t="s">
        <v>231</v>
      </c>
      <c r="C12" s="288">
        <f>+C13+C14+C15+C16+C17</f>
        <v>21261130</v>
      </c>
    </row>
    <row r="13" spans="1:3" s="414" customFormat="1" ht="12" customHeight="1">
      <c r="A13" s="15" t="s">
        <v>103</v>
      </c>
      <c r="B13" s="415" t="s">
        <v>232</v>
      </c>
      <c r="C13" s="291"/>
    </row>
    <row r="14" spans="1:3" s="414" customFormat="1" ht="12" customHeight="1">
      <c r="A14" s="14" t="s">
        <v>104</v>
      </c>
      <c r="B14" s="416" t="s">
        <v>233</v>
      </c>
      <c r="C14" s="290"/>
    </row>
    <row r="15" spans="1:3" s="414" customFormat="1" ht="12" customHeight="1">
      <c r="A15" s="14" t="s">
        <v>105</v>
      </c>
      <c r="B15" s="416" t="s">
        <v>397</v>
      </c>
      <c r="C15" s="290"/>
    </row>
    <row r="16" spans="1:3" s="414" customFormat="1" ht="12" customHeight="1">
      <c r="A16" s="14" t="s">
        <v>106</v>
      </c>
      <c r="B16" s="416" t="s">
        <v>398</v>
      </c>
      <c r="C16" s="290"/>
    </row>
    <row r="17" spans="1:3" s="414" customFormat="1" ht="12" customHeight="1">
      <c r="A17" s="14" t="s">
        <v>107</v>
      </c>
      <c r="B17" s="416" t="s">
        <v>548</v>
      </c>
      <c r="C17" s="290">
        <v>21261130</v>
      </c>
    </row>
    <row r="18" spans="1:3" s="414" customFormat="1" ht="12" customHeight="1" thickBot="1">
      <c r="A18" s="16" t="s">
        <v>116</v>
      </c>
      <c r="B18" s="285" t="s">
        <v>235</v>
      </c>
      <c r="C18" s="292"/>
    </row>
    <row r="19" spans="1:3" s="414" customFormat="1" ht="12" customHeight="1" thickBot="1">
      <c r="A19" s="20" t="s">
        <v>19</v>
      </c>
      <c r="B19" s="21" t="s">
        <v>236</v>
      </c>
      <c r="C19" s="288">
        <f>+C20+C21+C22+C23+C24</f>
        <v>29882704</v>
      </c>
    </row>
    <row r="20" spans="1:3" s="414" customFormat="1" ht="12" customHeight="1">
      <c r="A20" s="15" t="s">
        <v>86</v>
      </c>
      <c r="B20" s="415" t="s">
        <v>237</v>
      </c>
      <c r="C20" s="291">
        <v>29882704</v>
      </c>
    </row>
    <row r="21" spans="1:3" s="414" customFormat="1" ht="12" customHeight="1">
      <c r="A21" s="14" t="s">
        <v>87</v>
      </c>
      <c r="B21" s="416" t="s">
        <v>238</v>
      </c>
      <c r="C21" s="290"/>
    </row>
    <row r="22" spans="1:3" s="414" customFormat="1" ht="12" customHeight="1">
      <c r="A22" s="14" t="s">
        <v>88</v>
      </c>
      <c r="B22" s="416" t="s">
        <v>399</v>
      </c>
      <c r="C22" s="290"/>
    </row>
    <row r="23" spans="1:3" s="414" customFormat="1" ht="12" customHeight="1">
      <c r="A23" s="14" t="s">
        <v>89</v>
      </c>
      <c r="B23" s="416" t="s">
        <v>400</v>
      </c>
      <c r="C23" s="290"/>
    </row>
    <row r="24" spans="1:3" s="414" customFormat="1" ht="12" customHeight="1">
      <c r="A24" s="14" t="s">
        <v>143</v>
      </c>
      <c r="B24" s="416" t="s">
        <v>239</v>
      </c>
      <c r="C24" s="290"/>
    </row>
    <row r="25" spans="1:3" s="414" customFormat="1" ht="12" customHeight="1" thickBot="1">
      <c r="A25" s="16" t="s">
        <v>144</v>
      </c>
      <c r="B25" s="417" t="s">
        <v>240</v>
      </c>
      <c r="C25" s="292"/>
    </row>
    <row r="26" spans="1:3" s="414" customFormat="1" ht="12" customHeight="1" thickBot="1">
      <c r="A26" s="20" t="s">
        <v>145</v>
      </c>
      <c r="B26" s="21" t="s">
        <v>534</v>
      </c>
      <c r="C26" s="294">
        <f>SUM(C27:C33)</f>
        <v>30570000</v>
      </c>
    </row>
    <row r="27" spans="1:3" s="414" customFormat="1" ht="12" customHeight="1">
      <c r="A27" s="15" t="s">
        <v>242</v>
      </c>
      <c r="B27" s="415" t="s">
        <v>529</v>
      </c>
      <c r="C27" s="291"/>
    </row>
    <row r="28" spans="1:3" s="414" customFormat="1" ht="12" customHeight="1">
      <c r="A28" s="14" t="s">
        <v>243</v>
      </c>
      <c r="B28" s="416" t="s">
        <v>553</v>
      </c>
      <c r="C28" s="290">
        <v>8500000</v>
      </c>
    </row>
    <row r="29" spans="1:3" s="414" customFormat="1" ht="12" customHeight="1">
      <c r="A29" s="14" t="s">
        <v>244</v>
      </c>
      <c r="B29" s="416" t="s">
        <v>531</v>
      </c>
      <c r="C29" s="290">
        <v>17600000</v>
      </c>
    </row>
    <row r="30" spans="1:3" s="414" customFormat="1" ht="12" customHeight="1">
      <c r="A30" s="14" t="s">
        <v>245</v>
      </c>
      <c r="B30" s="416" t="s">
        <v>532</v>
      </c>
      <c r="C30" s="290"/>
    </row>
    <row r="31" spans="1:3" s="414" customFormat="1" ht="12" customHeight="1">
      <c r="A31" s="14" t="s">
        <v>526</v>
      </c>
      <c r="B31" s="416" t="s">
        <v>246</v>
      </c>
      <c r="C31" s="290">
        <v>3900000</v>
      </c>
    </row>
    <row r="32" spans="1:3" s="414" customFormat="1" ht="12" customHeight="1">
      <c r="A32" s="14" t="s">
        <v>527</v>
      </c>
      <c r="B32" s="416" t="s">
        <v>247</v>
      </c>
      <c r="C32" s="290"/>
    </row>
    <row r="33" spans="1:3" s="414" customFormat="1" ht="12" customHeight="1" thickBot="1">
      <c r="A33" s="16" t="s">
        <v>528</v>
      </c>
      <c r="B33" s="515" t="s">
        <v>248</v>
      </c>
      <c r="C33" s="292">
        <v>570000</v>
      </c>
    </row>
    <row r="34" spans="1:3" s="414" customFormat="1" ht="12" customHeight="1" thickBot="1">
      <c r="A34" s="20" t="s">
        <v>21</v>
      </c>
      <c r="B34" s="21" t="s">
        <v>408</v>
      </c>
      <c r="C34" s="288">
        <f>SUM(C35:C45)</f>
        <v>38696601</v>
      </c>
    </row>
    <row r="35" spans="1:3" s="414" customFormat="1" ht="12" customHeight="1">
      <c r="A35" s="15" t="s">
        <v>90</v>
      </c>
      <c r="B35" s="415" t="s">
        <v>251</v>
      </c>
      <c r="C35" s="291"/>
    </row>
    <row r="36" spans="1:3" s="414" customFormat="1" ht="12" customHeight="1">
      <c r="A36" s="14" t="s">
        <v>91</v>
      </c>
      <c r="B36" s="416" t="s">
        <v>252</v>
      </c>
      <c r="C36" s="290">
        <v>15166164</v>
      </c>
    </row>
    <row r="37" spans="1:3" s="414" customFormat="1" ht="12" customHeight="1">
      <c r="A37" s="14" t="s">
        <v>92</v>
      </c>
      <c r="B37" s="416" t="s">
        <v>253</v>
      </c>
      <c r="C37" s="290">
        <v>235000</v>
      </c>
    </row>
    <row r="38" spans="1:3" s="414" customFormat="1" ht="12" customHeight="1">
      <c r="A38" s="14" t="s">
        <v>147</v>
      </c>
      <c r="B38" s="416" t="s">
        <v>254</v>
      </c>
      <c r="C38" s="290">
        <v>2651709</v>
      </c>
    </row>
    <row r="39" spans="1:3" s="414" customFormat="1" ht="12" customHeight="1">
      <c r="A39" s="14" t="s">
        <v>148</v>
      </c>
      <c r="B39" s="416" t="s">
        <v>255</v>
      </c>
      <c r="C39" s="290">
        <v>12926540</v>
      </c>
    </row>
    <row r="40" spans="1:3" s="414" customFormat="1" ht="12" customHeight="1">
      <c r="A40" s="14" t="s">
        <v>149</v>
      </c>
      <c r="B40" s="416" t="s">
        <v>256</v>
      </c>
      <c r="C40" s="290">
        <v>7717088</v>
      </c>
    </row>
    <row r="41" spans="1:3" s="414" customFormat="1" ht="12" customHeight="1">
      <c r="A41" s="14" t="s">
        <v>150</v>
      </c>
      <c r="B41" s="416" t="s">
        <v>257</v>
      </c>
      <c r="C41" s="290"/>
    </row>
    <row r="42" spans="1:3" s="414" customFormat="1" ht="12" customHeight="1">
      <c r="A42" s="14" t="s">
        <v>151</v>
      </c>
      <c r="B42" s="416" t="s">
        <v>533</v>
      </c>
      <c r="C42" s="290"/>
    </row>
    <row r="43" spans="1:3" s="414" customFormat="1" ht="12" customHeight="1">
      <c r="A43" s="14" t="s">
        <v>249</v>
      </c>
      <c r="B43" s="416" t="s">
        <v>259</v>
      </c>
      <c r="C43" s="293"/>
    </row>
    <row r="44" spans="1:3" s="414" customFormat="1" ht="12" customHeight="1">
      <c r="A44" s="16" t="s">
        <v>250</v>
      </c>
      <c r="B44" s="417" t="s">
        <v>410</v>
      </c>
      <c r="C44" s="402"/>
    </row>
    <row r="45" spans="1:3" s="414" customFormat="1" ht="12" customHeight="1" thickBot="1">
      <c r="A45" s="16" t="s">
        <v>409</v>
      </c>
      <c r="B45" s="285" t="s">
        <v>260</v>
      </c>
      <c r="C45" s="402">
        <v>100</v>
      </c>
    </row>
    <row r="46" spans="1:3" s="414" customFormat="1" ht="12" customHeight="1" thickBot="1">
      <c r="A46" s="20" t="s">
        <v>22</v>
      </c>
      <c r="B46" s="21" t="s">
        <v>261</v>
      </c>
      <c r="C46" s="288">
        <f>SUM(C47:C51)</f>
        <v>0</v>
      </c>
    </row>
    <row r="47" spans="1:3" s="414" customFormat="1" ht="12" customHeight="1">
      <c r="A47" s="15" t="s">
        <v>93</v>
      </c>
      <c r="B47" s="415" t="s">
        <v>265</v>
      </c>
      <c r="C47" s="459"/>
    </row>
    <row r="48" spans="1:3" s="414" customFormat="1" ht="12" customHeight="1">
      <c r="A48" s="14" t="s">
        <v>94</v>
      </c>
      <c r="B48" s="416" t="s">
        <v>266</v>
      </c>
      <c r="C48" s="293"/>
    </row>
    <row r="49" spans="1:3" s="414" customFormat="1" ht="12" customHeight="1">
      <c r="A49" s="14" t="s">
        <v>262</v>
      </c>
      <c r="B49" s="416" t="s">
        <v>267</v>
      </c>
      <c r="C49" s="293"/>
    </row>
    <row r="50" spans="1:3" s="414" customFormat="1" ht="12" customHeight="1">
      <c r="A50" s="14" t="s">
        <v>263</v>
      </c>
      <c r="B50" s="416" t="s">
        <v>268</v>
      </c>
      <c r="C50" s="293"/>
    </row>
    <row r="51" spans="1:3" s="414" customFormat="1" ht="12" customHeight="1" thickBot="1">
      <c r="A51" s="16" t="s">
        <v>264</v>
      </c>
      <c r="B51" s="285" t="s">
        <v>269</v>
      </c>
      <c r="C51" s="402"/>
    </row>
    <row r="52" spans="1:3" s="414" customFormat="1" ht="12" customHeight="1" thickBot="1">
      <c r="A52" s="20" t="s">
        <v>152</v>
      </c>
      <c r="B52" s="21" t="s">
        <v>270</v>
      </c>
      <c r="C52" s="288">
        <f>SUM(C53:C55)</f>
        <v>1435000</v>
      </c>
    </row>
    <row r="53" spans="1:3" s="414" customFormat="1" ht="12" customHeight="1">
      <c r="A53" s="15" t="s">
        <v>95</v>
      </c>
      <c r="B53" s="415" t="s">
        <v>271</v>
      </c>
      <c r="C53" s="291"/>
    </row>
    <row r="54" spans="1:3" s="414" customFormat="1" ht="12" customHeight="1">
      <c r="A54" s="14" t="s">
        <v>96</v>
      </c>
      <c r="B54" s="416" t="s">
        <v>401</v>
      </c>
      <c r="C54" s="290"/>
    </row>
    <row r="55" spans="1:3" s="414" customFormat="1" ht="12" customHeight="1">
      <c r="A55" s="14" t="s">
        <v>274</v>
      </c>
      <c r="B55" s="416" t="s">
        <v>272</v>
      </c>
      <c r="C55" s="290">
        <v>1435000</v>
      </c>
    </row>
    <row r="56" spans="1:3" s="414" customFormat="1" ht="12" customHeight="1" thickBot="1">
      <c r="A56" s="16" t="s">
        <v>275</v>
      </c>
      <c r="B56" s="285" t="s">
        <v>273</v>
      </c>
      <c r="C56" s="292"/>
    </row>
    <row r="57" spans="1:3" s="414" customFormat="1" ht="12" customHeight="1" thickBot="1">
      <c r="A57" s="20" t="s">
        <v>24</v>
      </c>
      <c r="B57" s="283" t="s">
        <v>276</v>
      </c>
      <c r="C57" s="288">
        <f>SUM(C58:C60)</f>
        <v>200000</v>
      </c>
    </row>
    <row r="58" spans="1:3" s="414" customFormat="1" ht="12" customHeight="1">
      <c r="A58" s="15" t="s">
        <v>153</v>
      </c>
      <c r="B58" s="415" t="s">
        <v>278</v>
      </c>
      <c r="C58" s="293"/>
    </row>
    <row r="59" spans="1:3" s="414" customFormat="1" ht="12" customHeight="1">
      <c r="A59" s="14" t="s">
        <v>154</v>
      </c>
      <c r="B59" s="416" t="s">
        <v>402</v>
      </c>
      <c r="C59" s="293">
        <v>200000</v>
      </c>
    </row>
    <row r="60" spans="1:3" s="414" customFormat="1" ht="12" customHeight="1">
      <c r="A60" s="14" t="s">
        <v>204</v>
      </c>
      <c r="B60" s="416" t="s">
        <v>279</v>
      </c>
      <c r="C60" s="293"/>
    </row>
    <row r="61" spans="1:3" s="414" customFormat="1" ht="12" customHeight="1" thickBot="1">
      <c r="A61" s="16" t="s">
        <v>277</v>
      </c>
      <c r="B61" s="285" t="s">
        <v>280</v>
      </c>
      <c r="C61" s="293"/>
    </row>
    <row r="62" spans="1:3" s="414" customFormat="1" ht="12" customHeight="1" thickBot="1">
      <c r="A62" s="487" t="s">
        <v>450</v>
      </c>
      <c r="B62" s="21" t="s">
        <v>281</v>
      </c>
      <c r="C62" s="294">
        <f>+C5+C12+C19+C26+C34+C46+C52+C57</f>
        <v>258933326</v>
      </c>
    </row>
    <row r="63" spans="1:3" s="414" customFormat="1" ht="12" customHeight="1" thickBot="1">
      <c r="A63" s="462" t="s">
        <v>282</v>
      </c>
      <c r="B63" s="283" t="s">
        <v>283</v>
      </c>
      <c r="C63" s="288">
        <f>SUM(C64:C66)</f>
        <v>0</v>
      </c>
    </row>
    <row r="64" spans="1:3" s="414" customFormat="1" ht="12" customHeight="1">
      <c r="A64" s="15" t="s">
        <v>311</v>
      </c>
      <c r="B64" s="415" t="s">
        <v>284</v>
      </c>
      <c r="C64" s="293"/>
    </row>
    <row r="65" spans="1:3" s="414" customFormat="1" ht="12" customHeight="1">
      <c r="A65" s="14" t="s">
        <v>320</v>
      </c>
      <c r="B65" s="416" t="s">
        <v>285</v>
      </c>
      <c r="C65" s="293"/>
    </row>
    <row r="66" spans="1:3" s="414" customFormat="1" ht="12" customHeight="1" thickBot="1">
      <c r="A66" s="16" t="s">
        <v>321</v>
      </c>
      <c r="B66" s="481" t="s">
        <v>435</v>
      </c>
      <c r="C66" s="293"/>
    </row>
    <row r="67" spans="1:3" s="414" customFormat="1" ht="12" customHeight="1" thickBot="1">
      <c r="A67" s="462" t="s">
        <v>287</v>
      </c>
      <c r="B67" s="283" t="s">
        <v>288</v>
      </c>
      <c r="C67" s="288">
        <f>SUM(C68:C71)</f>
        <v>0</v>
      </c>
    </row>
    <row r="68" spans="1:3" s="414" customFormat="1" ht="12" customHeight="1">
      <c r="A68" s="15" t="s">
        <v>128</v>
      </c>
      <c r="B68" s="415" t="s">
        <v>289</v>
      </c>
      <c r="C68" s="293"/>
    </row>
    <row r="69" spans="1:3" s="414" customFormat="1" ht="12" customHeight="1">
      <c r="A69" s="14" t="s">
        <v>129</v>
      </c>
      <c r="B69" s="416" t="s">
        <v>545</v>
      </c>
      <c r="C69" s="293"/>
    </row>
    <row r="70" spans="1:3" s="414" customFormat="1" ht="12" customHeight="1">
      <c r="A70" s="14" t="s">
        <v>312</v>
      </c>
      <c r="B70" s="416" t="s">
        <v>290</v>
      </c>
      <c r="C70" s="293"/>
    </row>
    <row r="71" spans="1:3" s="414" customFormat="1" ht="12" customHeight="1" thickBot="1">
      <c r="A71" s="16" t="s">
        <v>313</v>
      </c>
      <c r="B71" s="285" t="s">
        <v>546</v>
      </c>
      <c r="C71" s="293"/>
    </row>
    <row r="72" spans="1:3" s="414" customFormat="1" ht="12" customHeight="1" thickBot="1">
      <c r="A72" s="462" t="s">
        <v>291</v>
      </c>
      <c r="B72" s="283" t="s">
        <v>292</v>
      </c>
      <c r="C72" s="288">
        <f>SUM(C73:C74)</f>
        <v>17154472</v>
      </c>
    </row>
    <row r="73" spans="1:3" s="414" customFormat="1" ht="12" customHeight="1">
      <c r="A73" s="15" t="s">
        <v>314</v>
      </c>
      <c r="B73" s="415" t="s">
        <v>293</v>
      </c>
      <c r="C73" s="293">
        <v>17154472</v>
      </c>
    </row>
    <row r="74" spans="1:3" s="414" customFormat="1" ht="12" customHeight="1" thickBot="1">
      <c r="A74" s="16" t="s">
        <v>315</v>
      </c>
      <c r="B74" s="285" t="s">
        <v>294</v>
      </c>
      <c r="C74" s="293"/>
    </row>
    <row r="75" spans="1:3" s="414" customFormat="1" ht="12" customHeight="1" thickBot="1">
      <c r="A75" s="462" t="s">
        <v>295</v>
      </c>
      <c r="B75" s="283" t="s">
        <v>296</v>
      </c>
      <c r="C75" s="288">
        <f>SUM(C76:C78)</f>
        <v>0</v>
      </c>
    </row>
    <row r="76" spans="1:3" s="414" customFormat="1" ht="12" customHeight="1">
      <c r="A76" s="15" t="s">
        <v>316</v>
      </c>
      <c r="B76" s="415" t="s">
        <v>297</v>
      </c>
      <c r="C76" s="293"/>
    </row>
    <row r="77" spans="1:3" s="414" customFormat="1" ht="12" customHeight="1">
      <c r="A77" s="14" t="s">
        <v>317</v>
      </c>
      <c r="B77" s="416" t="s">
        <v>298</v>
      </c>
      <c r="C77" s="293"/>
    </row>
    <row r="78" spans="1:3" s="414" customFormat="1" ht="12" customHeight="1" thickBot="1">
      <c r="A78" s="16" t="s">
        <v>318</v>
      </c>
      <c r="B78" s="285" t="s">
        <v>547</v>
      </c>
      <c r="C78" s="293"/>
    </row>
    <row r="79" spans="1:3" s="414" customFormat="1" ht="12" customHeight="1" thickBot="1">
      <c r="A79" s="462" t="s">
        <v>299</v>
      </c>
      <c r="B79" s="283" t="s">
        <v>319</v>
      </c>
      <c r="C79" s="288">
        <f>SUM(C80:C83)</f>
        <v>0</v>
      </c>
    </row>
    <row r="80" spans="1:3" s="414" customFormat="1" ht="12" customHeight="1">
      <c r="A80" s="419" t="s">
        <v>300</v>
      </c>
      <c r="B80" s="415" t="s">
        <v>301</v>
      </c>
      <c r="C80" s="293"/>
    </row>
    <row r="81" spans="1:3" s="414" customFormat="1" ht="12" customHeight="1">
      <c r="A81" s="420" t="s">
        <v>302</v>
      </c>
      <c r="B81" s="416" t="s">
        <v>303</v>
      </c>
      <c r="C81" s="293"/>
    </row>
    <row r="82" spans="1:3" s="414" customFormat="1" ht="12" customHeight="1">
      <c r="A82" s="420" t="s">
        <v>304</v>
      </c>
      <c r="B82" s="416" t="s">
        <v>305</v>
      </c>
      <c r="C82" s="293"/>
    </row>
    <row r="83" spans="1:3" s="414" customFormat="1" ht="12" customHeight="1" thickBot="1">
      <c r="A83" s="421" t="s">
        <v>306</v>
      </c>
      <c r="B83" s="285" t="s">
        <v>307</v>
      </c>
      <c r="C83" s="293"/>
    </row>
    <row r="84" spans="1:3" s="414" customFormat="1" ht="12" customHeight="1" thickBot="1">
      <c r="A84" s="462" t="s">
        <v>308</v>
      </c>
      <c r="B84" s="283" t="s">
        <v>449</v>
      </c>
      <c r="C84" s="460"/>
    </row>
    <row r="85" spans="1:3" s="414" customFormat="1" ht="13.5" customHeight="1" thickBot="1">
      <c r="A85" s="462" t="s">
        <v>310</v>
      </c>
      <c r="B85" s="283" t="s">
        <v>309</v>
      </c>
      <c r="C85" s="460"/>
    </row>
    <row r="86" spans="1:3" s="414" customFormat="1" ht="15.75" customHeight="1" thickBot="1">
      <c r="A86" s="462" t="s">
        <v>322</v>
      </c>
      <c r="B86" s="422" t="s">
        <v>452</v>
      </c>
      <c r="C86" s="294">
        <f>+C63+C67+C72+C75+C79+C85+C84</f>
        <v>17154472</v>
      </c>
    </row>
    <row r="87" spans="1:3" s="414" customFormat="1" ht="16.5" customHeight="1" thickBot="1">
      <c r="A87" s="463" t="s">
        <v>451</v>
      </c>
      <c r="B87" s="423" t="s">
        <v>453</v>
      </c>
      <c r="C87" s="294">
        <f>+C62+C86</f>
        <v>276087798</v>
      </c>
    </row>
    <row r="88" spans="1:3" s="414" customFormat="1" ht="83.25" customHeight="1">
      <c r="A88" s="5"/>
      <c r="B88" s="6"/>
      <c r="C88" s="295"/>
    </row>
    <row r="89" spans="1:3" ht="16.5" customHeight="1">
      <c r="A89" s="591" t="s">
        <v>46</v>
      </c>
      <c r="B89" s="591"/>
      <c r="C89" s="591"/>
    </row>
    <row r="90" spans="1:3" s="424" customFormat="1" ht="16.5" customHeight="1" thickBot="1">
      <c r="A90" s="593" t="s">
        <v>132</v>
      </c>
      <c r="B90" s="593"/>
      <c r="C90" s="135" t="str">
        <f>C2</f>
        <v>Forintban!</v>
      </c>
    </row>
    <row r="91" spans="1:3" ht="37.5" customHeight="1" thickBot="1">
      <c r="A91" s="23" t="s">
        <v>68</v>
      </c>
      <c r="B91" s="24" t="s">
        <v>47</v>
      </c>
      <c r="C91" s="40" t="str">
        <f>+C3</f>
        <v>2018. évi előirányzat</v>
      </c>
    </row>
    <row r="92" spans="1:3" s="413" customFormat="1" ht="12" customHeight="1" thickBot="1">
      <c r="A92" s="32"/>
      <c r="B92" s="33" t="s">
        <v>467</v>
      </c>
      <c r="C92" s="34" t="s">
        <v>468</v>
      </c>
    </row>
    <row r="93" spans="1:3" ht="12" customHeight="1" thickBot="1">
      <c r="A93" s="22" t="s">
        <v>17</v>
      </c>
      <c r="B93" s="28" t="s">
        <v>411</v>
      </c>
      <c r="C93" s="287">
        <f>C94+C95+C96+C97+C98+C111</f>
        <v>235839431</v>
      </c>
    </row>
    <row r="94" spans="1:3" ht="12" customHeight="1">
      <c r="A94" s="17" t="s">
        <v>97</v>
      </c>
      <c r="B94" s="10" t="s">
        <v>48</v>
      </c>
      <c r="C94" s="289">
        <v>108466642</v>
      </c>
    </row>
    <row r="95" spans="1:3" ht="12" customHeight="1">
      <c r="A95" s="14" t="s">
        <v>98</v>
      </c>
      <c r="B95" s="8" t="s">
        <v>155</v>
      </c>
      <c r="C95" s="290">
        <v>20503346</v>
      </c>
    </row>
    <row r="96" spans="1:3" ht="12" customHeight="1">
      <c r="A96" s="14" t="s">
        <v>99</v>
      </c>
      <c r="B96" s="8" t="s">
        <v>125</v>
      </c>
      <c r="C96" s="292">
        <v>87104853</v>
      </c>
    </row>
    <row r="97" spans="1:3" ht="12" customHeight="1">
      <c r="A97" s="14" t="s">
        <v>100</v>
      </c>
      <c r="B97" s="11" t="s">
        <v>156</v>
      </c>
      <c r="C97" s="292">
        <v>3027000</v>
      </c>
    </row>
    <row r="98" spans="1:3" ht="12" customHeight="1">
      <c r="A98" s="14" t="s">
        <v>111</v>
      </c>
      <c r="B98" s="19" t="s">
        <v>157</v>
      </c>
      <c r="C98" s="292">
        <f>C105+C110</f>
        <v>8645096</v>
      </c>
    </row>
    <row r="99" spans="1:3" ht="12" customHeight="1">
      <c r="A99" s="14" t="s">
        <v>101</v>
      </c>
      <c r="B99" s="8" t="s">
        <v>416</v>
      </c>
      <c r="C99" s="292"/>
    </row>
    <row r="100" spans="1:3" ht="12" customHeight="1">
      <c r="A100" s="14" t="s">
        <v>102</v>
      </c>
      <c r="B100" s="140" t="s">
        <v>415</v>
      </c>
      <c r="C100" s="292"/>
    </row>
    <row r="101" spans="1:3" ht="12" customHeight="1">
      <c r="A101" s="14" t="s">
        <v>112</v>
      </c>
      <c r="B101" s="140" t="s">
        <v>414</v>
      </c>
      <c r="C101" s="292"/>
    </row>
    <row r="102" spans="1:3" ht="12" customHeight="1">
      <c r="A102" s="14" t="s">
        <v>113</v>
      </c>
      <c r="B102" s="138" t="s">
        <v>325</v>
      </c>
      <c r="C102" s="292"/>
    </row>
    <row r="103" spans="1:3" ht="12" customHeight="1">
      <c r="A103" s="14" t="s">
        <v>114</v>
      </c>
      <c r="B103" s="139" t="s">
        <v>326</v>
      </c>
      <c r="C103" s="292"/>
    </row>
    <row r="104" spans="1:3" ht="12" customHeight="1">
      <c r="A104" s="14" t="s">
        <v>115</v>
      </c>
      <c r="B104" s="139" t="s">
        <v>327</v>
      </c>
      <c r="C104" s="292"/>
    </row>
    <row r="105" spans="1:3" ht="12" customHeight="1">
      <c r="A105" s="14" t="s">
        <v>117</v>
      </c>
      <c r="B105" s="138" t="s">
        <v>328</v>
      </c>
      <c r="C105" s="292">
        <v>3213896</v>
      </c>
    </row>
    <row r="106" spans="1:3" ht="12" customHeight="1">
      <c r="A106" s="14" t="s">
        <v>158</v>
      </c>
      <c r="B106" s="138" t="s">
        <v>329</v>
      </c>
      <c r="C106" s="292"/>
    </row>
    <row r="107" spans="1:3" ht="12" customHeight="1">
      <c r="A107" s="14" t="s">
        <v>323</v>
      </c>
      <c r="B107" s="139" t="s">
        <v>330</v>
      </c>
      <c r="C107" s="292"/>
    </row>
    <row r="108" spans="1:3" ht="12" customHeight="1">
      <c r="A108" s="13" t="s">
        <v>324</v>
      </c>
      <c r="B108" s="140" t="s">
        <v>331</v>
      </c>
      <c r="C108" s="292"/>
    </row>
    <row r="109" spans="1:3" ht="12" customHeight="1">
      <c r="A109" s="14" t="s">
        <v>412</v>
      </c>
      <c r="B109" s="140" t="s">
        <v>332</v>
      </c>
      <c r="C109" s="292"/>
    </row>
    <row r="110" spans="1:3" ht="12" customHeight="1">
      <c r="A110" s="16" t="s">
        <v>413</v>
      </c>
      <c r="B110" s="140" t="s">
        <v>333</v>
      </c>
      <c r="C110" s="292">
        <v>5431200</v>
      </c>
    </row>
    <row r="111" spans="1:3" ht="12" customHeight="1">
      <c r="A111" s="14" t="s">
        <v>417</v>
      </c>
      <c r="B111" s="11" t="s">
        <v>49</v>
      </c>
      <c r="C111" s="290">
        <f>C112+C113</f>
        <v>8092494</v>
      </c>
    </row>
    <row r="112" spans="1:3" ht="12" customHeight="1">
      <c r="A112" s="14" t="s">
        <v>418</v>
      </c>
      <c r="B112" s="8" t="s">
        <v>420</v>
      </c>
      <c r="C112" s="290">
        <v>4255627</v>
      </c>
    </row>
    <row r="113" spans="1:3" ht="12" customHeight="1" thickBot="1">
      <c r="A113" s="18" t="s">
        <v>419</v>
      </c>
      <c r="B113" s="485" t="s">
        <v>421</v>
      </c>
      <c r="C113" s="296">
        <v>3836867</v>
      </c>
    </row>
    <row r="114" spans="1:3" ht="12" customHeight="1" thickBot="1">
      <c r="A114" s="482" t="s">
        <v>18</v>
      </c>
      <c r="B114" s="483" t="s">
        <v>334</v>
      </c>
      <c r="C114" s="484">
        <f>+C115+C117+C119</f>
        <v>35150808</v>
      </c>
    </row>
    <row r="115" spans="1:3" ht="12" customHeight="1">
      <c r="A115" s="15" t="s">
        <v>103</v>
      </c>
      <c r="B115" s="8" t="s">
        <v>203</v>
      </c>
      <c r="C115" s="291">
        <v>500000</v>
      </c>
    </row>
    <row r="116" spans="1:3" ht="12" customHeight="1">
      <c r="A116" s="15" t="s">
        <v>104</v>
      </c>
      <c r="B116" s="12" t="s">
        <v>338</v>
      </c>
      <c r="C116" s="291"/>
    </row>
    <row r="117" spans="1:3" ht="12" customHeight="1">
      <c r="A117" s="15" t="s">
        <v>105</v>
      </c>
      <c r="B117" s="12" t="s">
        <v>159</v>
      </c>
      <c r="C117" s="290">
        <v>34245208</v>
      </c>
    </row>
    <row r="118" spans="1:3" ht="12" customHeight="1">
      <c r="A118" s="15" t="s">
        <v>106</v>
      </c>
      <c r="B118" s="12" t="s">
        <v>339</v>
      </c>
      <c r="C118" s="255"/>
    </row>
    <row r="119" spans="1:3" ht="12" customHeight="1">
      <c r="A119" s="15" t="s">
        <v>107</v>
      </c>
      <c r="B119" s="285" t="s">
        <v>549</v>
      </c>
      <c r="C119" s="255">
        <f>C122+C123</f>
        <v>405600</v>
      </c>
    </row>
    <row r="120" spans="1:3" ht="12" customHeight="1">
      <c r="A120" s="15" t="s">
        <v>116</v>
      </c>
      <c r="B120" s="284" t="s">
        <v>403</v>
      </c>
      <c r="C120" s="255"/>
    </row>
    <row r="121" spans="1:3" ht="12" customHeight="1">
      <c r="A121" s="15" t="s">
        <v>118</v>
      </c>
      <c r="B121" s="411" t="s">
        <v>344</v>
      </c>
      <c r="C121" s="255"/>
    </row>
    <row r="122" spans="1:3" ht="15.75">
      <c r="A122" s="15" t="s">
        <v>160</v>
      </c>
      <c r="B122" s="139" t="s">
        <v>327</v>
      </c>
      <c r="C122" s="255">
        <v>355600</v>
      </c>
    </row>
    <row r="123" spans="1:3" ht="12" customHeight="1">
      <c r="A123" s="15" t="s">
        <v>161</v>
      </c>
      <c r="B123" s="139" t="s">
        <v>343</v>
      </c>
      <c r="C123" s="255">
        <v>50000</v>
      </c>
    </row>
    <row r="124" spans="1:3" ht="12" customHeight="1">
      <c r="A124" s="15" t="s">
        <v>162</v>
      </c>
      <c r="B124" s="139" t="s">
        <v>342</v>
      </c>
      <c r="C124" s="255"/>
    </row>
    <row r="125" spans="1:3" ht="12" customHeight="1">
      <c r="A125" s="15" t="s">
        <v>335</v>
      </c>
      <c r="B125" s="139" t="s">
        <v>330</v>
      </c>
      <c r="C125" s="255"/>
    </row>
    <row r="126" spans="1:3" ht="12" customHeight="1">
      <c r="A126" s="15" t="s">
        <v>336</v>
      </c>
      <c r="B126" s="139" t="s">
        <v>341</v>
      </c>
      <c r="C126" s="255"/>
    </row>
    <row r="127" spans="1:3" ht="16.5" thickBot="1">
      <c r="A127" s="13" t="s">
        <v>337</v>
      </c>
      <c r="B127" s="139" t="s">
        <v>340</v>
      </c>
      <c r="C127" s="257"/>
    </row>
    <row r="128" spans="1:3" ht="12" customHeight="1" thickBot="1">
      <c r="A128" s="20" t="s">
        <v>19</v>
      </c>
      <c r="B128" s="120" t="s">
        <v>422</v>
      </c>
      <c r="C128" s="288">
        <f>+C93+C114</f>
        <v>270990239</v>
      </c>
    </row>
    <row r="129" spans="1:3" ht="12" customHeight="1" thickBot="1">
      <c r="A129" s="20" t="s">
        <v>20</v>
      </c>
      <c r="B129" s="120" t="s">
        <v>423</v>
      </c>
      <c r="C129" s="288">
        <f>+C130+C131+C132</f>
        <v>0</v>
      </c>
    </row>
    <row r="130" spans="1:3" ht="12" customHeight="1">
      <c r="A130" s="15" t="s">
        <v>242</v>
      </c>
      <c r="B130" s="12" t="s">
        <v>430</v>
      </c>
      <c r="C130" s="255"/>
    </row>
    <row r="131" spans="1:3" ht="12" customHeight="1">
      <c r="A131" s="15" t="s">
        <v>243</v>
      </c>
      <c r="B131" s="12" t="s">
        <v>431</v>
      </c>
      <c r="C131" s="255"/>
    </row>
    <row r="132" spans="1:3" ht="12" customHeight="1" thickBot="1">
      <c r="A132" s="13" t="s">
        <v>244</v>
      </c>
      <c r="B132" s="12" t="s">
        <v>432</v>
      </c>
      <c r="C132" s="255"/>
    </row>
    <row r="133" spans="1:3" ht="12" customHeight="1" thickBot="1">
      <c r="A133" s="20" t="s">
        <v>21</v>
      </c>
      <c r="B133" s="120" t="s">
        <v>424</v>
      </c>
      <c r="C133" s="288">
        <f>SUM(C134:C139)</f>
        <v>0</v>
      </c>
    </row>
    <row r="134" spans="1:3" ht="12" customHeight="1">
      <c r="A134" s="15" t="s">
        <v>90</v>
      </c>
      <c r="B134" s="9" t="s">
        <v>433</v>
      </c>
      <c r="C134" s="255"/>
    </row>
    <row r="135" spans="1:3" ht="12" customHeight="1">
      <c r="A135" s="15" t="s">
        <v>91</v>
      </c>
      <c r="B135" s="9" t="s">
        <v>425</v>
      </c>
      <c r="C135" s="255"/>
    </row>
    <row r="136" spans="1:3" ht="12" customHeight="1">
      <c r="A136" s="15" t="s">
        <v>92</v>
      </c>
      <c r="B136" s="9" t="s">
        <v>426</v>
      </c>
      <c r="C136" s="255"/>
    </row>
    <row r="137" spans="1:3" ht="12" customHeight="1">
      <c r="A137" s="15" t="s">
        <v>147</v>
      </c>
      <c r="B137" s="9" t="s">
        <v>427</v>
      </c>
      <c r="C137" s="255"/>
    </row>
    <row r="138" spans="1:3" ht="12" customHeight="1">
      <c r="A138" s="15" t="s">
        <v>148</v>
      </c>
      <c r="B138" s="9" t="s">
        <v>428</v>
      </c>
      <c r="C138" s="255"/>
    </row>
    <row r="139" spans="1:3" ht="12" customHeight="1" thickBot="1">
      <c r="A139" s="13" t="s">
        <v>149</v>
      </c>
      <c r="B139" s="9" t="s">
        <v>429</v>
      </c>
      <c r="C139" s="255"/>
    </row>
    <row r="140" spans="1:3" ht="12" customHeight="1" thickBot="1">
      <c r="A140" s="20" t="s">
        <v>22</v>
      </c>
      <c r="B140" s="120" t="s">
        <v>437</v>
      </c>
      <c r="C140" s="294">
        <f>+C141+C142+C143+C144</f>
        <v>5097559</v>
      </c>
    </row>
    <row r="141" spans="1:3" ht="12" customHeight="1">
      <c r="A141" s="15" t="s">
        <v>93</v>
      </c>
      <c r="B141" s="9" t="s">
        <v>345</v>
      </c>
      <c r="C141" s="255"/>
    </row>
    <row r="142" spans="1:3" ht="12" customHeight="1">
      <c r="A142" s="15" t="s">
        <v>94</v>
      </c>
      <c r="B142" s="9" t="s">
        <v>346</v>
      </c>
      <c r="C142" s="255">
        <v>5097559</v>
      </c>
    </row>
    <row r="143" spans="1:3" ht="12" customHeight="1">
      <c r="A143" s="15" t="s">
        <v>262</v>
      </c>
      <c r="B143" s="9" t="s">
        <v>438</v>
      </c>
      <c r="C143" s="255"/>
    </row>
    <row r="144" spans="1:3" ht="12" customHeight="1" thickBot="1">
      <c r="A144" s="13" t="s">
        <v>263</v>
      </c>
      <c r="B144" s="7" t="s">
        <v>365</v>
      </c>
      <c r="C144" s="255"/>
    </row>
    <row r="145" spans="1:3" ht="12" customHeight="1" thickBot="1">
      <c r="A145" s="20" t="s">
        <v>23</v>
      </c>
      <c r="B145" s="120" t="s">
        <v>439</v>
      </c>
      <c r="C145" s="297">
        <f>SUM(C146:C150)</f>
        <v>0</v>
      </c>
    </row>
    <row r="146" spans="1:3" ht="12" customHeight="1">
      <c r="A146" s="15" t="s">
        <v>95</v>
      </c>
      <c r="B146" s="9" t="s">
        <v>434</v>
      </c>
      <c r="C146" s="255"/>
    </row>
    <row r="147" spans="1:3" ht="12" customHeight="1">
      <c r="A147" s="15" t="s">
        <v>96</v>
      </c>
      <c r="B147" s="9" t="s">
        <v>441</v>
      </c>
      <c r="C147" s="255"/>
    </row>
    <row r="148" spans="1:3" ht="12" customHeight="1">
      <c r="A148" s="15" t="s">
        <v>274</v>
      </c>
      <c r="B148" s="9" t="s">
        <v>436</v>
      </c>
      <c r="C148" s="255"/>
    </row>
    <row r="149" spans="1:3" ht="12" customHeight="1">
      <c r="A149" s="15" t="s">
        <v>275</v>
      </c>
      <c r="B149" s="9" t="s">
        <v>442</v>
      </c>
      <c r="C149" s="255"/>
    </row>
    <row r="150" spans="1:3" ht="12" customHeight="1" thickBot="1">
      <c r="A150" s="15" t="s">
        <v>440</v>
      </c>
      <c r="B150" s="9" t="s">
        <v>443</v>
      </c>
      <c r="C150" s="255"/>
    </row>
    <row r="151" spans="1:3" ht="12" customHeight="1" thickBot="1">
      <c r="A151" s="20" t="s">
        <v>24</v>
      </c>
      <c r="B151" s="120" t="s">
        <v>444</v>
      </c>
      <c r="C151" s="486"/>
    </row>
    <row r="152" spans="1:3" ht="12" customHeight="1" thickBot="1">
      <c r="A152" s="20" t="s">
        <v>25</v>
      </c>
      <c r="B152" s="120" t="s">
        <v>445</v>
      </c>
      <c r="C152" s="486"/>
    </row>
    <row r="153" spans="1:9" ht="15" customHeight="1" thickBot="1">
      <c r="A153" s="20" t="s">
        <v>26</v>
      </c>
      <c r="B153" s="120" t="s">
        <v>447</v>
      </c>
      <c r="C153" s="425">
        <f>+C129+C133+C140+C145+C151+C152</f>
        <v>5097559</v>
      </c>
      <c r="F153" s="426"/>
      <c r="G153" s="427"/>
      <c r="H153" s="427"/>
      <c r="I153" s="427"/>
    </row>
    <row r="154" spans="1:3" s="414" customFormat="1" ht="12.75" customHeight="1" thickBot="1">
      <c r="A154" s="286" t="s">
        <v>27</v>
      </c>
      <c r="B154" s="378" t="s">
        <v>446</v>
      </c>
      <c r="C154" s="425">
        <f>+C128+C153</f>
        <v>276087798</v>
      </c>
    </row>
    <row r="155" ht="7.5" customHeight="1"/>
    <row r="156" spans="1:3" ht="15.75">
      <c r="A156" s="594" t="s">
        <v>347</v>
      </c>
      <c r="B156" s="594"/>
      <c r="C156" s="594"/>
    </row>
    <row r="157" spans="1:3" ht="15" customHeight="1" thickBot="1">
      <c r="A157" s="592" t="s">
        <v>133</v>
      </c>
      <c r="B157" s="592"/>
      <c r="C157" s="298" t="str">
        <f>C90</f>
        <v>Forintban!</v>
      </c>
    </row>
    <row r="158" spans="1:4" ht="13.5" customHeight="1" thickBot="1">
      <c r="A158" s="20">
        <v>1</v>
      </c>
      <c r="B158" s="27" t="s">
        <v>448</v>
      </c>
      <c r="C158" s="288">
        <f>+C62-C128</f>
        <v>-12056913</v>
      </c>
      <c r="D158" s="428"/>
    </row>
    <row r="159" spans="1:3" ht="27.75" customHeight="1" thickBot="1">
      <c r="A159" s="20" t="s">
        <v>18</v>
      </c>
      <c r="B159" s="27" t="s">
        <v>454</v>
      </c>
      <c r="C159" s="288">
        <f>+C86-C153</f>
        <v>12056913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Murakeresztúr Község Önkormányzat
2018. ÉVI KÖLTSÉGVETÉS
KÖTELEZŐ FELADATAINAK MÉRLEGE &amp;R&amp;"Times New Roman CE,Félkövér dőlt"&amp;11 1.2. melléklet a 3/2018. (II.28.)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89">
      <selection activeCell="B94" sqref="B94"/>
    </sheetView>
  </sheetViews>
  <sheetFormatPr defaultColWidth="9.00390625" defaultRowHeight="12.75"/>
  <cols>
    <col min="1" max="1" width="9.50390625" style="379" customWidth="1"/>
    <col min="2" max="2" width="91.625" style="379" customWidth="1"/>
    <col min="3" max="3" width="21.625" style="380" customWidth="1"/>
    <col min="4" max="4" width="9.00390625" style="412" customWidth="1"/>
    <col min="5" max="16384" width="9.375" style="412" customWidth="1"/>
  </cols>
  <sheetData>
    <row r="1" spans="1:3" ht="15.75" customHeight="1">
      <c r="A1" s="591" t="s">
        <v>14</v>
      </c>
      <c r="B1" s="591"/>
      <c r="C1" s="591"/>
    </row>
    <row r="2" spans="1:3" ht="15.75" customHeight="1" thickBot="1">
      <c r="A2" s="592" t="s">
        <v>131</v>
      </c>
      <c r="B2" s="592"/>
      <c r="C2" s="298" t="str">
        <f>'1.2.sz.mell.'!C2</f>
        <v>Forintban!</v>
      </c>
    </row>
    <row r="3" spans="1:3" ht="37.5" customHeight="1" thickBot="1">
      <c r="A3" s="23" t="s">
        <v>68</v>
      </c>
      <c r="B3" s="24" t="s">
        <v>16</v>
      </c>
      <c r="C3" s="40" t="str">
        <f>+CONCATENATE(LEFT(ÖSSZEFÜGGÉSEK!A5,4),". évi előirányzat")</f>
        <v>2018. évi előirányzat</v>
      </c>
    </row>
    <row r="4" spans="1:3" s="413" customFormat="1" ht="12" customHeight="1" thickBot="1">
      <c r="A4" s="407"/>
      <c r="B4" s="408" t="s">
        <v>467</v>
      </c>
      <c r="C4" s="409" t="s">
        <v>468</v>
      </c>
    </row>
    <row r="5" spans="1:3" s="414" customFormat="1" ht="12" customHeight="1" thickBot="1">
      <c r="A5" s="20" t="s">
        <v>17</v>
      </c>
      <c r="B5" s="21" t="s">
        <v>226</v>
      </c>
      <c r="C5" s="288">
        <f>+C6+C7+C8+C9+C10+C11</f>
        <v>0</v>
      </c>
    </row>
    <row r="6" spans="1:3" s="414" customFormat="1" ht="12" customHeight="1">
      <c r="A6" s="15" t="s">
        <v>97</v>
      </c>
      <c r="B6" s="415" t="s">
        <v>227</v>
      </c>
      <c r="C6" s="291"/>
    </row>
    <row r="7" spans="1:3" s="414" customFormat="1" ht="12" customHeight="1">
      <c r="A7" s="14" t="s">
        <v>98</v>
      </c>
      <c r="B7" s="416" t="s">
        <v>228</v>
      </c>
      <c r="C7" s="290"/>
    </row>
    <row r="8" spans="1:3" s="414" customFormat="1" ht="12" customHeight="1">
      <c r="A8" s="14" t="s">
        <v>99</v>
      </c>
      <c r="B8" s="416" t="s">
        <v>524</v>
      </c>
      <c r="C8" s="290"/>
    </row>
    <row r="9" spans="1:3" s="414" customFormat="1" ht="12" customHeight="1">
      <c r="A9" s="14" t="s">
        <v>100</v>
      </c>
      <c r="B9" s="416" t="s">
        <v>230</v>
      </c>
      <c r="C9" s="290"/>
    </row>
    <row r="10" spans="1:3" s="414" customFormat="1" ht="12" customHeight="1">
      <c r="A10" s="14" t="s">
        <v>127</v>
      </c>
      <c r="B10" s="284" t="s">
        <v>406</v>
      </c>
      <c r="C10" s="290"/>
    </row>
    <row r="11" spans="1:3" s="414" customFormat="1" ht="12" customHeight="1" thickBot="1">
      <c r="A11" s="16" t="s">
        <v>101</v>
      </c>
      <c r="B11" s="285" t="s">
        <v>407</v>
      </c>
      <c r="C11" s="290"/>
    </row>
    <row r="12" spans="1:3" s="414" customFormat="1" ht="12" customHeight="1" thickBot="1">
      <c r="A12" s="20" t="s">
        <v>18</v>
      </c>
      <c r="B12" s="283" t="s">
        <v>231</v>
      </c>
      <c r="C12" s="288">
        <f>+C13+C14+C15+C16+C17</f>
        <v>0</v>
      </c>
    </row>
    <row r="13" spans="1:3" s="414" customFormat="1" ht="12" customHeight="1">
      <c r="A13" s="15" t="s">
        <v>103</v>
      </c>
      <c r="B13" s="415" t="s">
        <v>232</v>
      </c>
      <c r="C13" s="291"/>
    </row>
    <row r="14" spans="1:3" s="414" customFormat="1" ht="12" customHeight="1">
      <c r="A14" s="14" t="s">
        <v>104</v>
      </c>
      <c r="B14" s="416" t="s">
        <v>233</v>
      </c>
      <c r="C14" s="290"/>
    </row>
    <row r="15" spans="1:3" s="414" customFormat="1" ht="12" customHeight="1">
      <c r="A15" s="14" t="s">
        <v>105</v>
      </c>
      <c r="B15" s="416" t="s">
        <v>397</v>
      </c>
      <c r="C15" s="290"/>
    </row>
    <row r="16" spans="1:3" s="414" customFormat="1" ht="12" customHeight="1">
      <c r="A16" s="14" t="s">
        <v>106</v>
      </c>
      <c r="B16" s="416" t="s">
        <v>398</v>
      </c>
      <c r="C16" s="290"/>
    </row>
    <row r="17" spans="1:3" s="414" customFormat="1" ht="12" customHeight="1">
      <c r="A17" s="14" t="s">
        <v>107</v>
      </c>
      <c r="B17" s="416" t="s">
        <v>548</v>
      </c>
      <c r="C17" s="290"/>
    </row>
    <row r="18" spans="1:3" s="414" customFormat="1" ht="12" customHeight="1" thickBot="1">
      <c r="A18" s="16" t="s">
        <v>116</v>
      </c>
      <c r="B18" s="285" t="s">
        <v>235</v>
      </c>
      <c r="C18" s="292"/>
    </row>
    <row r="19" spans="1:3" s="414" customFormat="1" ht="12" customHeight="1" thickBot="1">
      <c r="A19" s="20" t="s">
        <v>19</v>
      </c>
      <c r="B19" s="21" t="s">
        <v>236</v>
      </c>
      <c r="C19" s="288">
        <f>+C20+C21+C22+C23+C24</f>
        <v>0</v>
      </c>
    </row>
    <row r="20" spans="1:3" s="414" customFormat="1" ht="12" customHeight="1">
      <c r="A20" s="15" t="s">
        <v>86</v>
      </c>
      <c r="B20" s="415" t="s">
        <v>237</v>
      </c>
      <c r="C20" s="291"/>
    </row>
    <row r="21" spans="1:3" s="414" customFormat="1" ht="12" customHeight="1">
      <c r="A21" s="14" t="s">
        <v>87</v>
      </c>
      <c r="B21" s="416" t="s">
        <v>238</v>
      </c>
      <c r="C21" s="290"/>
    </row>
    <row r="22" spans="1:3" s="414" customFormat="1" ht="12" customHeight="1">
      <c r="A22" s="14" t="s">
        <v>88</v>
      </c>
      <c r="B22" s="416" t="s">
        <v>399</v>
      </c>
      <c r="C22" s="290"/>
    </row>
    <row r="23" spans="1:3" s="414" customFormat="1" ht="12" customHeight="1">
      <c r="A23" s="14" t="s">
        <v>89</v>
      </c>
      <c r="B23" s="416" t="s">
        <v>400</v>
      </c>
      <c r="C23" s="290"/>
    </row>
    <row r="24" spans="1:3" s="414" customFormat="1" ht="12" customHeight="1">
      <c r="A24" s="14" t="s">
        <v>143</v>
      </c>
      <c r="B24" s="416" t="s">
        <v>239</v>
      </c>
      <c r="C24" s="290"/>
    </row>
    <row r="25" spans="1:3" s="414" customFormat="1" ht="12" customHeight="1" thickBot="1">
      <c r="A25" s="16" t="s">
        <v>144</v>
      </c>
      <c r="B25" s="417" t="s">
        <v>240</v>
      </c>
      <c r="C25" s="292"/>
    </row>
    <row r="26" spans="1:3" s="414" customFormat="1" ht="12" customHeight="1" thickBot="1">
      <c r="A26" s="20" t="s">
        <v>145</v>
      </c>
      <c r="B26" s="21" t="s">
        <v>525</v>
      </c>
      <c r="C26" s="294">
        <f>SUM(C27:C33)</f>
        <v>2400000</v>
      </c>
    </row>
    <row r="27" spans="1:3" s="414" customFormat="1" ht="12" customHeight="1">
      <c r="A27" s="15" t="s">
        <v>242</v>
      </c>
      <c r="B27" s="415" t="s">
        <v>529</v>
      </c>
      <c r="C27" s="291"/>
    </row>
    <row r="28" spans="1:3" s="414" customFormat="1" ht="12" customHeight="1">
      <c r="A28" s="14" t="s">
        <v>243</v>
      </c>
      <c r="B28" s="416" t="s">
        <v>530</v>
      </c>
      <c r="C28" s="290"/>
    </row>
    <row r="29" spans="1:3" s="414" customFormat="1" ht="12" customHeight="1">
      <c r="A29" s="14" t="s">
        <v>244</v>
      </c>
      <c r="B29" s="416" t="s">
        <v>531</v>
      </c>
      <c r="C29" s="290">
        <v>2400000</v>
      </c>
    </row>
    <row r="30" spans="1:3" s="414" customFormat="1" ht="12" customHeight="1">
      <c r="A30" s="14" t="s">
        <v>245</v>
      </c>
      <c r="B30" s="416" t="s">
        <v>532</v>
      </c>
      <c r="C30" s="290"/>
    </row>
    <row r="31" spans="1:3" s="414" customFormat="1" ht="12" customHeight="1">
      <c r="A31" s="14" t="s">
        <v>526</v>
      </c>
      <c r="B31" s="416" t="s">
        <v>246</v>
      </c>
      <c r="C31" s="290"/>
    </row>
    <row r="32" spans="1:3" s="414" customFormat="1" ht="12" customHeight="1">
      <c r="A32" s="14" t="s">
        <v>527</v>
      </c>
      <c r="B32" s="416" t="s">
        <v>247</v>
      </c>
      <c r="C32" s="290"/>
    </row>
    <row r="33" spans="1:3" s="414" customFormat="1" ht="12" customHeight="1" thickBot="1">
      <c r="A33" s="16" t="s">
        <v>528</v>
      </c>
      <c r="B33" s="515" t="s">
        <v>248</v>
      </c>
      <c r="C33" s="292"/>
    </row>
    <row r="34" spans="1:3" s="414" customFormat="1" ht="12" customHeight="1" thickBot="1">
      <c r="A34" s="20" t="s">
        <v>21</v>
      </c>
      <c r="B34" s="21" t="s">
        <v>408</v>
      </c>
      <c r="C34" s="288">
        <f>SUM(C35:C45)</f>
        <v>3145511</v>
      </c>
    </row>
    <row r="35" spans="1:3" s="414" customFormat="1" ht="12" customHeight="1">
      <c r="A35" s="15" t="s">
        <v>90</v>
      </c>
      <c r="B35" s="415" t="s">
        <v>251</v>
      </c>
      <c r="C35" s="291"/>
    </row>
    <row r="36" spans="1:3" s="414" customFormat="1" ht="12" customHeight="1">
      <c r="A36" s="14" t="s">
        <v>91</v>
      </c>
      <c r="B36" s="416" t="s">
        <v>252</v>
      </c>
      <c r="C36" s="290">
        <v>2476780</v>
      </c>
    </row>
    <row r="37" spans="1:3" s="414" customFormat="1" ht="12" customHeight="1">
      <c r="A37" s="14" t="s">
        <v>92</v>
      </c>
      <c r="B37" s="416" t="s">
        <v>253</v>
      </c>
      <c r="C37" s="290"/>
    </row>
    <row r="38" spans="1:3" s="414" customFormat="1" ht="12" customHeight="1">
      <c r="A38" s="14" t="s">
        <v>147</v>
      </c>
      <c r="B38" s="416" t="s">
        <v>254</v>
      </c>
      <c r="C38" s="290"/>
    </row>
    <row r="39" spans="1:3" s="414" customFormat="1" ht="12" customHeight="1">
      <c r="A39" s="14" t="s">
        <v>148</v>
      </c>
      <c r="B39" s="416" t="s">
        <v>255</v>
      </c>
      <c r="C39" s="290"/>
    </row>
    <row r="40" spans="1:3" s="414" customFormat="1" ht="12" customHeight="1">
      <c r="A40" s="14" t="s">
        <v>149</v>
      </c>
      <c r="B40" s="416" t="s">
        <v>256</v>
      </c>
      <c r="C40" s="290">
        <v>668731</v>
      </c>
    </row>
    <row r="41" spans="1:3" s="414" customFormat="1" ht="12" customHeight="1">
      <c r="A41" s="14" t="s">
        <v>150</v>
      </c>
      <c r="B41" s="416" t="s">
        <v>257</v>
      </c>
      <c r="C41" s="290"/>
    </row>
    <row r="42" spans="1:3" s="414" customFormat="1" ht="12" customHeight="1">
      <c r="A42" s="14" t="s">
        <v>151</v>
      </c>
      <c r="B42" s="416" t="s">
        <v>533</v>
      </c>
      <c r="C42" s="290"/>
    </row>
    <row r="43" spans="1:3" s="414" customFormat="1" ht="12" customHeight="1">
      <c r="A43" s="14" t="s">
        <v>249</v>
      </c>
      <c r="B43" s="416" t="s">
        <v>259</v>
      </c>
      <c r="C43" s="293"/>
    </row>
    <row r="44" spans="1:3" s="414" customFormat="1" ht="12" customHeight="1">
      <c r="A44" s="16" t="s">
        <v>250</v>
      </c>
      <c r="B44" s="417" t="s">
        <v>410</v>
      </c>
      <c r="C44" s="402"/>
    </row>
    <row r="45" spans="1:3" s="414" customFormat="1" ht="12" customHeight="1" thickBot="1">
      <c r="A45" s="16" t="s">
        <v>409</v>
      </c>
      <c r="B45" s="285" t="s">
        <v>260</v>
      </c>
      <c r="C45" s="402"/>
    </row>
    <row r="46" spans="1:3" s="414" customFormat="1" ht="12" customHeight="1" thickBot="1">
      <c r="A46" s="20" t="s">
        <v>22</v>
      </c>
      <c r="B46" s="21" t="s">
        <v>261</v>
      </c>
      <c r="C46" s="288">
        <f>SUM(C47:C51)</f>
        <v>0</v>
      </c>
    </row>
    <row r="47" spans="1:3" s="414" customFormat="1" ht="12" customHeight="1">
      <c r="A47" s="15" t="s">
        <v>93</v>
      </c>
      <c r="B47" s="415" t="s">
        <v>265</v>
      </c>
      <c r="C47" s="459"/>
    </row>
    <row r="48" spans="1:3" s="414" customFormat="1" ht="12" customHeight="1">
      <c r="A48" s="14" t="s">
        <v>94</v>
      </c>
      <c r="B48" s="416" t="s">
        <v>266</v>
      </c>
      <c r="C48" s="293"/>
    </row>
    <row r="49" spans="1:3" s="414" customFormat="1" ht="12" customHeight="1">
      <c r="A49" s="14" t="s">
        <v>262</v>
      </c>
      <c r="B49" s="416" t="s">
        <v>267</v>
      </c>
      <c r="C49" s="293"/>
    </row>
    <row r="50" spans="1:3" s="414" customFormat="1" ht="12" customHeight="1">
      <c r="A50" s="14" t="s">
        <v>263</v>
      </c>
      <c r="B50" s="416" t="s">
        <v>268</v>
      </c>
      <c r="C50" s="293"/>
    </row>
    <row r="51" spans="1:3" s="414" customFormat="1" ht="12" customHeight="1" thickBot="1">
      <c r="A51" s="16" t="s">
        <v>264</v>
      </c>
      <c r="B51" s="285" t="s">
        <v>269</v>
      </c>
      <c r="C51" s="402"/>
    </row>
    <row r="52" spans="1:3" s="414" customFormat="1" ht="12" customHeight="1" thickBot="1">
      <c r="A52" s="20" t="s">
        <v>152</v>
      </c>
      <c r="B52" s="21" t="s">
        <v>270</v>
      </c>
      <c r="C52" s="288">
        <f>SUM(C53:C55)</f>
        <v>0</v>
      </c>
    </row>
    <row r="53" spans="1:3" s="414" customFormat="1" ht="12" customHeight="1">
      <c r="A53" s="15" t="s">
        <v>95</v>
      </c>
      <c r="B53" s="415" t="s">
        <v>271</v>
      </c>
      <c r="C53" s="291"/>
    </row>
    <row r="54" spans="1:3" s="414" customFormat="1" ht="12" customHeight="1">
      <c r="A54" s="14" t="s">
        <v>96</v>
      </c>
      <c r="B54" s="416" t="s">
        <v>401</v>
      </c>
      <c r="C54" s="290"/>
    </row>
    <row r="55" spans="1:3" s="414" customFormat="1" ht="12" customHeight="1">
      <c r="A55" s="14" t="s">
        <v>274</v>
      </c>
      <c r="B55" s="416" t="s">
        <v>272</v>
      </c>
      <c r="C55" s="290"/>
    </row>
    <row r="56" spans="1:3" s="414" customFormat="1" ht="12" customHeight="1" thickBot="1">
      <c r="A56" s="16" t="s">
        <v>275</v>
      </c>
      <c r="B56" s="285" t="s">
        <v>273</v>
      </c>
      <c r="C56" s="292"/>
    </row>
    <row r="57" spans="1:3" s="414" customFormat="1" ht="12" customHeight="1" thickBot="1">
      <c r="A57" s="20" t="s">
        <v>24</v>
      </c>
      <c r="B57" s="283" t="s">
        <v>276</v>
      </c>
      <c r="C57" s="288">
        <f>SUM(C58:C60)</f>
        <v>0</v>
      </c>
    </row>
    <row r="58" spans="1:3" s="414" customFormat="1" ht="12" customHeight="1">
      <c r="A58" s="15" t="s">
        <v>153</v>
      </c>
      <c r="B58" s="415" t="s">
        <v>278</v>
      </c>
      <c r="C58" s="293"/>
    </row>
    <row r="59" spans="1:3" s="414" customFormat="1" ht="12" customHeight="1">
      <c r="A59" s="14" t="s">
        <v>154</v>
      </c>
      <c r="B59" s="416" t="s">
        <v>402</v>
      </c>
      <c r="C59" s="293"/>
    </row>
    <row r="60" spans="1:3" s="414" customFormat="1" ht="12" customHeight="1">
      <c r="A60" s="14" t="s">
        <v>204</v>
      </c>
      <c r="B60" s="416" t="s">
        <v>279</v>
      </c>
      <c r="C60" s="293"/>
    </row>
    <row r="61" spans="1:3" s="414" customFormat="1" ht="12" customHeight="1" thickBot="1">
      <c r="A61" s="16" t="s">
        <v>277</v>
      </c>
      <c r="B61" s="285" t="s">
        <v>280</v>
      </c>
      <c r="C61" s="293"/>
    </row>
    <row r="62" spans="1:3" s="414" customFormat="1" ht="12" customHeight="1" thickBot="1">
      <c r="A62" s="487" t="s">
        <v>450</v>
      </c>
      <c r="B62" s="21" t="s">
        <v>281</v>
      </c>
      <c r="C62" s="294">
        <f>+C5+C12+C19+C26+C34+C46+C52+C57</f>
        <v>5545511</v>
      </c>
    </row>
    <row r="63" spans="1:3" s="414" customFormat="1" ht="12" customHeight="1" thickBot="1">
      <c r="A63" s="462" t="s">
        <v>282</v>
      </c>
      <c r="B63" s="283" t="s">
        <v>283</v>
      </c>
      <c r="C63" s="288">
        <f>SUM(C64:C66)</f>
        <v>0</v>
      </c>
    </row>
    <row r="64" spans="1:3" s="414" customFormat="1" ht="12" customHeight="1">
      <c r="A64" s="15" t="s">
        <v>311</v>
      </c>
      <c r="B64" s="415" t="s">
        <v>284</v>
      </c>
      <c r="C64" s="293"/>
    </row>
    <row r="65" spans="1:3" s="414" customFormat="1" ht="12" customHeight="1">
      <c r="A65" s="14" t="s">
        <v>320</v>
      </c>
      <c r="B65" s="416" t="s">
        <v>285</v>
      </c>
      <c r="C65" s="293"/>
    </row>
    <row r="66" spans="1:3" s="414" customFormat="1" ht="12" customHeight="1" thickBot="1">
      <c r="A66" s="16" t="s">
        <v>321</v>
      </c>
      <c r="B66" s="481" t="s">
        <v>435</v>
      </c>
      <c r="C66" s="293"/>
    </row>
    <row r="67" spans="1:3" s="414" customFormat="1" ht="12" customHeight="1" thickBot="1">
      <c r="A67" s="462" t="s">
        <v>287</v>
      </c>
      <c r="B67" s="283" t="s">
        <v>288</v>
      </c>
      <c r="C67" s="288">
        <f>SUM(C68:C71)</f>
        <v>0</v>
      </c>
    </row>
    <row r="68" spans="1:3" s="414" customFormat="1" ht="12" customHeight="1">
      <c r="A68" s="15" t="s">
        <v>128</v>
      </c>
      <c r="B68" s="415" t="s">
        <v>289</v>
      </c>
      <c r="C68" s="293"/>
    </row>
    <row r="69" spans="1:3" s="414" customFormat="1" ht="12" customHeight="1">
      <c r="A69" s="14" t="s">
        <v>129</v>
      </c>
      <c r="B69" s="416" t="s">
        <v>545</v>
      </c>
      <c r="C69" s="293"/>
    </row>
    <row r="70" spans="1:3" s="414" customFormat="1" ht="12" customHeight="1">
      <c r="A70" s="14" t="s">
        <v>312</v>
      </c>
      <c r="B70" s="416" t="s">
        <v>290</v>
      </c>
      <c r="C70" s="293"/>
    </row>
    <row r="71" spans="1:3" s="414" customFormat="1" ht="12" customHeight="1" thickBot="1">
      <c r="A71" s="16" t="s">
        <v>313</v>
      </c>
      <c r="B71" s="285" t="s">
        <v>546</v>
      </c>
      <c r="C71" s="293"/>
    </row>
    <row r="72" spans="1:3" s="414" customFormat="1" ht="12" customHeight="1" thickBot="1">
      <c r="A72" s="462" t="s">
        <v>291</v>
      </c>
      <c r="B72" s="283" t="s">
        <v>292</v>
      </c>
      <c r="C72" s="288">
        <f>SUM(C73:C74)</f>
        <v>0</v>
      </c>
    </row>
    <row r="73" spans="1:3" s="414" customFormat="1" ht="12" customHeight="1">
      <c r="A73" s="15" t="s">
        <v>314</v>
      </c>
      <c r="B73" s="415" t="s">
        <v>293</v>
      </c>
      <c r="C73" s="293"/>
    </row>
    <row r="74" spans="1:3" s="414" customFormat="1" ht="12" customHeight="1" thickBot="1">
      <c r="A74" s="16" t="s">
        <v>315</v>
      </c>
      <c r="B74" s="285" t="s">
        <v>294</v>
      </c>
      <c r="C74" s="293"/>
    </row>
    <row r="75" spans="1:3" s="414" customFormat="1" ht="12" customHeight="1" thickBot="1">
      <c r="A75" s="462" t="s">
        <v>295</v>
      </c>
      <c r="B75" s="283" t="s">
        <v>296</v>
      </c>
      <c r="C75" s="288">
        <f>SUM(C76:C78)</f>
        <v>0</v>
      </c>
    </row>
    <row r="76" spans="1:3" s="414" customFormat="1" ht="12" customHeight="1">
      <c r="A76" s="15" t="s">
        <v>316</v>
      </c>
      <c r="B76" s="415" t="s">
        <v>297</v>
      </c>
      <c r="C76" s="293"/>
    </row>
    <row r="77" spans="1:3" s="414" customFormat="1" ht="12" customHeight="1">
      <c r="A77" s="14" t="s">
        <v>317</v>
      </c>
      <c r="B77" s="416" t="s">
        <v>298</v>
      </c>
      <c r="C77" s="293"/>
    </row>
    <row r="78" spans="1:3" s="414" customFormat="1" ht="12" customHeight="1" thickBot="1">
      <c r="A78" s="16" t="s">
        <v>318</v>
      </c>
      <c r="B78" s="285" t="s">
        <v>547</v>
      </c>
      <c r="C78" s="293"/>
    </row>
    <row r="79" spans="1:3" s="414" customFormat="1" ht="12" customHeight="1" thickBot="1">
      <c r="A79" s="462" t="s">
        <v>299</v>
      </c>
      <c r="B79" s="283" t="s">
        <v>319</v>
      </c>
      <c r="C79" s="288">
        <f>SUM(C80:C83)</f>
        <v>0</v>
      </c>
    </row>
    <row r="80" spans="1:3" s="414" customFormat="1" ht="12" customHeight="1">
      <c r="A80" s="419" t="s">
        <v>300</v>
      </c>
      <c r="B80" s="415" t="s">
        <v>301</v>
      </c>
      <c r="C80" s="293"/>
    </row>
    <row r="81" spans="1:3" s="414" customFormat="1" ht="12" customHeight="1">
      <c r="A81" s="420" t="s">
        <v>302</v>
      </c>
      <c r="B81" s="416" t="s">
        <v>303</v>
      </c>
      <c r="C81" s="293"/>
    </row>
    <row r="82" spans="1:3" s="414" customFormat="1" ht="12" customHeight="1">
      <c r="A82" s="420" t="s">
        <v>304</v>
      </c>
      <c r="B82" s="416" t="s">
        <v>305</v>
      </c>
      <c r="C82" s="293"/>
    </row>
    <row r="83" spans="1:3" s="414" customFormat="1" ht="12" customHeight="1" thickBot="1">
      <c r="A83" s="421" t="s">
        <v>306</v>
      </c>
      <c r="B83" s="285" t="s">
        <v>307</v>
      </c>
      <c r="C83" s="293"/>
    </row>
    <row r="84" spans="1:3" s="414" customFormat="1" ht="12" customHeight="1" thickBot="1">
      <c r="A84" s="462" t="s">
        <v>308</v>
      </c>
      <c r="B84" s="283" t="s">
        <v>449</v>
      </c>
      <c r="C84" s="460"/>
    </row>
    <row r="85" spans="1:3" s="414" customFormat="1" ht="13.5" customHeight="1" thickBot="1">
      <c r="A85" s="462" t="s">
        <v>310</v>
      </c>
      <c r="B85" s="283" t="s">
        <v>309</v>
      </c>
      <c r="C85" s="460"/>
    </row>
    <row r="86" spans="1:3" s="414" customFormat="1" ht="15.75" customHeight="1" thickBot="1">
      <c r="A86" s="462" t="s">
        <v>322</v>
      </c>
      <c r="B86" s="422" t="s">
        <v>452</v>
      </c>
      <c r="C86" s="294">
        <f>+C63+C67+C72+C75+C79+C85+C84</f>
        <v>0</v>
      </c>
    </row>
    <row r="87" spans="1:3" s="414" customFormat="1" ht="16.5" customHeight="1" thickBot="1">
      <c r="A87" s="463" t="s">
        <v>451</v>
      </c>
      <c r="B87" s="423" t="s">
        <v>453</v>
      </c>
      <c r="C87" s="294">
        <f>+C62+C86</f>
        <v>5545511</v>
      </c>
    </row>
    <row r="88" spans="1:3" s="414" customFormat="1" ht="83.25" customHeight="1">
      <c r="A88" s="5"/>
      <c r="B88" s="6"/>
      <c r="C88" s="295"/>
    </row>
    <row r="89" spans="1:3" ht="16.5" customHeight="1">
      <c r="A89" s="591" t="s">
        <v>46</v>
      </c>
      <c r="B89" s="591"/>
      <c r="C89" s="591"/>
    </row>
    <row r="90" spans="1:3" s="424" customFormat="1" ht="16.5" customHeight="1" thickBot="1">
      <c r="A90" s="593" t="s">
        <v>132</v>
      </c>
      <c r="B90" s="593"/>
      <c r="C90" s="135" t="str">
        <f>C2</f>
        <v>Forintban!</v>
      </c>
    </row>
    <row r="91" spans="1:3" ht="37.5" customHeight="1" thickBot="1">
      <c r="A91" s="23" t="s">
        <v>68</v>
      </c>
      <c r="B91" s="24" t="s">
        <v>47</v>
      </c>
      <c r="C91" s="40" t="str">
        <f>+C3</f>
        <v>2018. évi előirányzat</v>
      </c>
    </row>
    <row r="92" spans="1:3" s="413" customFormat="1" ht="12" customHeight="1" thickBot="1">
      <c r="A92" s="32"/>
      <c r="B92" s="33" t="s">
        <v>467</v>
      </c>
      <c r="C92" s="34" t="s">
        <v>468</v>
      </c>
    </row>
    <row r="93" spans="1:3" ht="12" customHeight="1" thickBot="1">
      <c r="A93" s="22" t="s">
        <v>17</v>
      </c>
      <c r="B93" s="28" t="s">
        <v>411</v>
      </c>
      <c r="C93" s="287">
        <f>C94+C95+C96+C97+C98+C111</f>
        <v>5545511</v>
      </c>
    </row>
    <row r="94" spans="1:3" ht="12" customHeight="1">
      <c r="A94" s="17" t="s">
        <v>97</v>
      </c>
      <c r="B94" s="10" t="s">
        <v>48</v>
      </c>
      <c r="C94" s="289">
        <v>720516</v>
      </c>
    </row>
    <row r="95" spans="1:3" ht="12" customHeight="1">
      <c r="A95" s="14" t="s">
        <v>98</v>
      </c>
      <c r="B95" s="8" t="s">
        <v>155</v>
      </c>
      <c r="C95" s="290">
        <v>141662</v>
      </c>
    </row>
    <row r="96" spans="1:3" ht="12" customHeight="1">
      <c r="A96" s="14" t="s">
        <v>99</v>
      </c>
      <c r="B96" s="8" t="s">
        <v>125</v>
      </c>
      <c r="C96" s="292">
        <v>2283333</v>
      </c>
    </row>
    <row r="97" spans="1:3" ht="12" customHeight="1">
      <c r="A97" s="14" t="s">
        <v>100</v>
      </c>
      <c r="B97" s="11" t="s">
        <v>156</v>
      </c>
      <c r="C97" s="292"/>
    </row>
    <row r="98" spans="1:3" ht="12" customHeight="1">
      <c r="A98" s="14" t="s">
        <v>111</v>
      </c>
      <c r="B98" s="19" t="s">
        <v>157</v>
      </c>
      <c r="C98" s="292">
        <f>C110</f>
        <v>2400000</v>
      </c>
    </row>
    <row r="99" spans="1:3" ht="12" customHeight="1">
      <c r="A99" s="14" t="s">
        <v>101</v>
      </c>
      <c r="B99" s="8" t="s">
        <v>416</v>
      </c>
      <c r="C99" s="292"/>
    </row>
    <row r="100" spans="1:3" ht="12" customHeight="1">
      <c r="A100" s="14" t="s">
        <v>102</v>
      </c>
      <c r="B100" s="140" t="s">
        <v>415</v>
      </c>
      <c r="C100" s="292"/>
    </row>
    <row r="101" spans="1:3" ht="12" customHeight="1">
      <c r="A101" s="14" t="s">
        <v>112</v>
      </c>
      <c r="B101" s="140" t="s">
        <v>414</v>
      </c>
      <c r="C101" s="292"/>
    </row>
    <row r="102" spans="1:3" ht="12" customHeight="1">
      <c r="A102" s="14" t="s">
        <v>113</v>
      </c>
      <c r="B102" s="138" t="s">
        <v>325</v>
      </c>
      <c r="C102" s="292"/>
    </row>
    <row r="103" spans="1:3" ht="12" customHeight="1">
      <c r="A103" s="14" t="s">
        <v>114</v>
      </c>
      <c r="B103" s="139" t="s">
        <v>326</v>
      </c>
      <c r="C103" s="292"/>
    </row>
    <row r="104" spans="1:3" ht="12" customHeight="1">
      <c r="A104" s="14" t="s">
        <v>115</v>
      </c>
      <c r="B104" s="139" t="s">
        <v>327</v>
      </c>
      <c r="C104" s="292"/>
    </row>
    <row r="105" spans="1:3" ht="12" customHeight="1">
      <c r="A105" s="14" t="s">
        <v>117</v>
      </c>
      <c r="B105" s="138" t="s">
        <v>328</v>
      </c>
      <c r="C105" s="292"/>
    </row>
    <row r="106" spans="1:3" ht="12" customHeight="1">
      <c r="A106" s="14" t="s">
        <v>158</v>
      </c>
      <c r="B106" s="138" t="s">
        <v>329</v>
      </c>
      <c r="C106" s="292"/>
    </row>
    <row r="107" spans="1:3" ht="12" customHeight="1">
      <c r="A107" s="14" t="s">
        <v>323</v>
      </c>
      <c r="B107" s="139" t="s">
        <v>330</v>
      </c>
      <c r="C107" s="292"/>
    </row>
    <row r="108" spans="1:3" ht="12" customHeight="1">
      <c r="A108" s="13" t="s">
        <v>324</v>
      </c>
      <c r="B108" s="140" t="s">
        <v>331</v>
      </c>
      <c r="C108" s="292"/>
    </row>
    <row r="109" spans="1:3" ht="12" customHeight="1">
      <c r="A109" s="14" t="s">
        <v>412</v>
      </c>
      <c r="B109" s="140" t="s">
        <v>332</v>
      </c>
      <c r="C109" s="292"/>
    </row>
    <row r="110" spans="1:3" ht="12" customHeight="1">
      <c r="A110" s="16" t="s">
        <v>413</v>
      </c>
      <c r="B110" s="140" t="s">
        <v>333</v>
      </c>
      <c r="C110" s="292">
        <v>2400000</v>
      </c>
    </row>
    <row r="111" spans="1:3" ht="12" customHeight="1">
      <c r="A111" s="14" t="s">
        <v>417</v>
      </c>
      <c r="B111" s="11" t="s">
        <v>49</v>
      </c>
      <c r="C111" s="290"/>
    </row>
    <row r="112" spans="1:3" ht="12" customHeight="1">
      <c r="A112" s="14" t="s">
        <v>418</v>
      </c>
      <c r="B112" s="8" t="s">
        <v>420</v>
      </c>
      <c r="C112" s="290"/>
    </row>
    <row r="113" spans="1:3" ht="12" customHeight="1" thickBot="1">
      <c r="A113" s="18" t="s">
        <v>419</v>
      </c>
      <c r="B113" s="485" t="s">
        <v>421</v>
      </c>
      <c r="C113" s="296"/>
    </row>
    <row r="114" spans="1:3" ht="12" customHeight="1" thickBot="1">
      <c r="A114" s="482" t="s">
        <v>18</v>
      </c>
      <c r="B114" s="483" t="s">
        <v>334</v>
      </c>
      <c r="C114" s="484">
        <f>+C115+C117+C119</f>
        <v>0</v>
      </c>
    </row>
    <row r="115" spans="1:3" ht="12" customHeight="1">
      <c r="A115" s="15" t="s">
        <v>103</v>
      </c>
      <c r="B115" s="8" t="s">
        <v>203</v>
      </c>
      <c r="C115" s="291"/>
    </row>
    <row r="116" spans="1:3" ht="12" customHeight="1">
      <c r="A116" s="15" t="s">
        <v>104</v>
      </c>
      <c r="B116" s="12" t="s">
        <v>338</v>
      </c>
      <c r="C116" s="291"/>
    </row>
    <row r="117" spans="1:3" ht="12" customHeight="1">
      <c r="A117" s="15" t="s">
        <v>105</v>
      </c>
      <c r="B117" s="12" t="s">
        <v>159</v>
      </c>
      <c r="C117" s="290"/>
    </row>
    <row r="118" spans="1:3" ht="12" customHeight="1">
      <c r="A118" s="15" t="s">
        <v>106</v>
      </c>
      <c r="B118" s="12" t="s">
        <v>339</v>
      </c>
      <c r="C118" s="255"/>
    </row>
    <row r="119" spans="1:3" ht="12" customHeight="1">
      <c r="A119" s="15" t="s">
        <v>107</v>
      </c>
      <c r="B119" s="285" t="s">
        <v>549</v>
      </c>
      <c r="C119" s="255"/>
    </row>
    <row r="120" spans="1:3" ht="12" customHeight="1">
      <c r="A120" s="15" t="s">
        <v>116</v>
      </c>
      <c r="B120" s="284" t="s">
        <v>403</v>
      </c>
      <c r="C120" s="255"/>
    </row>
    <row r="121" spans="1:3" ht="12" customHeight="1">
      <c r="A121" s="15" t="s">
        <v>118</v>
      </c>
      <c r="B121" s="411" t="s">
        <v>344</v>
      </c>
      <c r="C121" s="255"/>
    </row>
    <row r="122" spans="1:3" ht="15.75">
      <c r="A122" s="15" t="s">
        <v>160</v>
      </c>
      <c r="B122" s="139" t="s">
        <v>327</v>
      </c>
      <c r="C122" s="255"/>
    </row>
    <row r="123" spans="1:3" ht="12" customHeight="1">
      <c r="A123" s="15" t="s">
        <v>161</v>
      </c>
      <c r="B123" s="139" t="s">
        <v>343</v>
      </c>
      <c r="C123" s="255"/>
    </row>
    <row r="124" spans="1:3" ht="12" customHeight="1">
      <c r="A124" s="15" t="s">
        <v>162</v>
      </c>
      <c r="B124" s="139" t="s">
        <v>342</v>
      </c>
      <c r="C124" s="255"/>
    </row>
    <row r="125" spans="1:3" ht="12" customHeight="1">
      <c r="A125" s="15" t="s">
        <v>335</v>
      </c>
      <c r="B125" s="139" t="s">
        <v>330</v>
      </c>
      <c r="C125" s="255"/>
    </row>
    <row r="126" spans="1:3" ht="12" customHeight="1">
      <c r="A126" s="15" t="s">
        <v>336</v>
      </c>
      <c r="B126" s="139" t="s">
        <v>341</v>
      </c>
      <c r="C126" s="255"/>
    </row>
    <row r="127" spans="1:3" ht="16.5" thickBot="1">
      <c r="A127" s="13" t="s">
        <v>337</v>
      </c>
      <c r="B127" s="139" t="s">
        <v>340</v>
      </c>
      <c r="C127" s="257"/>
    </row>
    <row r="128" spans="1:3" ht="12" customHeight="1" thickBot="1">
      <c r="A128" s="20" t="s">
        <v>19</v>
      </c>
      <c r="B128" s="120" t="s">
        <v>422</v>
      </c>
      <c r="C128" s="288">
        <f>+C93+C114</f>
        <v>5545511</v>
      </c>
    </row>
    <row r="129" spans="1:3" ht="12" customHeight="1" thickBot="1">
      <c r="A129" s="20" t="s">
        <v>20</v>
      </c>
      <c r="B129" s="120" t="s">
        <v>423</v>
      </c>
      <c r="C129" s="288">
        <f>+C130+C131+C132</f>
        <v>0</v>
      </c>
    </row>
    <row r="130" spans="1:3" ht="12" customHeight="1">
      <c r="A130" s="15" t="s">
        <v>242</v>
      </c>
      <c r="B130" s="12" t="s">
        <v>430</v>
      </c>
      <c r="C130" s="255"/>
    </row>
    <row r="131" spans="1:3" ht="12" customHeight="1">
      <c r="A131" s="15" t="s">
        <v>243</v>
      </c>
      <c r="B131" s="12" t="s">
        <v>431</v>
      </c>
      <c r="C131" s="255"/>
    </row>
    <row r="132" spans="1:3" ht="12" customHeight="1" thickBot="1">
      <c r="A132" s="13" t="s">
        <v>244</v>
      </c>
      <c r="B132" s="12" t="s">
        <v>432</v>
      </c>
      <c r="C132" s="255"/>
    </row>
    <row r="133" spans="1:3" ht="12" customHeight="1" thickBot="1">
      <c r="A133" s="20" t="s">
        <v>21</v>
      </c>
      <c r="B133" s="120" t="s">
        <v>424</v>
      </c>
      <c r="C133" s="288">
        <f>SUM(C134:C139)</f>
        <v>0</v>
      </c>
    </row>
    <row r="134" spans="1:3" ht="12" customHeight="1">
      <c r="A134" s="15" t="s">
        <v>90</v>
      </c>
      <c r="B134" s="9" t="s">
        <v>433</v>
      </c>
      <c r="C134" s="255"/>
    </row>
    <row r="135" spans="1:3" ht="12" customHeight="1">
      <c r="A135" s="15" t="s">
        <v>91</v>
      </c>
      <c r="B135" s="9" t="s">
        <v>425</v>
      </c>
      <c r="C135" s="255"/>
    </row>
    <row r="136" spans="1:3" ht="12" customHeight="1">
      <c r="A136" s="15" t="s">
        <v>92</v>
      </c>
      <c r="B136" s="9" t="s">
        <v>426</v>
      </c>
      <c r="C136" s="255"/>
    </row>
    <row r="137" spans="1:3" ht="12" customHeight="1">
      <c r="A137" s="15" t="s">
        <v>147</v>
      </c>
      <c r="B137" s="9" t="s">
        <v>427</v>
      </c>
      <c r="C137" s="255"/>
    </row>
    <row r="138" spans="1:3" ht="12" customHeight="1">
      <c r="A138" s="15" t="s">
        <v>148</v>
      </c>
      <c r="B138" s="9" t="s">
        <v>428</v>
      </c>
      <c r="C138" s="255"/>
    </row>
    <row r="139" spans="1:3" ht="12" customHeight="1" thickBot="1">
      <c r="A139" s="13" t="s">
        <v>149</v>
      </c>
      <c r="B139" s="9" t="s">
        <v>429</v>
      </c>
      <c r="C139" s="255"/>
    </row>
    <row r="140" spans="1:3" ht="12" customHeight="1" thickBot="1">
      <c r="A140" s="20" t="s">
        <v>22</v>
      </c>
      <c r="B140" s="120" t="s">
        <v>437</v>
      </c>
      <c r="C140" s="294">
        <f>+C141+C142+C143+C144</f>
        <v>0</v>
      </c>
    </row>
    <row r="141" spans="1:3" ht="12" customHeight="1">
      <c r="A141" s="15" t="s">
        <v>93</v>
      </c>
      <c r="B141" s="9" t="s">
        <v>345</v>
      </c>
      <c r="C141" s="255"/>
    </row>
    <row r="142" spans="1:3" ht="12" customHeight="1">
      <c r="A142" s="15" t="s">
        <v>94</v>
      </c>
      <c r="B142" s="9" t="s">
        <v>346</v>
      </c>
      <c r="C142" s="255"/>
    </row>
    <row r="143" spans="1:3" ht="12" customHeight="1">
      <c r="A143" s="15" t="s">
        <v>262</v>
      </c>
      <c r="B143" s="9" t="s">
        <v>438</v>
      </c>
      <c r="C143" s="255"/>
    </row>
    <row r="144" spans="1:3" ht="12" customHeight="1" thickBot="1">
      <c r="A144" s="13" t="s">
        <v>263</v>
      </c>
      <c r="B144" s="7" t="s">
        <v>365</v>
      </c>
      <c r="C144" s="255"/>
    </row>
    <row r="145" spans="1:3" ht="12" customHeight="1" thickBot="1">
      <c r="A145" s="20" t="s">
        <v>23</v>
      </c>
      <c r="B145" s="120" t="s">
        <v>439</v>
      </c>
      <c r="C145" s="297">
        <f>SUM(C146:C150)</f>
        <v>0</v>
      </c>
    </row>
    <row r="146" spans="1:3" ht="12" customHeight="1">
      <c r="A146" s="15" t="s">
        <v>95</v>
      </c>
      <c r="B146" s="9" t="s">
        <v>434</v>
      </c>
      <c r="C146" s="255"/>
    </row>
    <row r="147" spans="1:3" ht="12" customHeight="1">
      <c r="A147" s="15" t="s">
        <v>96</v>
      </c>
      <c r="B147" s="9" t="s">
        <v>441</v>
      </c>
      <c r="C147" s="255"/>
    </row>
    <row r="148" spans="1:3" ht="12" customHeight="1">
      <c r="A148" s="15" t="s">
        <v>274</v>
      </c>
      <c r="B148" s="9" t="s">
        <v>436</v>
      </c>
      <c r="C148" s="255"/>
    </row>
    <row r="149" spans="1:3" ht="12" customHeight="1">
      <c r="A149" s="15" t="s">
        <v>275</v>
      </c>
      <c r="B149" s="9" t="s">
        <v>442</v>
      </c>
      <c r="C149" s="255"/>
    </row>
    <row r="150" spans="1:3" ht="12" customHeight="1" thickBot="1">
      <c r="A150" s="15" t="s">
        <v>440</v>
      </c>
      <c r="B150" s="9" t="s">
        <v>443</v>
      </c>
      <c r="C150" s="255"/>
    </row>
    <row r="151" spans="1:3" ht="12" customHeight="1" thickBot="1">
      <c r="A151" s="20" t="s">
        <v>24</v>
      </c>
      <c r="B151" s="120" t="s">
        <v>444</v>
      </c>
      <c r="C151" s="486"/>
    </row>
    <row r="152" spans="1:3" ht="12" customHeight="1" thickBot="1">
      <c r="A152" s="20" t="s">
        <v>25</v>
      </c>
      <c r="B152" s="120" t="s">
        <v>445</v>
      </c>
      <c r="C152" s="486"/>
    </row>
    <row r="153" spans="1:9" ht="15" customHeight="1" thickBot="1">
      <c r="A153" s="20" t="s">
        <v>26</v>
      </c>
      <c r="B153" s="120" t="s">
        <v>447</v>
      </c>
      <c r="C153" s="425">
        <f>+C129+C133+C140+C145+C151+C152</f>
        <v>0</v>
      </c>
      <c r="F153" s="426"/>
      <c r="G153" s="427"/>
      <c r="H153" s="427"/>
      <c r="I153" s="427"/>
    </row>
    <row r="154" spans="1:3" s="414" customFormat="1" ht="12.75" customHeight="1" thickBot="1">
      <c r="A154" s="286" t="s">
        <v>27</v>
      </c>
      <c r="B154" s="378" t="s">
        <v>446</v>
      </c>
      <c r="C154" s="425">
        <f>+C128+C153</f>
        <v>5545511</v>
      </c>
    </row>
    <row r="155" ht="7.5" customHeight="1"/>
    <row r="156" spans="1:3" ht="15.75">
      <c r="A156" s="594" t="s">
        <v>347</v>
      </c>
      <c r="B156" s="594"/>
      <c r="C156" s="594"/>
    </row>
    <row r="157" spans="1:3" ht="15" customHeight="1" thickBot="1">
      <c r="A157" s="592" t="s">
        <v>133</v>
      </c>
      <c r="B157" s="592"/>
      <c r="C157" s="298" t="str">
        <f>C90</f>
        <v>Forintban!</v>
      </c>
    </row>
    <row r="158" spans="1:4" ht="13.5" customHeight="1" thickBot="1">
      <c r="A158" s="20">
        <v>1</v>
      </c>
      <c r="B158" s="27" t="s">
        <v>448</v>
      </c>
      <c r="C158" s="288">
        <f>+C62-C128</f>
        <v>0</v>
      </c>
      <c r="D158" s="428"/>
    </row>
    <row r="159" spans="1:3" ht="27.75" customHeight="1" thickBot="1">
      <c r="A159" s="20" t="s">
        <v>18</v>
      </c>
      <c r="B159" s="27" t="s">
        <v>454</v>
      </c>
      <c r="C159" s="288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Murakeresztúr Község Önkormányzat
2018. ÉVI KÖLTSÉGVETÉS
ÖNKÉNT VÁLLALT FELADATAINAK MÉRLEGE
&amp;R&amp;"Times New Roman CE,Félkövér dőlt"&amp;11 1.3. melléklet a 3/2018. (II.28.)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45" zoomScaleSheetLayoutView="100" workbookViewId="0" topLeftCell="A11">
      <selection activeCell="F33" sqref="F33"/>
    </sheetView>
  </sheetViews>
  <sheetFormatPr defaultColWidth="9.00390625" defaultRowHeight="12.75"/>
  <cols>
    <col min="1" max="1" width="6.875" style="56" customWidth="1"/>
    <col min="2" max="2" width="55.125" style="187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9.75" customHeight="1">
      <c r="B1" s="310" t="s">
        <v>137</v>
      </c>
      <c r="C1" s="311"/>
      <c r="D1" s="311"/>
      <c r="E1" s="311"/>
      <c r="F1" s="597" t="str">
        <f>+CONCATENATE("2.1. melléklet a3/",LEFT(ÖSSZEFÜGGÉSEK!A5,4),". (II.28.) önkormányzati rendelethez")</f>
        <v>2.1. melléklet a3/2018. (II.28.) önkormányzati rendelethez</v>
      </c>
    </row>
    <row r="2" spans="5:6" ht="14.25" thickBot="1">
      <c r="E2" s="135" t="s">
        <v>538</v>
      </c>
      <c r="F2" s="597"/>
    </row>
    <row r="3" spans="1:6" ht="18" customHeight="1" thickBot="1">
      <c r="A3" s="595" t="s">
        <v>68</v>
      </c>
      <c r="B3" s="313" t="s">
        <v>55</v>
      </c>
      <c r="C3" s="314"/>
      <c r="D3" s="313" t="s">
        <v>56</v>
      </c>
      <c r="E3" s="315"/>
      <c r="F3" s="597"/>
    </row>
    <row r="4" spans="1:6" s="316" customFormat="1" ht="35.25" customHeight="1" thickBot="1">
      <c r="A4" s="596"/>
      <c r="B4" s="188" t="s">
        <v>60</v>
      </c>
      <c r="C4" s="189" t="str">
        <f>+'1.1.sz.mell.'!C3</f>
        <v>2018. évi előirányzat</v>
      </c>
      <c r="D4" s="188" t="s">
        <v>60</v>
      </c>
      <c r="E4" s="53" t="str">
        <f>+C4</f>
        <v>2018. évi előirányzat</v>
      </c>
      <c r="F4" s="597"/>
    </row>
    <row r="5" spans="1:6" s="321" customFormat="1" ht="12" customHeight="1" thickBot="1">
      <c r="A5" s="317"/>
      <c r="B5" s="318" t="s">
        <v>467</v>
      </c>
      <c r="C5" s="319" t="s">
        <v>468</v>
      </c>
      <c r="D5" s="318" t="s">
        <v>469</v>
      </c>
      <c r="E5" s="320" t="s">
        <v>471</v>
      </c>
      <c r="F5" s="597"/>
    </row>
    <row r="6" spans="1:6" ht="12.75" customHeight="1">
      <c r="A6" s="322" t="s">
        <v>17</v>
      </c>
      <c r="B6" s="323" t="s">
        <v>348</v>
      </c>
      <c r="C6" s="299">
        <v>136887891</v>
      </c>
      <c r="D6" s="323" t="s">
        <v>61</v>
      </c>
      <c r="E6" s="305">
        <v>109187158</v>
      </c>
      <c r="F6" s="597"/>
    </row>
    <row r="7" spans="1:6" ht="12.75" customHeight="1">
      <c r="A7" s="324" t="s">
        <v>18</v>
      </c>
      <c r="B7" s="325" t="s">
        <v>349</v>
      </c>
      <c r="C7" s="300">
        <v>21261130</v>
      </c>
      <c r="D7" s="325" t="s">
        <v>155</v>
      </c>
      <c r="E7" s="306">
        <v>20645008</v>
      </c>
      <c r="F7" s="597"/>
    </row>
    <row r="8" spans="1:6" ht="12.75" customHeight="1">
      <c r="A8" s="324" t="s">
        <v>19</v>
      </c>
      <c r="B8" s="325" t="s">
        <v>370</v>
      </c>
      <c r="C8" s="300"/>
      <c r="D8" s="325" t="s">
        <v>208</v>
      </c>
      <c r="E8" s="306">
        <v>89388186</v>
      </c>
      <c r="F8" s="597"/>
    </row>
    <row r="9" spans="1:6" ht="12.75" customHeight="1">
      <c r="A9" s="324" t="s">
        <v>20</v>
      </c>
      <c r="B9" s="325" t="s">
        <v>146</v>
      </c>
      <c r="C9" s="300">
        <v>32970000</v>
      </c>
      <c r="D9" s="325" t="s">
        <v>156</v>
      </c>
      <c r="E9" s="306">
        <v>3027000</v>
      </c>
      <c r="F9" s="597"/>
    </row>
    <row r="10" spans="1:6" ht="12.75" customHeight="1">
      <c r="A10" s="324" t="s">
        <v>21</v>
      </c>
      <c r="B10" s="326" t="s">
        <v>396</v>
      </c>
      <c r="C10" s="300">
        <v>41842112</v>
      </c>
      <c r="D10" s="325" t="s">
        <v>157</v>
      </c>
      <c r="E10" s="306">
        <v>11045096</v>
      </c>
      <c r="F10" s="597"/>
    </row>
    <row r="11" spans="1:6" ht="12.75" customHeight="1">
      <c r="A11" s="324" t="s">
        <v>22</v>
      </c>
      <c r="B11" s="325" t="s">
        <v>350</v>
      </c>
      <c r="C11" s="301">
        <v>1435000</v>
      </c>
      <c r="D11" s="325" t="s">
        <v>49</v>
      </c>
      <c r="E11" s="306">
        <v>8092494</v>
      </c>
      <c r="F11" s="597"/>
    </row>
    <row r="12" spans="1:6" ht="12.75" customHeight="1">
      <c r="A12" s="324" t="s">
        <v>23</v>
      </c>
      <c r="B12" s="325" t="s">
        <v>455</v>
      </c>
      <c r="C12" s="300"/>
      <c r="D12" s="47"/>
      <c r="E12" s="306"/>
      <c r="F12" s="597"/>
    </row>
    <row r="13" spans="1:6" ht="12.75" customHeight="1">
      <c r="A13" s="324" t="s">
        <v>24</v>
      </c>
      <c r="B13" s="47"/>
      <c r="C13" s="300"/>
      <c r="D13" s="47"/>
      <c r="E13" s="306"/>
      <c r="F13" s="597"/>
    </row>
    <row r="14" spans="1:6" ht="12.75" customHeight="1">
      <c r="A14" s="324" t="s">
        <v>25</v>
      </c>
      <c r="B14" s="429"/>
      <c r="C14" s="301"/>
      <c r="D14" s="47"/>
      <c r="E14" s="306"/>
      <c r="F14" s="597"/>
    </row>
    <row r="15" spans="1:6" ht="12.75" customHeight="1">
      <c r="A15" s="324" t="s">
        <v>26</v>
      </c>
      <c r="B15" s="47"/>
      <c r="C15" s="300"/>
      <c r="D15" s="47"/>
      <c r="E15" s="306"/>
      <c r="F15" s="597"/>
    </row>
    <row r="16" spans="1:6" ht="12.75" customHeight="1">
      <c r="A16" s="324" t="s">
        <v>27</v>
      </c>
      <c r="B16" s="47"/>
      <c r="C16" s="300"/>
      <c r="D16" s="47"/>
      <c r="E16" s="306"/>
      <c r="F16" s="597"/>
    </row>
    <row r="17" spans="1:6" ht="12.75" customHeight="1" thickBot="1">
      <c r="A17" s="324" t="s">
        <v>28</v>
      </c>
      <c r="B17" s="58"/>
      <c r="C17" s="302"/>
      <c r="D17" s="47"/>
      <c r="E17" s="307"/>
      <c r="F17" s="597"/>
    </row>
    <row r="18" spans="1:6" ht="15.75" customHeight="1" thickBot="1">
      <c r="A18" s="327" t="s">
        <v>29</v>
      </c>
      <c r="B18" s="122" t="s">
        <v>456</v>
      </c>
      <c r="C18" s="303">
        <f>SUM(C6:C17)</f>
        <v>234396133</v>
      </c>
      <c r="D18" s="122" t="s">
        <v>356</v>
      </c>
      <c r="E18" s="308">
        <f>SUM(E6:E17)</f>
        <v>241384942</v>
      </c>
      <c r="F18" s="597"/>
    </row>
    <row r="19" spans="1:6" ht="12.75" customHeight="1">
      <c r="A19" s="328" t="s">
        <v>30</v>
      </c>
      <c r="B19" s="329" t="s">
        <v>353</v>
      </c>
      <c r="C19" s="488">
        <f>+C20+C21+C22+C23</f>
        <v>17154472</v>
      </c>
      <c r="D19" s="330" t="s">
        <v>163</v>
      </c>
      <c r="E19" s="309"/>
      <c r="F19" s="597"/>
    </row>
    <row r="20" spans="1:6" ht="12.75" customHeight="1">
      <c r="A20" s="331" t="s">
        <v>31</v>
      </c>
      <c r="B20" s="330" t="s">
        <v>201</v>
      </c>
      <c r="C20" s="81">
        <v>17154472</v>
      </c>
      <c r="D20" s="330" t="s">
        <v>355</v>
      </c>
      <c r="E20" s="82"/>
      <c r="F20" s="597"/>
    </row>
    <row r="21" spans="1:6" ht="12.75" customHeight="1">
      <c r="A21" s="331" t="s">
        <v>32</v>
      </c>
      <c r="B21" s="330" t="s">
        <v>202</v>
      </c>
      <c r="C21" s="81"/>
      <c r="D21" s="330" t="s">
        <v>135</v>
      </c>
      <c r="E21" s="82"/>
      <c r="F21" s="597"/>
    </row>
    <row r="22" spans="1:6" ht="12.75" customHeight="1">
      <c r="A22" s="331" t="s">
        <v>33</v>
      </c>
      <c r="B22" s="330" t="s">
        <v>206</v>
      </c>
      <c r="C22" s="81"/>
      <c r="D22" s="330" t="s">
        <v>136</v>
      </c>
      <c r="E22" s="82"/>
      <c r="F22" s="597"/>
    </row>
    <row r="23" spans="1:6" ht="12.75" customHeight="1">
      <c r="A23" s="331" t="s">
        <v>34</v>
      </c>
      <c r="B23" s="330" t="s">
        <v>207</v>
      </c>
      <c r="C23" s="81"/>
      <c r="D23" s="329" t="s">
        <v>209</v>
      </c>
      <c r="E23" s="82"/>
      <c r="F23" s="597"/>
    </row>
    <row r="24" spans="1:6" ht="12.75" customHeight="1">
      <c r="A24" s="331" t="s">
        <v>35</v>
      </c>
      <c r="B24" s="330" t="s">
        <v>354</v>
      </c>
      <c r="C24" s="332">
        <f>+C25+C26</f>
        <v>0</v>
      </c>
      <c r="D24" s="330" t="s">
        <v>164</v>
      </c>
      <c r="E24" s="82"/>
      <c r="F24" s="597"/>
    </row>
    <row r="25" spans="1:6" ht="12.75" customHeight="1">
      <c r="A25" s="328" t="s">
        <v>36</v>
      </c>
      <c r="B25" s="329" t="s">
        <v>351</v>
      </c>
      <c r="C25" s="304"/>
      <c r="D25" s="323" t="s">
        <v>438</v>
      </c>
      <c r="E25" s="309"/>
      <c r="F25" s="597"/>
    </row>
    <row r="26" spans="1:6" ht="12.75" customHeight="1">
      <c r="A26" s="331" t="s">
        <v>37</v>
      </c>
      <c r="B26" s="330" t="s">
        <v>352</v>
      </c>
      <c r="C26" s="81"/>
      <c r="D26" s="325" t="s">
        <v>444</v>
      </c>
      <c r="E26" s="82"/>
      <c r="F26" s="597"/>
    </row>
    <row r="27" spans="1:6" ht="12.75" customHeight="1">
      <c r="A27" s="324" t="s">
        <v>38</v>
      </c>
      <c r="B27" s="330" t="s">
        <v>449</v>
      </c>
      <c r="C27" s="81"/>
      <c r="D27" s="325" t="s">
        <v>445</v>
      </c>
      <c r="E27" s="82"/>
      <c r="F27" s="597"/>
    </row>
    <row r="28" spans="1:6" ht="12.75" customHeight="1" thickBot="1">
      <c r="A28" s="392" t="s">
        <v>39</v>
      </c>
      <c r="B28" s="329" t="s">
        <v>309</v>
      </c>
      <c r="C28" s="304"/>
      <c r="D28" s="431" t="s">
        <v>556</v>
      </c>
      <c r="E28" s="309">
        <v>5097559</v>
      </c>
      <c r="F28" s="597"/>
    </row>
    <row r="29" spans="1:6" ht="15.75" customHeight="1" thickBot="1">
      <c r="A29" s="327" t="s">
        <v>40</v>
      </c>
      <c r="B29" s="122" t="s">
        <v>457</v>
      </c>
      <c r="C29" s="303">
        <f>+C19+C24+C27+C28</f>
        <v>17154472</v>
      </c>
      <c r="D29" s="122" t="s">
        <v>459</v>
      </c>
      <c r="E29" s="308">
        <f>SUM(E19:E28)</f>
        <v>5097559</v>
      </c>
      <c r="F29" s="597"/>
    </row>
    <row r="30" spans="1:6" ht="13.5" thickBot="1">
      <c r="A30" s="327" t="s">
        <v>41</v>
      </c>
      <c r="B30" s="333" t="s">
        <v>458</v>
      </c>
      <c r="C30" s="334">
        <f>+C18+C29</f>
        <v>251550605</v>
      </c>
      <c r="D30" s="333" t="s">
        <v>460</v>
      </c>
      <c r="E30" s="334">
        <f>+E18+E29</f>
        <v>246482501</v>
      </c>
      <c r="F30" s="597"/>
    </row>
    <row r="31" spans="1:6" ht="13.5" thickBot="1">
      <c r="A31" s="327" t="s">
        <v>42</v>
      </c>
      <c r="B31" s="333" t="s">
        <v>141</v>
      </c>
      <c r="C31" s="334">
        <f>IF(C18-E18&lt;0,E18-C18,"-")</f>
        <v>6988809</v>
      </c>
      <c r="D31" s="333" t="s">
        <v>142</v>
      </c>
      <c r="E31" s="334" t="str">
        <f>IF(C18-E18&gt;0,C18-E18,"-")</f>
        <v>-</v>
      </c>
      <c r="F31" s="597"/>
    </row>
    <row r="32" spans="1:6" ht="13.5" thickBot="1">
      <c r="A32" s="327" t="s">
        <v>43</v>
      </c>
      <c r="B32" s="333" t="s">
        <v>540</v>
      </c>
      <c r="C32" s="334" t="str">
        <f>IF(C30-E30&lt;0,E30-C30,"-")</f>
        <v>-</v>
      </c>
      <c r="D32" s="333" t="s">
        <v>541</v>
      </c>
      <c r="E32" s="334">
        <f>IF(C30-E30&gt;0,C30-E30,"-")</f>
        <v>5068104</v>
      </c>
      <c r="F32" s="597"/>
    </row>
    <row r="33" spans="2:4" ht="18.75">
      <c r="B33" s="598"/>
      <c r="C33" s="598"/>
      <c r="D33" s="598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C20">
      <selection activeCell="F34" sqref="F34"/>
    </sheetView>
  </sheetViews>
  <sheetFormatPr defaultColWidth="9.00390625" defaultRowHeight="12.75"/>
  <cols>
    <col min="1" max="1" width="6.875" style="56" customWidth="1"/>
    <col min="2" max="2" width="55.125" style="187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1.5">
      <c r="B1" s="310" t="s">
        <v>138</v>
      </c>
      <c r="C1" s="311"/>
      <c r="D1" s="311"/>
      <c r="E1" s="311"/>
      <c r="F1" s="597" t="str">
        <f>+CONCATENATE("2.2. melléklet a 3/",LEFT(ÖSSZEFÜGGÉSEK!A5,4),". (II.28.) önkormányzati rendelethez")</f>
        <v>2.2. melléklet a 3/2018. (II.28.) önkormányzati rendelethez</v>
      </c>
    </row>
    <row r="2" spans="5:6" ht="14.25" thickBot="1">
      <c r="E2" s="312" t="str">
        <f>'2.1.sz.mell  '!E2</f>
        <v>Forintban!</v>
      </c>
      <c r="F2" s="597"/>
    </row>
    <row r="3" spans="1:6" ht="13.5" thickBot="1">
      <c r="A3" s="599" t="s">
        <v>68</v>
      </c>
      <c r="B3" s="313" t="s">
        <v>55</v>
      </c>
      <c r="C3" s="314"/>
      <c r="D3" s="313" t="s">
        <v>56</v>
      </c>
      <c r="E3" s="315"/>
      <c r="F3" s="597"/>
    </row>
    <row r="4" spans="1:6" s="316" customFormat="1" ht="24.75" thickBot="1">
      <c r="A4" s="600"/>
      <c r="B4" s="188" t="s">
        <v>60</v>
      </c>
      <c r="C4" s="189" t="str">
        <f>+'2.1.sz.mell  '!C4</f>
        <v>2018. évi előirányzat</v>
      </c>
      <c r="D4" s="188" t="s">
        <v>60</v>
      </c>
      <c r="E4" s="53" t="str">
        <f>+'2.1.sz.mell  '!C4</f>
        <v>2018. évi előirányzat</v>
      </c>
      <c r="F4" s="597"/>
    </row>
    <row r="5" spans="1:6" s="316" customFormat="1" ht="13.5" thickBot="1">
      <c r="A5" s="317"/>
      <c r="B5" s="318" t="s">
        <v>467</v>
      </c>
      <c r="C5" s="319" t="s">
        <v>468</v>
      </c>
      <c r="D5" s="318" t="s">
        <v>469</v>
      </c>
      <c r="E5" s="320" t="s">
        <v>471</v>
      </c>
      <c r="F5" s="597"/>
    </row>
    <row r="6" spans="1:6" ht="12.75" customHeight="1">
      <c r="A6" s="322" t="s">
        <v>17</v>
      </c>
      <c r="B6" s="323" t="s">
        <v>357</v>
      </c>
      <c r="C6" s="299">
        <v>29882704</v>
      </c>
      <c r="D6" s="323" t="s">
        <v>203</v>
      </c>
      <c r="E6" s="305">
        <v>500000</v>
      </c>
      <c r="F6" s="597"/>
    </row>
    <row r="7" spans="1:6" ht="12.75">
      <c r="A7" s="324" t="s">
        <v>18</v>
      </c>
      <c r="B7" s="325" t="s">
        <v>358</v>
      </c>
      <c r="C7" s="300"/>
      <c r="D7" s="325" t="s">
        <v>363</v>
      </c>
      <c r="E7" s="306"/>
      <c r="F7" s="597"/>
    </row>
    <row r="8" spans="1:6" ht="12.75" customHeight="1">
      <c r="A8" s="324" t="s">
        <v>19</v>
      </c>
      <c r="B8" s="325" t="s">
        <v>8</v>
      </c>
      <c r="C8" s="300"/>
      <c r="D8" s="325" t="s">
        <v>159</v>
      </c>
      <c r="E8" s="306">
        <v>34245208</v>
      </c>
      <c r="F8" s="597"/>
    </row>
    <row r="9" spans="1:6" ht="12.75" customHeight="1">
      <c r="A9" s="324" t="s">
        <v>20</v>
      </c>
      <c r="B9" s="325" t="s">
        <v>359</v>
      </c>
      <c r="C9" s="300">
        <v>200000</v>
      </c>
      <c r="D9" s="325" t="s">
        <v>364</v>
      </c>
      <c r="E9" s="306"/>
      <c r="F9" s="597"/>
    </row>
    <row r="10" spans="1:6" ht="12.75" customHeight="1">
      <c r="A10" s="324" t="s">
        <v>21</v>
      </c>
      <c r="B10" s="325" t="s">
        <v>360</v>
      </c>
      <c r="C10" s="300"/>
      <c r="D10" s="325" t="s">
        <v>205</v>
      </c>
      <c r="E10" s="306">
        <v>405600</v>
      </c>
      <c r="F10" s="597"/>
    </row>
    <row r="11" spans="1:6" ht="12.75" customHeight="1">
      <c r="A11" s="324" t="s">
        <v>22</v>
      </c>
      <c r="B11" s="325" t="s">
        <v>361</v>
      </c>
      <c r="C11" s="301"/>
      <c r="D11" s="432"/>
      <c r="E11" s="306"/>
      <c r="F11" s="597"/>
    </row>
    <row r="12" spans="1:6" ht="12.75" customHeight="1">
      <c r="A12" s="324" t="s">
        <v>23</v>
      </c>
      <c r="B12" s="47"/>
      <c r="C12" s="300"/>
      <c r="D12" s="432"/>
      <c r="E12" s="306"/>
      <c r="F12" s="597"/>
    </row>
    <row r="13" spans="1:6" ht="12.75" customHeight="1">
      <c r="A13" s="324" t="s">
        <v>24</v>
      </c>
      <c r="B13" s="47"/>
      <c r="C13" s="300"/>
      <c r="D13" s="433"/>
      <c r="E13" s="306"/>
      <c r="F13" s="597"/>
    </row>
    <row r="14" spans="1:6" ht="12.75" customHeight="1">
      <c r="A14" s="324" t="s">
        <v>25</v>
      </c>
      <c r="B14" s="430"/>
      <c r="C14" s="301"/>
      <c r="D14" s="432"/>
      <c r="E14" s="306"/>
      <c r="F14" s="597"/>
    </row>
    <row r="15" spans="1:6" ht="12.75">
      <c r="A15" s="324" t="s">
        <v>26</v>
      </c>
      <c r="B15" s="47"/>
      <c r="C15" s="301"/>
      <c r="D15" s="432"/>
      <c r="E15" s="306"/>
      <c r="F15" s="597"/>
    </row>
    <row r="16" spans="1:6" ht="12.75" customHeight="1" thickBot="1">
      <c r="A16" s="392" t="s">
        <v>27</v>
      </c>
      <c r="B16" s="431"/>
      <c r="C16" s="394"/>
      <c r="D16" s="393" t="s">
        <v>49</v>
      </c>
      <c r="E16" s="355"/>
      <c r="F16" s="597"/>
    </row>
    <row r="17" spans="1:6" ht="15.75" customHeight="1" thickBot="1">
      <c r="A17" s="327" t="s">
        <v>28</v>
      </c>
      <c r="B17" s="122" t="s">
        <v>371</v>
      </c>
      <c r="C17" s="303">
        <f>+C6+C8+C9+C11+C12+C13+C14+C15+C16</f>
        <v>30082704</v>
      </c>
      <c r="D17" s="122" t="s">
        <v>372</v>
      </c>
      <c r="E17" s="308">
        <f>+E6+E8+E10+E11+E12+E13+E14+E15+E16</f>
        <v>35150808</v>
      </c>
      <c r="F17" s="597"/>
    </row>
    <row r="18" spans="1:6" ht="12.75" customHeight="1">
      <c r="A18" s="322" t="s">
        <v>29</v>
      </c>
      <c r="B18" s="337" t="s">
        <v>221</v>
      </c>
      <c r="C18" s="344">
        <f>SUM(C19:C23)</f>
        <v>0</v>
      </c>
      <c r="D18" s="330" t="s">
        <v>163</v>
      </c>
      <c r="E18" s="79"/>
      <c r="F18" s="597"/>
    </row>
    <row r="19" spans="1:6" ht="12.75" customHeight="1">
      <c r="A19" s="324" t="s">
        <v>30</v>
      </c>
      <c r="B19" s="338" t="s">
        <v>210</v>
      </c>
      <c r="C19" s="81"/>
      <c r="D19" s="330" t="s">
        <v>166</v>
      </c>
      <c r="E19" s="82"/>
      <c r="F19" s="597"/>
    </row>
    <row r="20" spans="1:6" ht="12.75" customHeight="1">
      <c r="A20" s="322" t="s">
        <v>31</v>
      </c>
      <c r="B20" s="338" t="s">
        <v>211</v>
      </c>
      <c r="C20" s="81"/>
      <c r="D20" s="330" t="s">
        <v>135</v>
      </c>
      <c r="E20" s="82"/>
      <c r="F20" s="597"/>
    </row>
    <row r="21" spans="1:6" ht="12.75" customHeight="1">
      <c r="A21" s="324" t="s">
        <v>32</v>
      </c>
      <c r="B21" s="338" t="s">
        <v>212</v>
      </c>
      <c r="C21" s="81"/>
      <c r="D21" s="330" t="s">
        <v>136</v>
      </c>
      <c r="E21" s="82"/>
      <c r="F21" s="597"/>
    </row>
    <row r="22" spans="1:6" ht="12.75" customHeight="1">
      <c r="A22" s="322" t="s">
        <v>33</v>
      </c>
      <c r="B22" s="338" t="s">
        <v>213</v>
      </c>
      <c r="C22" s="81"/>
      <c r="D22" s="329" t="s">
        <v>209</v>
      </c>
      <c r="E22" s="82"/>
      <c r="F22" s="597"/>
    </row>
    <row r="23" spans="1:6" ht="12.75" customHeight="1">
      <c r="A23" s="324" t="s">
        <v>34</v>
      </c>
      <c r="B23" s="339" t="s">
        <v>214</v>
      </c>
      <c r="C23" s="81"/>
      <c r="D23" s="330" t="s">
        <v>167</v>
      </c>
      <c r="E23" s="82"/>
      <c r="F23" s="597"/>
    </row>
    <row r="24" spans="1:6" ht="12.75" customHeight="1">
      <c r="A24" s="322" t="s">
        <v>35</v>
      </c>
      <c r="B24" s="340" t="s">
        <v>215</v>
      </c>
      <c r="C24" s="332">
        <f>+C25+C26+C27+C28+C29</f>
        <v>0</v>
      </c>
      <c r="D24" s="341" t="s">
        <v>165</v>
      </c>
      <c r="E24" s="82"/>
      <c r="F24" s="597"/>
    </row>
    <row r="25" spans="1:6" ht="12.75" customHeight="1">
      <c r="A25" s="324" t="s">
        <v>36</v>
      </c>
      <c r="B25" s="339" t="s">
        <v>216</v>
      </c>
      <c r="C25" s="81"/>
      <c r="D25" s="341" t="s">
        <v>365</v>
      </c>
      <c r="E25" s="82"/>
      <c r="F25" s="597"/>
    </row>
    <row r="26" spans="1:6" ht="12.75" customHeight="1">
      <c r="A26" s="322" t="s">
        <v>37</v>
      </c>
      <c r="B26" s="339" t="s">
        <v>217</v>
      </c>
      <c r="C26" s="81"/>
      <c r="D26" s="336"/>
      <c r="E26" s="82"/>
      <c r="F26" s="597"/>
    </row>
    <row r="27" spans="1:6" ht="12.75" customHeight="1">
      <c r="A27" s="324" t="s">
        <v>38</v>
      </c>
      <c r="B27" s="338" t="s">
        <v>218</v>
      </c>
      <c r="C27" s="81"/>
      <c r="D27" s="118"/>
      <c r="E27" s="82"/>
      <c r="F27" s="597"/>
    </row>
    <row r="28" spans="1:6" ht="12.75" customHeight="1">
      <c r="A28" s="322" t="s">
        <v>39</v>
      </c>
      <c r="B28" s="342" t="s">
        <v>219</v>
      </c>
      <c r="C28" s="81"/>
      <c r="D28" s="47"/>
      <c r="E28" s="82"/>
      <c r="F28" s="597"/>
    </row>
    <row r="29" spans="1:6" ht="12.75" customHeight="1" thickBot="1">
      <c r="A29" s="324" t="s">
        <v>40</v>
      </c>
      <c r="B29" s="343" t="s">
        <v>220</v>
      </c>
      <c r="C29" s="81"/>
      <c r="D29" s="118"/>
      <c r="E29" s="82"/>
      <c r="F29" s="597"/>
    </row>
    <row r="30" spans="1:6" ht="21.75" customHeight="1" thickBot="1">
      <c r="A30" s="327" t="s">
        <v>41</v>
      </c>
      <c r="B30" s="122" t="s">
        <v>362</v>
      </c>
      <c r="C30" s="303">
        <f>+C18+C24</f>
        <v>0</v>
      </c>
      <c r="D30" s="122" t="s">
        <v>366</v>
      </c>
      <c r="E30" s="308">
        <f>SUM(E18:E29)</f>
        <v>0</v>
      </c>
      <c r="F30" s="597"/>
    </row>
    <row r="31" spans="1:6" ht="13.5" thickBot="1">
      <c r="A31" s="327" t="s">
        <v>42</v>
      </c>
      <c r="B31" s="333" t="s">
        <v>367</v>
      </c>
      <c r="C31" s="334">
        <f>+C17+C30</f>
        <v>30082704</v>
      </c>
      <c r="D31" s="333" t="s">
        <v>368</v>
      </c>
      <c r="E31" s="334">
        <f>+E17+E30</f>
        <v>35150808</v>
      </c>
      <c r="F31" s="597"/>
    </row>
    <row r="32" spans="1:6" ht="13.5" thickBot="1">
      <c r="A32" s="327" t="s">
        <v>43</v>
      </c>
      <c r="B32" s="333" t="s">
        <v>141</v>
      </c>
      <c r="C32" s="334">
        <f>IF(C17-E17&lt;0,E17-C17,"-")</f>
        <v>5068104</v>
      </c>
      <c r="D32" s="333" t="s">
        <v>142</v>
      </c>
      <c r="E32" s="334" t="str">
        <f>IF(C17-E17&gt;0,C17-E17,"-")</f>
        <v>-</v>
      </c>
      <c r="F32" s="597"/>
    </row>
    <row r="33" spans="1:6" ht="13.5" thickBot="1">
      <c r="A33" s="327" t="s">
        <v>44</v>
      </c>
      <c r="B33" s="333" t="s">
        <v>540</v>
      </c>
      <c r="C33" s="334">
        <f>IF(C31-E31&lt;0,E31-C31,"-")</f>
        <v>5068104</v>
      </c>
      <c r="D33" s="333" t="s">
        <v>541</v>
      </c>
      <c r="E33" s="334" t="str">
        <f>IF(C31-E31&gt;0,C31-E31,"-")</f>
        <v>-</v>
      </c>
      <c r="F33" s="597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3" t="s">
        <v>130</v>
      </c>
      <c r="E1" s="126" t="s">
        <v>134</v>
      </c>
    </row>
    <row r="3" spans="1:5" ht="12.75">
      <c r="A3" s="131"/>
      <c r="B3" s="132"/>
      <c r="C3" s="131"/>
      <c r="D3" s="134"/>
      <c r="E3" s="132"/>
    </row>
    <row r="4" spans="1:5" ht="15.75">
      <c r="A4" s="89" t="str">
        <f>+ÖSSZEFÜGGÉSEK!A5</f>
        <v>2018. évi előirányzat BEVÉTELEK</v>
      </c>
      <c r="B4" s="133"/>
      <c r="C4" s="142"/>
      <c r="D4" s="134"/>
      <c r="E4" s="132"/>
    </row>
    <row r="5" spans="1:5" ht="12.75">
      <c r="A5" s="131"/>
      <c r="B5" s="132"/>
      <c r="C5" s="131"/>
      <c r="D5" s="134"/>
      <c r="E5" s="132"/>
    </row>
    <row r="6" spans="1:5" ht="12.75">
      <c r="A6" s="131" t="s">
        <v>518</v>
      </c>
      <c r="B6" s="132">
        <f>+'1.1.sz.mell.'!C62</f>
        <v>264478837</v>
      </c>
      <c r="C6" s="131" t="s">
        <v>461</v>
      </c>
      <c r="D6" s="134">
        <f>+'2.1.sz.mell  '!C18+'2.2.sz.mell  '!C17</f>
        <v>264478837</v>
      </c>
      <c r="E6" s="132">
        <f aca="true" t="shared" si="0" ref="E6:E15">+B6-D6</f>
        <v>0</v>
      </c>
    </row>
    <row r="7" spans="1:5" ht="12.75">
      <c r="A7" s="131" t="s">
        <v>519</v>
      </c>
      <c r="B7" s="132">
        <f>+'1.1.sz.mell.'!C86</f>
        <v>17154472</v>
      </c>
      <c r="C7" s="131" t="s">
        <v>462</v>
      </c>
      <c r="D7" s="134">
        <f>+'2.1.sz.mell  '!C29+'2.2.sz.mell  '!C30</f>
        <v>17154472</v>
      </c>
      <c r="E7" s="132">
        <f t="shared" si="0"/>
        <v>0</v>
      </c>
    </row>
    <row r="8" spans="1:5" ht="12.75">
      <c r="A8" s="131" t="s">
        <v>520</v>
      </c>
      <c r="B8" s="132">
        <f>+'1.1.sz.mell.'!C87</f>
        <v>281633309</v>
      </c>
      <c r="C8" s="131" t="s">
        <v>463</v>
      </c>
      <c r="D8" s="134">
        <f>+'2.1.sz.mell  '!C30+'2.2.sz.mell  '!C31</f>
        <v>281633309</v>
      </c>
      <c r="E8" s="132">
        <f t="shared" si="0"/>
        <v>0</v>
      </c>
    </row>
    <row r="9" spans="1:5" ht="12.75">
      <c r="A9" s="131"/>
      <c r="B9" s="132"/>
      <c r="C9" s="131"/>
      <c r="D9" s="134"/>
      <c r="E9" s="132"/>
    </row>
    <row r="10" spans="1:5" ht="12.75">
      <c r="A10" s="131"/>
      <c r="B10" s="132"/>
      <c r="C10" s="131"/>
      <c r="D10" s="134"/>
      <c r="E10" s="132"/>
    </row>
    <row r="11" spans="1:5" ht="15.75">
      <c r="A11" s="89" t="str">
        <f>+ÖSSZEFÜGGÉSEK!A12</f>
        <v>2018. évi előirányzat KIADÁSOK</v>
      </c>
      <c r="B11" s="133"/>
      <c r="C11" s="142"/>
      <c r="D11" s="134"/>
      <c r="E11" s="132"/>
    </row>
    <row r="12" spans="1:5" ht="12.75">
      <c r="A12" s="131"/>
      <c r="B12" s="132"/>
      <c r="C12" s="131"/>
      <c r="D12" s="134"/>
      <c r="E12" s="132"/>
    </row>
    <row r="13" spans="1:5" ht="12.75">
      <c r="A13" s="131" t="s">
        <v>521</v>
      </c>
      <c r="B13" s="132">
        <f>+'1.1.sz.mell.'!C128</f>
        <v>276535750</v>
      </c>
      <c r="C13" s="131" t="s">
        <v>464</v>
      </c>
      <c r="D13" s="134">
        <f>+'2.1.sz.mell  '!E18+'2.2.sz.mell  '!E17</f>
        <v>276535750</v>
      </c>
      <c r="E13" s="132">
        <f t="shared" si="0"/>
        <v>0</v>
      </c>
    </row>
    <row r="14" spans="1:5" ht="12.75">
      <c r="A14" s="131" t="s">
        <v>522</v>
      </c>
      <c r="B14" s="132">
        <f>+'1.1.sz.mell.'!C153</f>
        <v>5097559</v>
      </c>
      <c r="C14" s="131" t="s">
        <v>465</v>
      </c>
      <c r="D14" s="134">
        <f>+'2.1.sz.mell  '!E29+'2.2.sz.mell  '!E30</f>
        <v>5097559</v>
      </c>
      <c r="E14" s="132">
        <f t="shared" si="0"/>
        <v>0</v>
      </c>
    </row>
    <row r="15" spans="1:5" ht="12.75">
      <c r="A15" s="131" t="s">
        <v>523</v>
      </c>
      <c r="B15" s="132">
        <f>+'1.1.sz.mell.'!C154</f>
        <v>281633309</v>
      </c>
      <c r="C15" s="131" t="s">
        <v>466</v>
      </c>
      <c r="D15" s="134">
        <f>+'2.1.sz.mell  '!E30+'2.2.sz.mell  '!E31</f>
        <v>281633309</v>
      </c>
      <c r="E15" s="132">
        <f t="shared" si="0"/>
        <v>0</v>
      </c>
    </row>
    <row r="16" spans="1:5" ht="12.75">
      <c r="A16" s="124"/>
      <c r="B16" s="124"/>
      <c r="C16" s="131"/>
      <c r="D16" s="134"/>
      <c r="E16" s="125"/>
    </row>
    <row r="17" spans="1:5" ht="12.75">
      <c r="A17" s="124"/>
      <c r="B17" s="124"/>
      <c r="C17" s="124"/>
      <c r="D17" s="124"/>
      <c r="E17" s="124"/>
    </row>
    <row r="18" spans="1:5" ht="12.75">
      <c r="A18" s="124"/>
      <c r="B18" s="124"/>
      <c r="C18" s="124"/>
      <c r="D18" s="124"/>
      <c r="E18" s="124"/>
    </row>
    <row r="19" spans="1:5" ht="12.75">
      <c r="A19" s="124"/>
      <c r="B19" s="124"/>
      <c r="C19" s="124"/>
      <c r="D19" s="124"/>
      <c r="E19" s="124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F8" sqref="F8"/>
    </sheetView>
  </sheetViews>
  <sheetFormatPr defaultColWidth="9.00390625" defaultRowHeight="12.75"/>
  <cols>
    <col min="1" max="1" width="5.625" style="145" customWidth="1"/>
    <col min="2" max="2" width="35.625" style="145" customWidth="1"/>
    <col min="3" max="6" width="14.00390625" style="145" customWidth="1"/>
    <col min="7" max="16384" width="9.375" style="145" customWidth="1"/>
  </cols>
  <sheetData>
    <row r="1" spans="1:6" ht="33" customHeight="1">
      <c r="A1" s="601" t="s">
        <v>557</v>
      </c>
      <c r="B1" s="601"/>
      <c r="C1" s="601"/>
      <c r="D1" s="601"/>
      <c r="E1" s="601"/>
      <c r="F1" s="601"/>
    </row>
    <row r="2" spans="1:7" ht="15.75" customHeight="1" thickBot="1">
      <c r="A2" s="146"/>
      <c r="B2" s="146"/>
      <c r="C2" s="602"/>
      <c r="D2" s="602"/>
      <c r="E2" s="609" t="str">
        <f>'2.2.sz.mell  '!E2</f>
        <v>Forintban!</v>
      </c>
      <c r="F2" s="609"/>
      <c r="G2" s="152"/>
    </row>
    <row r="3" spans="1:6" ht="63" customHeight="1">
      <c r="A3" s="605" t="s">
        <v>15</v>
      </c>
      <c r="B3" s="607" t="s">
        <v>169</v>
      </c>
      <c r="C3" s="607" t="s">
        <v>225</v>
      </c>
      <c r="D3" s="607"/>
      <c r="E3" s="607"/>
      <c r="F3" s="603" t="s">
        <v>476</v>
      </c>
    </row>
    <row r="4" spans="1:6" ht="15.75" thickBot="1">
      <c r="A4" s="606"/>
      <c r="B4" s="608"/>
      <c r="C4" s="480">
        <f>+LEFT(ÖSSZEFÜGGÉSEK!A5,4)+1</f>
        <v>2019</v>
      </c>
      <c r="D4" s="480">
        <f>+C4+1</f>
        <v>2020</v>
      </c>
      <c r="E4" s="480">
        <f>+D4+1</f>
        <v>2021</v>
      </c>
      <c r="F4" s="604"/>
    </row>
    <row r="5" spans="1:6" ht="15.75" thickBot="1">
      <c r="A5" s="149"/>
      <c r="B5" s="150" t="s">
        <v>467</v>
      </c>
      <c r="C5" s="150" t="s">
        <v>468</v>
      </c>
      <c r="D5" s="150" t="s">
        <v>469</v>
      </c>
      <c r="E5" s="150" t="s">
        <v>471</v>
      </c>
      <c r="F5" s="151" t="s">
        <v>470</v>
      </c>
    </row>
    <row r="6" spans="1:6" ht="15">
      <c r="A6" s="148" t="s">
        <v>17</v>
      </c>
      <c r="B6" s="168"/>
      <c r="C6" s="522"/>
      <c r="D6" s="522"/>
      <c r="E6" s="522"/>
      <c r="F6" s="523">
        <f>SUM(C6:E6)</f>
        <v>0</v>
      </c>
    </row>
    <row r="7" spans="1:6" ht="15">
      <c r="A7" s="147" t="s">
        <v>18</v>
      </c>
      <c r="B7" s="169"/>
      <c r="C7" s="524"/>
      <c r="D7" s="524"/>
      <c r="E7" s="524"/>
      <c r="F7" s="525">
        <f>SUM(C7:E7)</f>
        <v>0</v>
      </c>
    </row>
    <row r="8" spans="1:6" ht="15">
      <c r="A8" s="147" t="s">
        <v>19</v>
      </c>
      <c r="B8" s="169"/>
      <c r="C8" s="524"/>
      <c r="D8" s="524"/>
      <c r="E8" s="524"/>
      <c r="F8" s="525">
        <f>SUM(C8:E8)</f>
        <v>0</v>
      </c>
    </row>
    <row r="9" spans="1:6" ht="15">
      <c r="A9" s="147" t="s">
        <v>20</v>
      </c>
      <c r="B9" s="169"/>
      <c r="C9" s="524"/>
      <c r="D9" s="524"/>
      <c r="E9" s="524"/>
      <c r="F9" s="525">
        <f>SUM(C9:E9)</f>
        <v>0</v>
      </c>
    </row>
    <row r="10" spans="1:6" ht="15.75" thickBot="1">
      <c r="A10" s="153" t="s">
        <v>21</v>
      </c>
      <c r="B10" s="170"/>
      <c r="C10" s="526"/>
      <c r="D10" s="526"/>
      <c r="E10" s="526"/>
      <c r="F10" s="525">
        <f>SUM(C10:E10)</f>
        <v>0</v>
      </c>
    </row>
    <row r="11" spans="1:6" s="467" customFormat="1" ht="15" thickBot="1">
      <c r="A11" s="466" t="s">
        <v>22</v>
      </c>
      <c r="B11" s="154" t="s">
        <v>170</v>
      </c>
      <c r="C11" s="527">
        <f>SUM(C6:C10)</f>
        <v>0</v>
      </c>
      <c r="D11" s="527">
        <f>SUM(D6:D10)</f>
        <v>0</v>
      </c>
      <c r="E11" s="527">
        <f>SUM(E6:E10)</f>
        <v>0</v>
      </c>
      <c r="F11" s="528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3/2018. (II.28.)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9" sqref="C9"/>
    </sheetView>
  </sheetViews>
  <sheetFormatPr defaultColWidth="9.00390625" defaultRowHeight="12.75"/>
  <cols>
    <col min="1" max="1" width="5.625" style="145" customWidth="1"/>
    <col min="2" max="2" width="68.625" style="145" customWidth="1"/>
    <col min="3" max="3" width="19.50390625" style="145" customWidth="1"/>
    <col min="4" max="16384" width="9.375" style="145" customWidth="1"/>
  </cols>
  <sheetData>
    <row r="1" spans="1:3" ht="33" customHeight="1">
      <c r="A1" s="601" t="s">
        <v>558</v>
      </c>
      <c r="B1" s="601"/>
      <c r="C1" s="601"/>
    </row>
    <row r="2" spans="1:4" ht="15.75" customHeight="1" thickBot="1">
      <c r="A2" s="146"/>
      <c r="B2" s="146"/>
      <c r="C2" s="155" t="str">
        <f>'2.2.sz.mell  '!E2</f>
        <v>Forintban!</v>
      </c>
      <c r="D2" s="152"/>
    </row>
    <row r="3" spans="1:3" ht="26.25" customHeight="1" thickBot="1">
      <c r="A3" s="171" t="s">
        <v>15</v>
      </c>
      <c r="B3" s="172" t="s">
        <v>168</v>
      </c>
      <c r="C3" s="173" t="str">
        <f>+'1.1.sz.mell.'!C3</f>
        <v>2018. évi előirányzat</v>
      </c>
    </row>
    <row r="4" spans="1:3" ht="15.75" thickBot="1">
      <c r="A4" s="174"/>
      <c r="B4" s="516" t="s">
        <v>467</v>
      </c>
      <c r="C4" s="517" t="s">
        <v>468</v>
      </c>
    </row>
    <row r="5" spans="1:3" ht="15">
      <c r="A5" s="175" t="s">
        <v>17</v>
      </c>
      <c r="B5" s="348" t="s">
        <v>477</v>
      </c>
      <c r="C5" s="345">
        <v>32400000</v>
      </c>
    </row>
    <row r="6" spans="1:3" ht="24.75">
      <c r="A6" s="176" t="s">
        <v>18</v>
      </c>
      <c r="B6" s="383" t="s">
        <v>222</v>
      </c>
      <c r="C6" s="346">
        <v>2651709</v>
      </c>
    </row>
    <row r="7" spans="1:3" ht="15">
      <c r="A7" s="176" t="s">
        <v>19</v>
      </c>
      <c r="B7" s="384" t="s">
        <v>478</v>
      </c>
      <c r="C7" s="346"/>
    </row>
    <row r="8" spans="1:3" ht="24.75">
      <c r="A8" s="176" t="s">
        <v>20</v>
      </c>
      <c r="B8" s="384" t="s">
        <v>224</v>
      </c>
      <c r="C8" s="346"/>
    </row>
    <row r="9" spans="1:3" ht="15">
      <c r="A9" s="177" t="s">
        <v>21</v>
      </c>
      <c r="B9" s="384" t="s">
        <v>223</v>
      </c>
      <c r="C9" s="347">
        <v>570000</v>
      </c>
    </row>
    <row r="10" spans="1:3" ht="15.75" thickBot="1">
      <c r="A10" s="176" t="s">
        <v>22</v>
      </c>
      <c r="B10" s="385" t="s">
        <v>479</v>
      </c>
      <c r="C10" s="346"/>
    </row>
    <row r="11" spans="1:3" ht="15.75" thickBot="1">
      <c r="A11" s="610" t="s">
        <v>171</v>
      </c>
      <c r="B11" s="611"/>
      <c r="C11" s="178">
        <f>SUM(C5:C10)</f>
        <v>35621709</v>
      </c>
    </row>
    <row r="12" spans="1:3" ht="23.25" customHeight="1">
      <c r="A12" s="612" t="s">
        <v>200</v>
      </c>
      <c r="B12" s="612"/>
      <c r="C12" s="612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3/2018. 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2018-02-28T14:59:36Z</cp:lastPrinted>
  <dcterms:created xsi:type="dcterms:W3CDTF">1999-10-30T10:30:45Z</dcterms:created>
  <dcterms:modified xsi:type="dcterms:W3CDTF">2018-02-28T15:08:23Z</dcterms:modified>
  <cp:category/>
  <cp:version/>
  <cp:contentType/>
  <cp:contentStatus/>
</cp:coreProperties>
</file>