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77" firstSheet="11" activeTab="21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Kertség" sheetId="10" r:id="rId10"/>
    <sheet name="5.7. Egészségügyi" sheetId="11" r:id="rId11"/>
    <sheet name="5.8. Népjólét" sheetId="12" r:id="rId12"/>
    <sheet name="5.9. Sportfeladatok" sheetId="13" r:id="rId13"/>
    <sheet name="5.10. Szoc" sheetId="14" r:id="rId14"/>
    <sheet name="5.11. Közművelődés" sheetId="15" r:id="rId15"/>
    <sheet name="5.12. Támogatások" sheetId="16" r:id="rId16"/>
    <sheet name="5.13. Egyéb kiadások" sheetId="17" r:id="rId17"/>
    <sheet name="5.14. Városmarketing" sheetId="18" r:id="rId18"/>
    <sheet name="5.15. Nemzetközi pályázatok" sheetId="19" r:id="rId19"/>
    <sheet name="5.16. Vagyon" sheetId="20" r:id="rId20"/>
    <sheet name="5.17. Nemzetiség" sheetId="21" r:id="rId21"/>
    <sheet name="5.18. Céltartalék" sheetId="22" r:id="rId22"/>
    <sheet name="Munkalap23" sheetId="23" r:id="rId23"/>
  </sheets>
  <definedNames>
    <definedName name="Excel_BuiltIn_Print_Area" localSheetId="2">'5.1 D'!$A$1:$N$17</definedName>
    <definedName name="Excel_BuiltIn_Print_Area" localSheetId="1">'5.1. Adósság'!$A$1:$Q$26</definedName>
    <definedName name="Excel_BuiltIn_Print_Area" localSheetId="14">'5.11. Közművelődés'!$A$1:$M$54</definedName>
    <definedName name="Excel_BuiltIn_Print_Area" localSheetId="15">'5.12. Támogatások'!$A$1:$M$54</definedName>
    <definedName name="Excel_BuiltIn_Print_Area" localSheetId="16">'5.13. Egyéb kiadások'!$A$1:$L$39</definedName>
    <definedName name="Excel_BuiltIn_Print_Area" localSheetId="18">'5.15. Nemzetközi pályázatok'!$A$1:$N$27</definedName>
    <definedName name="Excel_BuiltIn_Print_Area" localSheetId="20">'5.17. Nemzetiség'!$A$1:$L$20</definedName>
    <definedName name="Excel_BuiltIn_Print_Area" localSheetId="5">'5.2.Városüzem'!$A$1:$L$51</definedName>
    <definedName name="Excel_BuiltIn_Print_Area" localSheetId="8">'5.5. Lakásalap'!$A$1:$L$20</definedName>
    <definedName name="Excel_BuiltIn_Print_Area" localSheetId="9">'5.6. Kertség'!$A$1:$O$44</definedName>
    <definedName name="Excel_BuiltIn_Print_Area" localSheetId="10">'5.7. Egészségügyi'!$A$1:$L$21</definedName>
    <definedName name="Excel_BuiltIn_Print_Area" localSheetId="12">'5.9. Sportfeladatok'!$A$1:$L$22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melléklet'!$A$1:$AD$121</definedName>
    <definedName name="_xlnm.Print_Area" localSheetId="2">'5.1 D'!$A$1:$V$17</definedName>
    <definedName name="_xlnm.Print_Area" localSheetId="4">'5.1 Évenként'!$A$1:$AN$19</definedName>
    <definedName name="_xlnm.Print_Area" localSheetId="3">'5.1 FT, MT'!$A$1:$AF$22</definedName>
    <definedName name="_xlnm.Print_Area" localSheetId="1">'5.1. Adósság'!$A$1:$AG$24</definedName>
    <definedName name="_xlnm.Print_Area" localSheetId="13">'5.10. Szoc'!$A$1:$AE$28</definedName>
    <definedName name="_xlnm.Print_Area" localSheetId="14">'5.11. Közművelődés'!$A$1:$AE$54</definedName>
    <definedName name="_xlnm.Print_Area" localSheetId="15">'5.12. Támogatások'!$A$1:$AE$53</definedName>
    <definedName name="_xlnm.Print_Area" localSheetId="16">'5.13. Egyéb kiadások'!$A$1:$AD$39</definedName>
    <definedName name="_xlnm.Print_Area" localSheetId="17">'5.14. Városmarketing'!$A$1:$AD$24</definedName>
    <definedName name="_xlnm.Print_Area" localSheetId="18">'5.15. Nemzetközi pályázatok'!$A$1:$AF$27</definedName>
    <definedName name="_xlnm.Print_Area" localSheetId="19">'5.16. Vagyon'!$A$1:$AD$34</definedName>
    <definedName name="_xlnm.Print_Area" localSheetId="20">'5.17. Nemzetiség'!$A$1:$AD$20</definedName>
    <definedName name="_xlnm.Print_Area" localSheetId="21">'5.18. Céltartalék'!$A$1:$U$24</definedName>
    <definedName name="_xlnm.Print_Area" localSheetId="5">'5.2.Városüzem'!$A$1:$AD$51</definedName>
    <definedName name="_xlnm.Print_Area" localSheetId="6">'5.3. Zöldterületi kiadások'!$A$1:$AD$34</definedName>
    <definedName name="_xlnm.Print_Area" localSheetId="7">'5.4. Beruházás'!$A$1:$AG$181</definedName>
    <definedName name="_xlnm.Print_Area" localSheetId="8">'5.5. Lakásalap'!$A$1:$AD$20</definedName>
    <definedName name="_xlnm.Print_Area" localSheetId="9">'5.6. Kertség'!$A$1:$AG$44</definedName>
    <definedName name="_xlnm.Print_Area" localSheetId="10">'5.7. Egészségügyi'!$A$1:$AD$21</definedName>
    <definedName name="_xlnm.Print_Area" localSheetId="11">'5.8. Népjólét'!$A$1:$AD$20</definedName>
    <definedName name="_xlnm.Print_Area" localSheetId="12">'5.9. Sportfeladatok'!$A$1:$AD$22</definedName>
  </definedNames>
  <calcPr fullCalcOnLoad="1"/>
</workbook>
</file>

<file path=xl/sharedStrings.xml><?xml version="1.0" encoding="utf-8"?>
<sst xmlns="http://schemas.openxmlformats.org/spreadsheetml/2006/main" count="3067" uniqueCount="1289">
  <si>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</si>
  <si>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</si>
  <si>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</si>
  <si>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</si>
  <si>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</si>
  <si>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</si>
  <si>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</si>
  <si>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</si>
  <si>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</si>
  <si>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</si>
  <si>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</si>
  <si>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</si>
  <si>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</si>
  <si>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</si>
  <si>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</si>
  <si>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</si>
  <si>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</si>
  <si>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</si>
  <si>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</si>
  <si>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</si>
  <si>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</si>
  <si>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</si>
  <si>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</si>
  <si>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</si>
  <si>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</si>
  <si>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</si>
  <si>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2017. évi eredeti előirányzat összege</t>
  </si>
  <si>
    <t>Eredeti előirányzat</t>
  </si>
  <si>
    <t>2017. évi módosított előirányzat összege</t>
  </si>
  <si>
    <t>Módosított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</si>
  <si>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</si>
  <si>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</si>
  <si>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</si>
  <si>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</si>
  <si>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</si>
  <si>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</si>
  <si>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</si>
  <si>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</si>
  <si>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</si>
  <si>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</si>
  <si>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</si>
  <si>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</si>
  <si>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</si>
  <si>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</si>
  <si>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</si>
  <si>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</si>
  <si>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</si>
  <si>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</si>
  <si>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</si>
  <si>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</si>
  <si>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</si>
  <si>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</si>
  <si>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</si>
  <si>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</si>
  <si>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</si>
  <si>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</si>
  <si>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</si>
  <si>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</si>
  <si>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</si>
  <si>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</si>
  <si>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</si>
  <si>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</si>
  <si>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</si>
  <si>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</si>
  <si>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</si>
  <si>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</si>
  <si>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</si>
  <si>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</si>
  <si>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</si>
  <si>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</si>
  <si>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</si>
  <si>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</si>
  <si>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</si>
  <si>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</si>
  <si>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</si>
  <si>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</si>
  <si>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</si>
  <si>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</si>
  <si>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</si>
  <si>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</si>
  <si>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</si>
  <si>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</si>
  <si>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</si>
  <si>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</si>
  <si>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</si>
  <si>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</si>
  <si>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</si>
  <si>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</si>
  <si>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</si>
  <si>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</si>
  <si>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</si>
  <si>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</si>
  <si>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</si>
  <si>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</si>
  <si>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</si>
  <si>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</si>
  <si>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</si>
  <si>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</si>
  <si>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</si>
  <si>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</si>
  <si>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</si>
  <si>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</si>
  <si>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</si>
  <si>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</si>
  <si>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</si>
  <si>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</si>
  <si>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</si>
  <si>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</si>
  <si>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</si>
  <si>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</si>
  <si>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</si>
  <si>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</si>
  <si>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</si>
  <si>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</si>
  <si>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</si>
  <si>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</si>
  <si>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</si>
  <si>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</si>
  <si>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</si>
  <si>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</si>
  <si>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</si>
  <si>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</si>
  <si>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</si>
  <si>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</si>
  <si>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</si>
  <si>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</si>
  <si>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</si>
  <si>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</si>
  <si>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</si>
  <si>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</si>
  <si>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</si>
  <si>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</si>
  <si>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</si>
  <si>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</si>
  <si>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</si>
  <si>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</si>
  <si>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</si>
  <si>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</si>
  <si>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</si>
  <si>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</si>
  <si>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</si>
  <si>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</si>
  <si>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</si>
  <si>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</si>
  <si>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</si>
  <si>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</si>
  <si>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</si>
  <si>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</si>
  <si>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</si>
  <si>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</si>
  <si>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</si>
  <si>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</si>
  <si>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</si>
  <si>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</si>
  <si>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</si>
  <si>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</si>
  <si>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</si>
  <si>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</si>
  <si>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</si>
  <si>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</si>
  <si>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</si>
  <si>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</si>
  <si>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</si>
  <si>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</si>
  <si>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</si>
  <si>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</si>
  <si>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</si>
  <si>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</si>
  <si>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</si>
  <si>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</si>
  <si>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</si>
  <si>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</si>
  <si>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</si>
  <si>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</si>
  <si>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</si>
  <si>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</si>
  <si>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</si>
  <si>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</si>
  <si>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</si>
  <si>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</si>
  <si>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</si>
  <si>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</si>
  <si>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(1. oldal)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</si>
  <si>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</si>
  <si>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</si>
  <si>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</si>
  <si>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</si>
  <si>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</si>
  <si>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</si>
  <si>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</si>
  <si>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</si>
  <si>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</si>
  <si>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</si>
  <si>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</si>
  <si>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</si>
  <si>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</si>
  <si>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</si>
  <si>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</si>
  <si>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>Tőketörlesztés 2017. évben *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</si>
  <si>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</si>
  <si>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</si>
  <si>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</si>
  <si>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</si>
  <si>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</si>
  <si>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</si>
  <si>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</si>
  <si>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</si>
  <si>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</si>
  <si>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1.1.1</t>
  </si>
  <si>
    <t>ONK-0346/2006/M2. sz. szerződés</t>
  </si>
  <si>
    <t>Erste Bank Hungary Zrt.</t>
  </si>
  <si>
    <t>HUF</t>
  </si>
  <si>
    <t>1.1.2</t>
  </si>
  <si>
    <t>1-2-16-3800-0278-8</t>
  </si>
  <si>
    <t>OTP Bank Nyrt.</t>
  </si>
  <si>
    <t>1.1.3</t>
  </si>
  <si>
    <t>Hitelfelvétel</t>
  </si>
  <si>
    <t>Rövid lejáratú hitelek</t>
  </si>
  <si>
    <t>1.2.1</t>
  </si>
  <si>
    <t>Folyószámla hitel</t>
  </si>
  <si>
    <t>1.2.2</t>
  </si>
  <si>
    <t>Munkabér hitel</t>
  </si>
  <si>
    <t>Készfizető kezességvállalások:</t>
  </si>
  <si>
    <t>1.3.1</t>
  </si>
  <si>
    <t xml:space="preserve"> Készfizető kezességvállalás 284/2006. (XII.14.) Kh. (Db. Jégcsarnok Nonprofit Kft.)</t>
  </si>
  <si>
    <t>CHF</t>
  </si>
  <si>
    <t>1.3.2</t>
  </si>
  <si>
    <t xml:space="preserve"> Készfizető kezességvállalás 160/2014. (VII.10.) Kh. (Debreceni Nagyerdei Stadion Kft.)</t>
  </si>
  <si>
    <t>1.4</t>
  </si>
  <si>
    <t>Támogatási megállapodások:</t>
  </si>
  <si>
    <t>1.4.1</t>
  </si>
  <si>
    <t>Támogatás kamatfizetésre 245/2007. (XI.22.) Ö.h. alapján (Db. Jégcsarnok Nonprofit Kht.)</t>
  </si>
  <si>
    <t>1.4.2</t>
  </si>
  <si>
    <t xml:space="preserve"> Készfizető kezességvállalás 160/2014. (VII.10.) Kh. (Debreceni Nagyerdei Stadion Kft..)</t>
  </si>
  <si>
    <t>Mindösszesen:</t>
  </si>
  <si>
    <t>(2. oldal)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</si>
  <si>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</si>
  <si>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</si>
  <si>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</si>
  <si>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</si>
  <si>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</si>
  <si>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</si>
  <si>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</si>
  <si>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</si>
  <si>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</si>
  <si>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(3. oldal)</t>
  </si>
  <si>
    <t>Egyéb felhalmozási célú kiadások kiemelt előirányzata</t>
  </si>
  <si>
    <t xml:space="preserve">Kezességvállalás tőketörlesztése 2017. évben </t>
  </si>
  <si>
    <t>Egyéb működési célú kiadások előirányzata</t>
  </si>
  <si>
    <t>Támogatás kamatfizetésre 245/2007. (XI.22.) Ö.h. alapján (Db. Jégcsarnok Nonprofit Kft..)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</si>
  <si>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</si>
  <si>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</si>
  <si>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</si>
  <si>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</si>
  <si>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</si>
  <si>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</si>
  <si>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</si>
  <si>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</si>
  <si>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</si>
  <si>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</si>
  <si>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</si>
  <si>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</si>
  <si>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</si>
  <si>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</si>
  <si>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</si>
  <si>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</si>
  <si>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</si>
  <si>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</si>
  <si>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</si>
  <si>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</si>
  <si>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Hitelintézet
neve</t>
  </si>
  <si>
    <t>tőke</t>
  </si>
  <si>
    <t>kamat</t>
  </si>
  <si>
    <t>összesen</t>
  </si>
  <si>
    <t>1.1. Hosszú lejáratú hitelek</t>
  </si>
  <si>
    <t>Erste Bank Zrt.</t>
  </si>
  <si>
    <t>2011.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</si>
  <si>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</si>
  <si>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</si>
  <si>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</si>
  <si>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</si>
  <si>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</si>
  <si>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</si>
  <si>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 xml:space="preserve"> Készfizető kezességvállalás 284/2006. (XII.14.) Kh. (Db. Jégcsarnok Kht.)</t>
  </si>
  <si>
    <t>EUR</t>
  </si>
  <si>
    <t>160/2014. (VII.10.) Kh. Debreceni Nagyerdei Stadion Kft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</si>
  <si>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</si>
  <si>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</si>
  <si>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</si>
  <si>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</si>
  <si>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</si>
  <si>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</si>
  <si>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</si>
  <si>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</si>
  <si>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</si>
  <si>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</si>
  <si>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</si>
  <si>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</si>
  <si>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</si>
  <si>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</si>
  <si>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</si>
  <si>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</si>
  <si>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</si>
  <si>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</si>
  <si>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Lakossági települési folyékony hulladék ártalmatlanítása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</si>
  <si>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</si>
  <si>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</si>
  <si>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</si>
  <si>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</si>
  <si>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</si>
  <si>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</si>
  <si>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</si>
  <si>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</si>
  <si>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</si>
  <si>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</si>
  <si>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</si>
  <si>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</si>
  <si>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</si>
  <si>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</si>
  <si>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</si>
  <si>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</si>
  <si>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</si>
  <si>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</si>
  <si>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</si>
  <si>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</si>
  <si>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</si>
  <si>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</si>
  <si>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</si>
  <si>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 xml:space="preserve">Közúti jelzőlámpa üzemeltetése, karbantartása </t>
  </si>
  <si>
    <t>3.1.21</t>
  </si>
  <si>
    <t>Közös üzemeltetési díj (MK Np. Zrt.-önkormányzati csomópont)</t>
  </si>
  <si>
    <t>3.1.22</t>
  </si>
  <si>
    <t>Műtárgyak javítása, fenntartása</t>
  </si>
  <si>
    <t>3.1.23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</si>
  <si>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</si>
  <si>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</si>
  <si>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</si>
  <si>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</si>
  <si>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</si>
  <si>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</si>
  <si>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</si>
  <si>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</si>
  <si>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</si>
  <si>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</si>
  <si>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</si>
  <si>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</si>
  <si>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</si>
  <si>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</si>
  <si>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</si>
  <si>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</si>
  <si>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</si>
  <si>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</si>
  <si>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</si>
  <si>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</si>
  <si>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</si>
  <si>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</si>
  <si>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</si>
  <si>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</si>
  <si>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</si>
  <si>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</si>
  <si>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</si>
  <si>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</si>
  <si>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</si>
  <si>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</si>
  <si>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</si>
  <si>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</si>
  <si>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</si>
  <si>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</si>
  <si>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</si>
  <si>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</si>
  <si>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</si>
  <si>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</si>
  <si>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</si>
  <si>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</si>
  <si>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</si>
  <si>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Gépi-, kézi úttisztítás és utcai szemétszállítás, illegális szemétlerakók megszüntetése, lombgyűjtőzsák biztosítása a lakosság részére</t>
  </si>
  <si>
    <t>4.1.7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</si>
  <si>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</si>
  <si>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</si>
  <si>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</si>
  <si>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</si>
  <si>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</si>
  <si>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</si>
  <si>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</si>
  <si>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</si>
  <si>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</si>
  <si>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</si>
  <si>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Előre nem tervezett parkfenntartási és rendezvényi feladatok</t>
  </si>
  <si>
    <t>4.2.3</t>
  </si>
  <si>
    <t>Tiszta Virágos Debrecenért</t>
  </si>
  <si>
    <t>4.2.4</t>
  </si>
  <si>
    <t>Fasorrekonstrukció</t>
  </si>
  <si>
    <t>4.2.5</t>
  </si>
  <si>
    <t>Nádor utcai park rekonstrukciója I. ütem</t>
  </si>
  <si>
    <t>4.2.6</t>
  </si>
  <si>
    <t>Parktáblázás program</t>
  </si>
  <si>
    <t>4.2.7</t>
  </si>
  <si>
    <t>Nagyerdő - Békás tó - Stadion zöldfelület fejlesztése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</si>
  <si>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</si>
  <si>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</si>
  <si>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</si>
  <si>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</si>
  <si>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</si>
  <si>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Tócóvölgyi nyárfa állomány rekonstrukciója II. ütem</t>
  </si>
  <si>
    <t>4.3.1</t>
  </si>
  <si>
    <t>Beruházási kiadások</t>
  </si>
  <si>
    <t>(5. melléklet 5. cím részletezése)</t>
  </si>
  <si>
    <t>Jogcím</t>
  </si>
  <si>
    <t>Tájékoztató adatok</t>
  </si>
  <si>
    <t>Támogatásból megvalósuló kiadás</t>
  </si>
  <si>
    <t>Támogatáshoz kapcsolódó önerő, egyéb saját forrás</t>
  </si>
  <si>
    <t>TOP-6.1.1-15 Ipari parkok, iparterületek fejlesztése</t>
  </si>
  <si>
    <t>5.2.1</t>
  </si>
  <si>
    <t xml:space="preserve">TOP-6.1.1-15-DE1-2016-00001 Debrecen déli gazdasági övezet infrastruktúrájának fejlesztése </t>
  </si>
  <si>
    <t>TOP-6.1.3-15 Helyi gazdaságfejlesztés</t>
  </si>
  <si>
    <t>5.2.2</t>
  </si>
  <si>
    <t>TOP-6.1.3-15-DE1-2016-00001 Szabadtéri piac létesítése a Tócóskertben</t>
  </si>
  <si>
    <t>TOP-6.1.4-15 Társadalmi és környezeti szempontból fenntartható turtizmusfejlesztés</t>
  </si>
  <si>
    <t>5.2.3</t>
  </si>
  <si>
    <t>TOP-6.1.4-15-DE1-2016-00003 Nagyerdei kultúrpark rekonstrukció</t>
  </si>
  <si>
    <t>TOP-6.1.5-15 Gazdaságfejlesztést és a munkaerő mobilitás ösztönzését szolgáló közlekedésfejlesztés</t>
  </si>
  <si>
    <t>5.2.4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</si>
  <si>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</si>
  <si>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</si>
  <si>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>5.2.5</t>
  </si>
  <si>
    <t xml:space="preserve"> TOP-6.2.1-15-DE1-2016-00001 A Nagyerdei Óvoda felújítása</t>
  </si>
  <si>
    <t>5.2.6</t>
  </si>
  <si>
    <t>TOP-6.2.1-15-DE1-2016-00002 A Boldogfalva Óvoda Manninger Gusztáv Utcai Telephelyének felújítása</t>
  </si>
  <si>
    <t>5.2.7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</si>
  <si>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</si>
  <si>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t>5.2.8</t>
  </si>
  <si>
    <t>TOP-6.2.1-15-DE1-2016-00005 A Gönczy Pál Utcai Óvoda tornaszobával történő bővítése</t>
  </si>
  <si>
    <t>5.2.9</t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</si>
  <si>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</si>
  <si>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5.2.10</t>
  </si>
  <si>
    <t>TOP-6.2.1-15-DE1-2016-00007 Eszközök beszerzése a Debrecen Megyei Jogú Város Egyesített Bölcsődei Intézménye Faraktár Utcai Tagintézmény és Görgey Utcai Tagintézmény számára</t>
  </si>
  <si>
    <t>5.2.11</t>
  </si>
  <si>
    <t>TOP-6.2.1-15-DE1-2016-00008  Az Alsójózsai Kerekerdő Óvoda felújítása</t>
  </si>
  <si>
    <t>5.2.12</t>
  </si>
  <si>
    <t>TOP-6.2.1-15-DE1-2016-00009 Új óvoda építése a Tócóvölgyben
 (Tócóskerti Óvoda Napsugár Tagintézménye)</t>
  </si>
  <si>
    <t>5.2.13</t>
  </si>
  <si>
    <t>TOP-6.2.1-15-DE1-2016-00010 Debrecen Megyei Jogú Város Egyesített Bölcsődei Intézmény Ősz Utcai Tagintézmény és a Mosolykert Óvoda felújítása</t>
  </si>
  <si>
    <t>5.2.14</t>
  </si>
  <si>
    <t>TOP-6.2.1-15-DE1-2016-00011 Debrecen Megyei Jogú Város Egyesített Bölcsődei Intézménye Gáborjáni Szabó Kálmán Utcai Tagintézmény felújítása</t>
  </si>
  <si>
    <t>5.2.15</t>
  </si>
  <si>
    <t>TOP-6.2.1-15-DE1-2016-00012 Debrecen Megyei Jogú Város Egyesített Bölcsődei Intézménye Karácsony György Utcai Tagintézmény felújítása</t>
  </si>
  <si>
    <t>TOP-6.3.2-15 Zöld város kialakítása</t>
  </si>
  <si>
    <t>5.2.16</t>
  </si>
  <si>
    <t>TOP-6.3.2.-15-DE1-2016-00001 A Vénkert gazdaságélénkítő környezeti megújítása"</t>
  </si>
  <si>
    <t>5.2.17</t>
  </si>
  <si>
    <t>TOP-6.3.2.-15-DE1-2016-00002. Debrecen Belvárosának innovatív rekonstrukciója"</t>
  </si>
  <si>
    <t>5.2.18</t>
  </si>
  <si>
    <t>TOP-6.3.2.-15-DE1-2016-00003 A Dobozi lakótelep gazdaságélénkítő környezeti megújítása"</t>
  </si>
  <si>
    <t>5.2.19</t>
  </si>
  <si>
    <t>TOP-6.3.2.-15-DE1-2016-00004 A Libakert gazdaságélénkítő környezeti megújítása"</t>
  </si>
  <si>
    <t>5.2.20</t>
  </si>
  <si>
    <t>TOP-6.3.2.-15-DE1-2016-00005 A Sestakert gazdaságélénkítő környezeti megújítása"</t>
  </si>
  <si>
    <t>5.2.21</t>
  </si>
  <si>
    <t>TOP-6.3.2.-15-DE1-2016-00006. "Az Újkert gazdaságélénkítő környezeti megújítása"</t>
  </si>
  <si>
    <t>TOP-6.4.1-15 Fenntartható városi közlekedésfejlesztés</t>
  </si>
  <si>
    <t>5.2.22</t>
  </si>
  <si>
    <t>TOP-6.4.1-15-DE1-2016-00002 A belváros forgalomtechnikájának javítása és kerékpárosbaráttá tétele</t>
  </si>
  <si>
    <t>5.2.23</t>
  </si>
  <si>
    <t>TOP-6.4.1-15-DE1-2016-00003 Nyugati városrész forgalomszervezése és kerékpárút kialakítása</t>
  </si>
  <si>
    <t>5.2.24</t>
  </si>
  <si>
    <t>TOP-6.4.1-15-DE1-2016-00004  Északi városrész forgalomszervezése és kerékpárút kialakítása</t>
  </si>
  <si>
    <t>TOP-6.5.1-15 Önkormányzati épületek energetikai korszerűsítése</t>
  </si>
  <si>
    <t>5.2.25</t>
  </si>
  <si>
    <t>TOP-6.5.1-15-DE1-2016-00001 A Régi Városháza épületének energetikai korszerűsítése</t>
  </si>
  <si>
    <t>5.2.26</t>
  </si>
  <si>
    <t>TOP-6.5.1-15-DE1-2016-00002 A Debrecen, Jerikó u. 17. szám alatti intézmények épületegyüttesének energetikai korszerűsítése</t>
  </si>
  <si>
    <t>5.2.27</t>
  </si>
  <si>
    <t>TOP-6.5.1-15-DE1-2016-00003 A Debreceni Dózsa György Általános Iskola épületének energetikai korszerűsítése</t>
  </si>
  <si>
    <t>5.2.28</t>
  </si>
  <si>
    <t>TOP-6.5.1-15-DE1-2016-00004 A Zenede energetikai korszerűsítése</t>
  </si>
  <si>
    <t>5.2.29</t>
  </si>
  <si>
    <t>TOP-6.5.1-15-DE1-2016-00005 A Lehel Utcai Óvoda épületének energetikai korszerűsítése</t>
  </si>
  <si>
    <t>5.2.30</t>
  </si>
  <si>
    <t>TOP-6.5.1-15-DE1-2016-00006 A Közép Utcai Óvoda épületének energetikai korszerűsítése</t>
  </si>
  <si>
    <t>5.2.31</t>
  </si>
  <si>
    <t>TOP-6.5.1-15-DE1-2016-00007 A Lilla Téri Általános Iskola épületének energetikai korszerűsítése</t>
  </si>
  <si>
    <t>5.2.32</t>
  </si>
  <si>
    <t>TOP-6.5.1-15-DE1-2016-00008 A Görgey Utcai Óvoda épületének energetikai korszerűsítése</t>
  </si>
  <si>
    <t>5.2.33</t>
  </si>
  <si>
    <t>TOP-6.5.1-15-DE1-2016-00009 A Gulyás Pál Kollégium épületének energetikai korszerűsítése</t>
  </si>
  <si>
    <t>5.2.34</t>
  </si>
  <si>
    <t>TOP-6.5.1-15-DE1-2016-00010 A Debreceni Bocskai István Általános Iskola épületének energetikai korszerűsítése</t>
  </si>
  <si>
    <t>5.2.35</t>
  </si>
  <si>
    <t>TOP-6.5.1-15-DE1-2016-00011 A József Attila-telepi Könyvtár épületének energetikai korszerűsítése</t>
  </si>
  <si>
    <t>5.2.36</t>
  </si>
  <si>
    <r>
      <t>TOP-6.5.1-15-DE1-2016-00012 A Hajó Utcai Óvoda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épületének energetikai korszerűsítése</t>
    </r>
  </si>
  <si>
    <t>5.2.37</t>
  </si>
  <si>
    <t>TOP-6.5.1-15-DE1-2016-00013 Az egykori megyei könyvtár épületének energetikai korszerűsítése</t>
  </si>
  <si>
    <t>5.2.38</t>
  </si>
  <si>
    <t>TOP-6.5.1-15-DE1-2016-00014 A Boldogfalva Óvoda épületének energetikai korszerűsítése</t>
  </si>
  <si>
    <t>5.2.39</t>
  </si>
  <si>
    <t>TOP-6.5.1-15-DE1-2016-00015 A Fazekas Mihály Gimnázium Tóth Árpád utcai épületének energetikai korszerűsítése</t>
  </si>
  <si>
    <t>5.2.40</t>
  </si>
  <si>
    <t>TOP-6.5.1-15-DE1-2016-00016  A Csapókerti Közösségi Ház épületének energetikai korszerűsítése</t>
  </si>
  <si>
    <t>5.2.41</t>
  </si>
  <si>
    <t>TOP-6.5.1-15-DE1-2016-00017 Az Ondódi Közösségi Ház épületének energetikai korszerűsítése</t>
  </si>
  <si>
    <t>5.2.42</t>
  </si>
  <si>
    <t>TOP-6.5.1-15-DE1-2016-00018 A Honvéd utcai bölcsöde épületének energetikai korszerűsítése</t>
  </si>
  <si>
    <t>5.2.43</t>
  </si>
  <si>
    <t>TOP-6.5.1-15-DE1-2016-00019 A Szivárvány Óvoda épületének energetikai korszerűsítése</t>
  </si>
  <si>
    <t>TOP-6.6.1-15 Egészségügyi alapellátás infrastrukturális fejleszése</t>
  </si>
  <si>
    <t>5.2.44</t>
  </si>
  <si>
    <t>TOP-6.6.1-15-DE1-2016-00001 Debrecen, Füredi út 42. sz. alatti háziorvosi és fogorvosi alapellátás infrastrukturális fejlesztése</t>
  </si>
  <si>
    <t>5.2.45</t>
  </si>
  <si>
    <t>TOP-6.6.1-15-DE1-2016-00002 Debrecen, Jánosi utca 14. sz. alatti háziorvosi alapellátás infrastrukturális fejlesztése</t>
  </si>
  <si>
    <t>5.2.46</t>
  </si>
  <si>
    <t>TOP-6.6.1-15-DE1-2016-00003 Debrecen, Böszörményi út 136. sz. alatti házi gyermekorvosi és védőnői ellátás infrastrukturális fejlesztése</t>
  </si>
  <si>
    <t>5.2.47</t>
  </si>
  <si>
    <t>TOP-6.6.1-15-DE1-2016-00004 Debrecen, Szentgyörgyfalvi utca 7. sz. alatti házi gyermekorvosi és fogorvosi alapellátás infrastrukturális fejlesztése</t>
  </si>
  <si>
    <t>5.2.48</t>
  </si>
  <si>
    <t>TOP-6.6.1-15-DE1-2016-00005 Debrecen, Híd utca 14. sz. alatti házi gyermekorvosi és védőnői alapellátás infrastrukturális fejlesztése</t>
  </si>
  <si>
    <t>5.2.49</t>
  </si>
  <si>
    <t>TOP-6.6.1-15-DE1-2016-00006 Debrecen, Szabó Pál utca 61-63. sz. alatti egészségügyi alapellátás infrastrukturális fejlesztése</t>
  </si>
  <si>
    <t>5.2.50</t>
  </si>
  <si>
    <t>TOP-6.6.1-15-DE1-2016-00007 Debrecen, Víztorony utca 11. sz. alatti gyermekorvosi rendelő és védőnői szolgálat infrastrukturális fejlesztése</t>
  </si>
  <si>
    <t>5.2.51</t>
  </si>
  <si>
    <t>TOP-6.6.1-15-DE1-2016-00008 Debrecen, Apafi utca 30. sz. alatti háziorvosi rendelő infrastrukturális fejlesztése</t>
  </si>
  <si>
    <t>5.2.52</t>
  </si>
  <si>
    <t>TOP-6.6.1-15-DE1-2016-00009 Debrecen, Cegléd utca 6. sz. alatti háziorvosi rendelő infrastrukturális fejlesztése</t>
  </si>
  <si>
    <t>5.2.53</t>
  </si>
  <si>
    <t>TOP-6.6.1-15-DE1-2016-00010 Debrecen, Nagysándor-telepi egészségügyi alapellátás infrastrukturális fejlesztése</t>
  </si>
  <si>
    <t>5.2.54</t>
  </si>
  <si>
    <t>TOP-6.6.1-15-DE1-2016-00011 Debrecen, Bajcsy-Zsilinszky utca 32. sz. alatti házi gyermekorvosi és védőnői alapellátás infrastrukturális fejlesztése</t>
  </si>
  <si>
    <t>TOP-6.6.2-15 Szociális alapszálgáltatások infrastruktúrájának fejlesztése</t>
  </si>
  <si>
    <t>5.2.55</t>
  </si>
  <si>
    <t>TOP 6.6.2-15-DE1-2016-00001 Családsegítő és Gyermekjóléti Központ infrastrukturális fejlesztése Debrecenben</t>
  </si>
  <si>
    <t>GINOP</t>
  </si>
  <si>
    <t>5.2.56</t>
  </si>
  <si>
    <t>GINOP-7.1.3.-15 Négyévszakos turisztikai központ létrehozása a Nagyerdei parkerdőben</t>
  </si>
  <si>
    <t>Modern Városok</t>
  </si>
  <si>
    <t>5.2.57</t>
  </si>
  <si>
    <t xml:space="preserve">Modern Városok Program, Debreceni Innovációs Program </t>
  </si>
  <si>
    <t>5.2.58</t>
  </si>
  <si>
    <t xml:space="preserve">Modern Városok Program, Debreceni Nemzetközi Repülőtér technikai fejlesztése </t>
  </si>
  <si>
    <t>5.2.59</t>
  </si>
  <si>
    <t>Modern Városok Program, Angol nyelvű alap- és középfokú oktatási intézmény létrehozása</t>
  </si>
  <si>
    <t>5.2.60</t>
  </si>
  <si>
    <t>Modern Városok Program, A debreceni Nagyerdő program befejezése, fürdőfejlesztés</t>
  </si>
  <si>
    <t>2017 Év közben induló pályázatok</t>
  </si>
  <si>
    <t>5.2.61</t>
  </si>
  <si>
    <t>5.2.62</t>
  </si>
  <si>
    <t xml:space="preserve"> TOP-6.2.1-16-DE1-2016-00003 Új bölcsőde létesítése a Postakert u. 7. szám alatt</t>
  </si>
  <si>
    <t>5.2.63</t>
  </si>
  <si>
    <t>A bölcsődei ellátás feltételeinek javítása a meglévő bölcsődei intézményekben - 2. ütem</t>
  </si>
  <si>
    <t>5.2.64</t>
  </si>
  <si>
    <t>Óvodafejlesztés a meglévő intézményekben - 2. ütem</t>
  </si>
  <si>
    <t>5.2.65</t>
  </si>
  <si>
    <t>A bölcsődei ellátás feltételeinek javítása új bölcsődék kialakításával tervezett Debrecen Debrecenben</t>
  </si>
  <si>
    <t>5.2.66</t>
  </si>
  <si>
    <t>5.2.67</t>
  </si>
  <si>
    <t>5.2.68</t>
  </si>
  <si>
    <t>5.2.69</t>
  </si>
  <si>
    <t xml:space="preserve">Oktatási és nevelési intézmények fejlesztése fenntartható energia akcióprogram készítésével (SC) - 2. ütem </t>
  </si>
  <si>
    <t>5.2.70</t>
  </si>
  <si>
    <t>Oktatási és nevelési intézmények fejlesztése fenntartható energia akcióprogram készítésével (SC) - 3. ütem</t>
  </si>
  <si>
    <t>5.2.71</t>
  </si>
  <si>
    <t xml:space="preserve">Városi intézmények energetikai korszerűsítése - 2. ütem </t>
  </si>
  <si>
    <t>5.2.72</t>
  </si>
  <si>
    <t>Egészségügyi alapellátás korszerűsítése Debrecenben - 2. ütem</t>
  </si>
  <si>
    <t>5.2.73</t>
  </si>
  <si>
    <t>Szociális intézmények fejlesztése</t>
  </si>
  <si>
    <t>5.2.74</t>
  </si>
  <si>
    <t>Időskorúak gondozásának, otthoni ellátásának fejlesztése</t>
  </si>
  <si>
    <t>5.2.75</t>
  </si>
  <si>
    <t>Debreceni Innovációs program (TOP)</t>
  </si>
  <si>
    <t>5.2.76</t>
  </si>
  <si>
    <t>5.2.77</t>
  </si>
  <si>
    <t>5.2.78</t>
  </si>
  <si>
    <t>5.2.79</t>
  </si>
  <si>
    <t>Agráripari park Infrastrukturális fejlesztése (TOP-6.1.5)</t>
  </si>
  <si>
    <t>5.2.80</t>
  </si>
  <si>
    <t>Egyéb, nem pályázati forrásból megvalósuló beruházások</t>
  </si>
  <si>
    <t>5.2.81</t>
  </si>
  <si>
    <t>Térfigyelő kamerarendszer kiépítése Debrecenben</t>
  </si>
  <si>
    <t>5.2.82</t>
  </si>
  <si>
    <t xml:space="preserve">Sportmúzeum interaktív fejlesztése </t>
  </si>
  <si>
    <t>5.2.83</t>
  </si>
  <si>
    <t>Eu-s pályázatokkal kapcsolatban év közben felmerülő költségek</t>
  </si>
  <si>
    <t>5.2.84</t>
  </si>
  <si>
    <t>Hatósági díjak, beruházásokhoz kapcsolódó közmű számlák</t>
  </si>
  <si>
    <t>5.2.85</t>
  </si>
  <si>
    <t>Tervezés, szakértés, intézmények állapotfelmérése és tervezési koncepció kialakítása</t>
  </si>
  <si>
    <t>5.2.86</t>
  </si>
  <si>
    <t>Pavilonok beszerzése</t>
  </si>
  <si>
    <t>5.2.87</t>
  </si>
  <si>
    <t>ISPA eszközök felújítása, pótlása</t>
  </si>
  <si>
    <t>5.2.88</t>
  </si>
  <si>
    <t>Ifjúsági ház előadó terem hangszigetelési és klimatizálási beruházási munkái</t>
  </si>
  <si>
    <t>5.2.89</t>
  </si>
  <si>
    <t>Nyugati kiskörút II. ütem</t>
  </si>
  <si>
    <t>5.2.90</t>
  </si>
  <si>
    <t>Debrecen, Hospice ház kialakítása</t>
  </si>
  <si>
    <t>5.2.91</t>
  </si>
  <si>
    <t>Józsa Sportközpont</t>
  </si>
  <si>
    <t>5.2.92</t>
  </si>
  <si>
    <t>Balásházy János Gyakorló Szakközépiskola Kollégiumi épületének belső felújítási munkái saját forrás</t>
  </si>
  <si>
    <t>5.2.93</t>
  </si>
  <si>
    <t>Műfüves pályaépítés</t>
  </si>
  <si>
    <t>5.2.94</t>
  </si>
  <si>
    <t>Latinovits Színház belső kialakítása</t>
  </si>
  <si>
    <t>5.2.95</t>
  </si>
  <si>
    <t xml:space="preserve">Salakmotor pálya rekonstrukció II. ütem </t>
  </si>
  <si>
    <t>5.2.96</t>
  </si>
  <si>
    <t>Önkormányzati tulajdonú épületekkel kapcsolatban az év közben felmerülő kiadások</t>
  </si>
  <si>
    <t>5.2.97</t>
  </si>
  <si>
    <t>Mobil jégpálya kialakítása</t>
  </si>
  <si>
    <t>5.2.98</t>
  </si>
  <si>
    <t>Debreceni Nemzetközi Repülőtér fejlesztése (EASA tanusítvány)</t>
  </si>
  <si>
    <t>5.2.99</t>
  </si>
  <si>
    <t xml:space="preserve">2-es villamosvonal építése nem támogatott költség </t>
  </si>
  <si>
    <t>5.2.100</t>
  </si>
  <si>
    <t>IKKK nem támogatott költség</t>
  </si>
  <si>
    <t>5.2.101</t>
  </si>
  <si>
    <t>Reformáció 500. évfordulójára emlékmű állítás - tervezés</t>
  </si>
  <si>
    <t>5.2.102</t>
  </si>
  <si>
    <t>Szabó Magda írónő születésének 100. évfordulójára állítandó szobor költsége</t>
  </si>
  <si>
    <t>5.2.103</t>
  </si>
  <si>
    <t>Ovi-Sport Program</t>
  </si>
  <si>
    <t>5.2.104</t>
  </si>
  <si>
    <t xml:space="preserve">Árpád téri templom tető és homlokzat felújítás </t>
  </si>
  <si>
    <t>5.2.105</t>
  </si>
  <si>
    <t>Agóra légtechnika kiépítés</t>
  </si>
  <si>
    <t>5.2.106</t>
  </si>
  <si>
    <t>Epreskerti Általános iskola tornaterem kivitelezés</t>
  </si>
  <si>
    <t>5.2.107</t>
  </si>
  <si>
    <t>Országzászló felállítása</t>
  </si>
  <si>
    <t>5.2.108</t>
  </si>
  <si>
    <t>Honvédtemető emlékhely felújítása</t>
  </si>
  <si>
    <t>5.2.109</t>
  </si>
  <si>
    <t>Lakossági hozzájárulással megvalósuló közműépítés 25%-os állami támogatás</t>
  </si>
  <si>
    <t>5.2.110</t>
  </si>
  <si>
    <t>Közlekedési csomópontok és útszakaszok  forgalomtechnikai átalakítása</t>
  </si>
  <si>
    <t>5.2.111</t>
  </si>
  <si>
    <t>Komplex hulladékgazdálkodási rendszer fejlesztése Hajdú-Bihar megyében KEHOP-3.2.1.</t>
  </si>
  <si>
    <t>5.2.112</t>
  </si>
  <si>
    <t>CLLD projekt 2017. évi megvalósításához szükséges összeg (megosztott közösségi infrastruktúra, kulturális kapcs. háza, Debrecen háza alprojekt)</t>
  </si>
  <si>
    <t>5.2.113</t>
  </si>
  <si>
    <t>Ady Endre Gimnázium energetikai felújítása - Norvég Alap</t>
  </si>
  <si>
    <t>5.2.114</t>
  </si>
  <si>
    <t>Hatvani István Általános Iskola energetikai felújítása - Norvég Alap</t>
  </si>
  <si>
    <t>5.2.115</t>
  </si>
  <si>
    <t>Nagyerdei parkerdő - játszótér bővítése</t>
  </si>
  <si>
    <t>5.2.116</t>
  </si>
  <si>
    <t>Martonfalvi Óvoda felújítása</t>
  </si>
  <si>
    <t>5.2.117</t>
  </si>
  <si>
    <t>Görgey utcai Bölcsőde felújítása</t>
  </si>
  <si>
    <t>5.2.118</t>
  </si>
  <si>
    <t>Boldogfalva Óvoda kerítés felújítás</t>
  </si>
  <si>
    <t>5.2.119</t>
  </si>
  <si>
    <t>Parkerdő - Szabadtéri Színpad állagmegóvási munkái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</si>
  <si>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</si>
  <si>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</si>
  <si>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</si>
  <si>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</si>
  <si>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</si>
  <si>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</si>
  <si>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</si>
  <si>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</si>
  <si>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</si>
  <si>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</si>
  <si>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</si>
  <si>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</si>
  <si>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</si>
  <si>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</si>
  <si>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</si>
  <si>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</si>
  <si>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</si>
  <si>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</si>
  <si>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</si>
  <si>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</si>
  <si>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</si>
  <si>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</si>
  <si>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</si>
  <si>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</si>
  <si>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</si>
  <si>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</si>
  <si>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</si>
  <si>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</si>
  <si>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</si>
  <si>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</si>
  <si>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</si>
  <si>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</si>
  <si>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</si>
  <si>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</si>
  <si>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TOP-6.3.3-15-DE1-2016-00001 Debrecen, keleti városrész csapadékvíz elvezetésének rendezése</t>
  </si>
  <si>
    <t>8.2.10</t>
  </si>
  <si>
    <t>TOP-6.3.3-DE1-2016-00002 Nagysándor telep- vulkántelep csapadékvíz elvezetés</t>
  </si>
  <si>
    <t>8.2.11</t>
  </si>
  <si>
    <t>Haláp-Nagycsere ivóvíz ellátása</t>
  </si>
  <si>
    <t>8.2.12</t>
  </si>
  <si>
    <t>Csapadékvíz befogadók rekonstrukciója</t>
  </si>
  <si>
    <t>8.2.13</t>
  </si>
  <si>
    <t>Debrecen – Mikepércs kerékpárút építése</t>
  </si>
  <si>
    <t>8.2.14</t>
  </si>
  <si>
    <t>Szabó Lőrinc u. szennyvízcsatorna -tervezés</t>
  </si>
  <si>
    <t>8.2.15</t>
  </si>
  <si>
    <t>Tócóvölgy mögötti gyalogoshíd  tervezése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</si>
  <si>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</si>
  <si>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</si>
  <si>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</si>
  <si>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</si>
  <si>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</si>
  <si>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VP6-7.2.1-7.4.1.2-16 Külterületi helyi közutak fejlesztése és munkagép beszerzése pályázat</t>
  </si>
  <si>
    <t>8.2.19</t>
  </si>
  <si>
    <t>Szeged u. útépítéshez kapcsolódó csapadékcsatorna építés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</si>
  <si>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</si>
  <si>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</si>
  <si>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</si>
  <si>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</si>
  <si>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</si>
  <si>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</si>
  <si>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</si>
  <si>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TOP-6.4.1-15DE1-2016-00006 Keleti városrész forgalomszervezése és kerékpárút kialakítása</t>
  </si>
  <si>
    <t>8.2.24</t>
  </si>
  <si>
    <t>TOP 2017. csapadékvíz csatorna építés (900 MFt) (TOP-6.3.3)</t>
  </si>
  <si>
    <t>8.2.25</t>
  </si>
  <si>
    <t>Út-, közmű-, járdaépítés</t>
  </si>
  <si>
    <t>8.2.25.1</t>
  </si>
  <si>
    <t xml:space="preserve">Modern Városok pályázat - Debrecen közösségi közlekedési feltételeinek javítása utak és járdák burkolatainak cseréjével </t>
  </si>
  <si>
    <t>8.2.25.2</t>
  </si>
  <si>
    <t xml:space="preserve">Modern Városok pályázat - Debrecen közösségi közlekedési feltételeinek javítása új utak építésével </t>
  </si>
  <si>
    <t>8.2.25.3</t>
  </si>
  <si>
    <t>Önkormányzati forrásból megvalósuló út-, közmű-, járdaépítés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</si>
  <si>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</si>
  <si>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</si>
  <si>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</si>
  <si>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</si>
  <si>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</si>
  <si>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</si>
  <si>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</si>
  <si>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Egészségügyi alapellátás biztosítása</t>
  </si>
  <si>
    <t>10.1.4</t>
  </si>
  <si>
    <t>Egészségügyi szolgáltatás nyújtása (anyatejgyűjtés)</t>
  </si>
  <si>
    <t>10.1.5</t>
  </si>
  <si>
    <t>NEAK finanszírozás háziorvosi ellátásra</t>
  </si>
  <si>
    <t>10.1.6</t>
  </si>
  <si>
    <t>Gyógyhely adatok aktualizálása</t>
  </si>
  <si>
    <t>10.2.1</t>
  </si>
  <si>
    <t>Háziorvosok támogatása</t>
  </si>
  <si>
    <t>10.2.2</t>
  </si>
  <si>
    <t>DEKOM támogatása</t>
  </si>
  <si>
    <t xml:space="preserve"> 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</si>
  <si>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</si>
  <si>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</si>
  <si>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</si>
  <si>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</si>
  <si>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11.1.2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</si>
  <si>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</si>
  <si>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</si>
  <si>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</si>
  <si>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11.1.4</t>
  </si>
  <si>
    <t>Hátrányos helyzetű gyermekek nyári üdültetése</t>
  </si>
  <si>
    <t>11.2.1</t>
  </si>
  <si>
    <t>Bursa Hungarica Felsőoktatási Önkormányzati Ösztöndíjpályázat</t>
  </si>
  <si>
    <t>11.2.2</t>
  </si>
  <si>
    <t>DE Klinikai Központ Gyermekgyógyászati Intézménynél tartós gyógykezelés alatt álló gyermekek tankötelezettségének támogatása</t>
  </si>
  <si>
    <t>11.2.3</t>
  </si>
  <si>
    <t>Szent Anna Főplébánia Caritas Szervezetének támogatása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</si>
  <si>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</si>
  <si>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</si>
  <si>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</si>
  <si>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</si>
  <si>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</si>
  <si>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</si>
  <si>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</si>
  <si>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</si>
  <si>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</si>
  <si>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</si>
  <si>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</si>
  <si>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Nemzetközi és utánpótlásversenyek, olimpikonok felkészülése</t>
  </si>
  <si>
    <t>12.2.1</t>
  </si>
  <si>
    <t>Sportuszoda használat támogatása</t>
  </si>
  <si>
    <t>12.2.2</t>
  </si>
  <si>
    <t>Békessy Béla Sport ösztöndíj</t>
  </si>
  <si>
    <t>12.2.3</t>
  </si>
  <si>
    <t>Debreceni Sportcentrum Kft. Főnixfitt2017 támogatása</t>
  </si>
  <si>
    <t>12.2.4</t>
  </si>
  <si>
    <t>Friss Oxigén Alapítvány Oxigén Kupa támogatása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</si>
  <si>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</si>
  <si>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</si>
  <si>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</si>
  <si>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</si>
  <si>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</si>
  <si>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</si>
  <si>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</si>
  <si>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</si>
  <si>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</si>
  <si>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</si>
  <si>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</si>
  <si>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</si>
  <si>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</si>
  <si>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</si>
  <si>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</si>
  <si>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</si>
  <si>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</si>
  <si>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</si>
  <si>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</si>
  <si>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</si>
  <si>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</si>
  <si>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</si>
  <si>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</si>
  <si>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</si>
  <si>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</si>
  <si>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</si>
  <si>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</si>
  <si>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</si>
  <si>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</si>
  <si>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</si>
  <si>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</si>
  <si>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</si>
  <si>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</si>
  <si>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(5. melléklet 15. cím részletezése)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</si>
  <si>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</si>
  <si>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</si>
  <si>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</si>
  <si>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</si>
  <si>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</si>
  <si>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</si>
  <si>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</si>
  <si>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Gyermek, Ifjúsági és KEF pályázatok önrész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</si>
  <si>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</si>
  <si>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</si>
  <si>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</si>
  <si>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</si>
  <si>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</si>
  <si>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</si>
  <si>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</si>
  <si>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</si>
  <si>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</si>
  <si>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</si>
  <si>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</si>
  <si>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</si>
  <si>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</si>
  <si>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Reformáció Emlékév</t>
  </si>
  <si>
    <t>15.1.12</t>
  </si>
  <si>
    <t>Irodalmi emlékév</t>
  </si>
  <si>
    <t>15.1.13</t>
  </si>
  <si>
    <t>Helyi Esélyegyenlőségi Program 2017. évi felülvizsgálata</t>
  </si>
  <si>
    <t>15.1.14</t>
  </si>
  <si>
    <t>Szent József Általános Iskola, Gimnázium, Szakgimnázium és Kollégium támogatása</t>
  </si>
  <si>
    <t>15.1.15</t>
  </si>
  <si>
    <t>"Kezdeményezések támogatása a drogpolitika területén" program önrész</t>
  </si>
  <si>
    <t>15.1.16</t>
  </si>
  <si>
    <t>Európa Kulturális Fővárosa Pályázat adminisztrációs költségei</t>
  </si>
  <si>
    <t>15.1.17</t>
  </si>
  <si>
    <t>Alapítványok önkormányzati támogatása</t>
  </si>
  <si>
    <t>15.1.17.1</t>
  </si>
  <si>
    <t>Alföld Alapítvány támogatása</t>
  </si>
  <si>
    <t>15.1.17.2</t>
  </si>
  <si>
    <t>Debrecen Kultúrájáért Alapítvány támogatása</t>
  </si>
  <si>
    <t>15.1.17.3</t>
  </si>
  <si>
    <t>Őrváros Debrecen Közalapítvány támogatása</t>
  </si>
  <si>
    <t>15.1.17.4</t>
  </si>
  <si>
    <t>Tehetséges Debreceni Fiatalokért Közalapítvány támogatása</t>
  </si>
  <si>
    <t>15.1.17.5</t>
  </si>
  <si>
    <t>15.1.17.6</t>
  </si>
  <si>
    <t>Egyéb alapítványok évközi támogatása</t>
  </si>
  <si>
    <t>15.1.17.7</t>
  </si>
  <si>
    <t>"Műszaki Mérnökképzésért" Képzést Támogató Alapítvány támogatása</t>
  </si>
  <si>
    <t>15.1.17.8</t>
  </si>
  <si>
    <t>Magyar Református Szeretetszolgálat Közhasznú Alapítvány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</si>
  <si>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</si>
  <si>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</si>
  <si>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</si>
  <si>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</si>
  <si>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</si>
  <si>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Agóra Közhasznú Nonprofit Kft. Támogatása</t>
  </si>
  <si>
    <t>16.1.1.2</t>
  </si>
  <si>
    <t>DENOK Közhasznú Nonprofit Kft támogatása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</si>
  <si>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</si>
  <si>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</si>
  <si>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</si>
  <si>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</si>
  <si>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</si>
  <si>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</si>
  <si>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</si>
  <si>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</si>
  <si>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</si>
  <si>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</si>
  <si>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</si>
  <si>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</si>
  <si>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</si>
  <si>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</si>
  <si>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</si>
  <si>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</si>
  <si>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</si>
  <si>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Modem Modern Debreceni Nonprofit Kft. Támogatása</t>
  </si>
  <si>
    <t>16.1.1.12</t>
  </si>
  <si>
    <t>"NAGYERDEI KULTÚRPARK" Nonprofit Kft. támogatása</t>
  </si>
  <si>
    <t>16.2.1</t>
  </si>
  <si>
    <t>Sportszervezetek támogatásai összesen</t>
  </si>
  <si>
    <t>16.2.1.1</t>
  </si>
  <si>
    <t>Debreceni Sportcentrum Közhasznú Nonprofit Kft. „Minden gyermek tanuljon meg úszni, korcsolyázni „program támogatása</t>
  </si>
  <si>
    <t>16.2.1.2</t>
  </si>
  <si>
    <t>DVSC Futball Szervező Zrt. Támogatása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</si>
  <si>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</si>
  <si>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</si>
  <si>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</si>
  <si>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</si>
  <si>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</si>
  <si>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DVSC Kézilabda Kft. Támogatása</t>
  </si>
  <si>
    <t>16.2.1.6</t>
  </si>
  <si>
    <t>Debreceni Hoki Klub támogatása</t>
  </si>
  <si>
    <t>16.2.1.7</t>
  </si>
  <si>
    <t>Cívis Póló Vízilabda Sportegyesület támogatása</t>
  </si>
  <si>
    <t>16.2.1.8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</si>
  <si>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</si>
  <si>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</si>
  <si>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</si>
  <si>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</si>
  <si>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</si>
  <si>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</si>
  <si>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</si>
  <si>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</si>
  <si>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Debrecen-Hortobágy Turizmusáért Egyesület támogatása</t>
  </si>
  <si>
    <t>16.2.2.4</t>
  </si>
  <si>
    <t>Nagyerdei Stadion Rekonstrukciós Kft. támogatása</t>
  </si>
  <si>
    <t>16.2.2.5</t>
  </si>
  <si>
    <t>Debreceni Nagyerdei Stadion-üzemeltető Kft.</t>
  </si>
  <si>
    <t>16.2.2.6</t>
  </si>
  <si>
    <t>Zsuzsi Erdei Vasút Nonprofit Kft. Támogatása</t>
  </si>
  <si>
    <t>16.2.2.7</t>
  </si>
  <si>
    <t>Debreceni repülőtér támogatása</t>
  </si>
  <si>
    <t>16.2.2.8</t>
  </si>
  <si>
    <t>Cívis Ház Zrt. beruházási támogatása</t>
  </si>
  <si>
    <t>16.2.2.9</t>
  </si>
  <si>
    <t>Kárpátaljai települések és szervezetek támogatása</t>
  </si>
  <si>
    <t>16.2.2.10</t>
  </si>
  <si>
    <t>Salánkért Társadalmi Szervezet 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</si>
  <si>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</si>
  <si>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</si>
  <si>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</si>
  <si>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</si>
  <si>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</si>
  <si>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</si>
  <si>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</si>
  <si>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</si>
  <si>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</si>
  <si>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</si>
  <si>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</si>
  <si>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</si>
  <si>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</si>
  <si>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</si>
  <si>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</si>
  <si>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</si>
  <si>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</si>
  <si>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</si>
  <si>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</si>
  <si>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</si>
  <si>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</si>
  <si>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</si>
  <si>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</si>
  <si>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</si>
  <si>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</si>
  <si>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</si>
  <si>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Helyi közösségi közlekedés 2017. évi állami támogatása</t>
  </si>
  <si>
    <t>21.1.7</t>
  </si>
  <si>
    <t>Helyi közösségi közlekedés 2017. évi állami támogatásához kapcsolódó önkormányzati önrész és egyéb támogatás</t>
  </si>
  <si>
    <t>21.1.8</t>
  </si>
  <si>
    <t>DKV Zrt. 2015. évi veszteség kompenzációja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</si>
  <si>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</si>
  <si>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</si>
  <si>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</si>
  <si>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</si>
  <si>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</si>
  <si>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</si>
  <si>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</si>
  <si>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</si>
  <si>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</si>
  <si>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</si>
  <si>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</si>
  <si>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Előző költségvetési éveket érintő visszatérítések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</si>
  <si>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</si>
  <si>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</si>
  <si>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</si>
  <si>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</si>
  <si>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</si>
  <si>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</si>
  <si>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</si>
  <si>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</si>
  <si>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</si>
  <si>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</si>
  <si>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</si>
  <si>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</si>
  <si>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</si>
  <si>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</si>
  <si>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</si>
  <si>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</si>
  <si>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</si>
  <si>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2017. évi állami támogatás megelőlegezése</t>
  </si>
  <si>
    <t>21.1.24</t>
  </si>
  <si>
    <t>Műsoridő vásárlás</t>
  </si>
  <si>
    <t>21.1.25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</si>
  <si>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</si>
  <si>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</si>
  <si>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</si>
  <si>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</si>
  <si>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</si>
  <si>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2017. évi módosítottelőirányzat összege</t>
  </si>
  <si>
    <t>22.2.1</t>
  </si>
  <si>
    <t>Média-megjelenések és kiadványok</t>
  </si>
  <si>
    <t>22.2.2</t>
  </si>
  <si>
    <t>Kiemelkedő tevékenységek és kiemelt városi rendezvények támogatása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</si>
  <si>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</si>
  <si>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</si>
  <si>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</si>
  <si>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</si>
  <si>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</si>
  <si>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</si>
  <si>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</si>
  <si>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</si>
  <si>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</si>
  <si>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</si>
  <si>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</si>
  <si>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Sience on stage 2017 fesztivál</t>
  </si>
  <si>
    <t>22.2.9</t>
  </si>
  <si>
    <t>Nemzetközi kapcsolatok</t>
  </si>
  <si>
    <t>22.2.10</t>
  </si>
  <si>
    <t>Hortobágyi lovasnapok</t>
  </si>
  <si>
    <t>22.2.11</t>
  </si>
  <si>
    <t>Bocskai István ökölvívó emlékverseny 2017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</si>
  <si>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</si>
  <si>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</si>
  <si>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</si>
  <si>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</si>
  <si>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</si>
  <si>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</si>
  <si>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</si>
  <si>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</si>
  <si>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</si>
  <si>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</si>
  <si>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</si>
  <si>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String projekt</t>
  </si>
  <si>
    <t>23.1.6</t>
  </si>
  <si>
    <t>Év közben induló pályázatok</t>
  </si>
  <si>
    <t>23.1.7</t>
  </si>
  <si>
    <t>"TTP-KP-1-2017/1-000371 Bethlen Gábor Alap-Debrecen és Salánk kapcsolatépítése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</si>
  <si>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</si>
  <si>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</si>
  <si>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</si>
  <si>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</si>
  <si>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</si>
  <si>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</si>
  <si>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</si>
  <si>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</si>
  <si>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</si>
  <si>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</si>
  <si>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</si>
  <si>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</si>
  <si>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</si>
  <si>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</si>
  <si>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</si>
  <si>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</si>
  <si>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</si>
  <si>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</si>
  <si>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</si>
  <si>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</si>
  <si>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</si>
  <si>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</si>
  <si>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</si>
  <si>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</si>
  <si>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</si>
  <si>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</si>
  <si>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</si>
  <si>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</si>
  <si>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</si>
  <si>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</si>
  <si>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</si>
  <si>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</si>
  <si>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</si>
  <si>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</si>
  <si>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</si>
  <si>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Cívis Ház Zrt. által végzett felújítás</t>
  </si>
  <si>
    <t>24.1.18</t>
  </si>
  <si>
    <t>Stadion lebegő járda földhasználati díj ellentételezése</t>
  </si>
  <si>
    <t>24.1.19</t>
  </si>
  <si>
    <t>Kölcsey, Modem társasházzá alakítása (felmérés)</t>
  </si>
  <si>
    <t>24.1.20</t>
  </si>
  <si>
    <t>Tócóvölgyi csererdősítés</t>
  </si>
  <si>
    <t>24.1.21</t>
  </si>
  <si>
    <t>Repülőtéri út és közművek ingyenes átvételének áfája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</si>
  <si>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</si>
  <si>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</si>
  <si>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</si>
  <si>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</si>
  <si>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</si>
  <si>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</si>
  <si>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</si>
  <si>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</si>
  <si>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</si>
  <si>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</si>
  <si>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</si>
  <si>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</si>
  <si>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</si>
  <si>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</si>
  <si>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</si>
  <si>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</si>
  <si>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</si>
  <si>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</si>
  <si>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</si>
  <si>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Bérkompenzáció 2016. évi elszámolása</t>
  </si>
  <si>
    <t>27.1.2</t>
  </si>
  <si>
    <t>Bérkompenzáció 2016. évről áthúzódó támogatása</t>
  </si>
  <si>
    <t>27.1.3</t>
  </si>
  <si>
    <t>Bérkompenzáció 2017. évi különbözete</t>
  </si>
  <si>
    <t>27.1.4</t>
  </si>
  <si>
    <t>Megyei Könyvtár Kistelepülési könyvtári célú kiegészítő támogatása</t>
  </si>
  <si>
    <t>27.1.5</t>
  </si>
  <si>
    <t>Óvodapedagógusok nevelő munkáját segítők bértámogatása (pótlólagos összeg)</t>
  </si>
  <si>
    <t>27.1.6</t>
  </si>
  <si>
    <t>Óvodapedagógusok bértámogatása (pótlólagos összeg)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</si>
  <si>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</si>
  <si>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</si>
  <si>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</si>
  <si>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</si>
  <si>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</si>
  <si>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</si>
  <si>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</si>
  <si>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</si>
  <si>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27.1.11</t>
  </si>
  <si>
    <t>Nagypiac felújítási munkái</t>
  </si>
  <si>
    <t>KGR adatok</t>
  </si>
  <si>
    <t>eltérés</t>
  </si>
  <si>
    <t>15.1.17.9</t>
  </si>
  <si>
    <t>15.1.17.10</t>
  </si>
  <si>
    <t>15.1.17.11</t>
  </si>
  <si>
    <t>15.1.17.12</t>
  </si>
  <si>
    <t>15.1.17.13</t>
  </si>
  <si>
    <t>15.1.17.14</t>
  </si>
  <si>
    <t>15.1.17.15</t>
  </si>
  <si>
    <t>15.1.17.16</t>
  </si>
  <si>
    <t>15.1.17.17</t>
  </si>
  <si>
    <t>15.1.17.18</t>
  </si>
  <si>
    <t>Matúra és Natúra Alapítvány támogatása</t>
  </si>
  <si>
    <t>Ethnica Alapítvány támogatása</t>
  </si>
  <si>
    <t>Család a Jövő Alapja Közhasznú Alapítvány támogatása</t>
  </si>
  <si>
    <t>Csodakutya Állatasszisztált Terápiás Közhasznú Alapítvány támogatása</t>
  </si>
  <si>
    <t>Debreceni Mentőalapítvány támogatása</t>
  </si>
  <si>
    <t>Hungaricum Művészeti Közhasznú Alapítvány támogatása</t>
  </si>
  <si>
    <t>Józsa Fejlődéséért Alapítvány támogatása</t>
  </si>
  <si>
    <t>Kézműves Alapítvány támogatása</t>
  </si>
  <si>
    <t>15.1.17.19</t>
  </si>
  <si>
    <t>15.1.17.20</t>
  </si>
  <si>
    <t>15.1.17.21</t>
  </si>
  <si>
    <t>15.1.17.22</t>
  </si>
  <si>
    <t>15.1.17.23</t>
  </si>
  <si>
    <t>Új Egészség Alapítvány támogatása</t>
  </si>
  <si>
    <t>Debrecen Vívásáért Alapítvány támogatása</t>
  </si>
  <si>
    <t>Roma Tehetséggondozó Közhasznú Alapítvány támogatása</t>
  </si>
  <si>
    <t>Friss Oxigén Alapítvány támogatása</t>
  </si>
  <si>
    <t>Önfejlesztő Műhely Alapítvány támogatása</t>
  </si>
  <si>
    <t>Vörösmarty Mihály Általános Iskoláért Alapítvány támogatása</t>
  </si>
  <si>
    <t>Sol Oriens az Amatőr Kórusmozgalomért Alapítvány támogatása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</si>
  <si>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</si>
  <si>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</si>
  <si>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</si>
  <si>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</si>
  <si>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</si>
  <si>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</si>
  <si>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</si>
  <si>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</si>
  <si>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Közösségfejlesztő, képzési és felzárkóztató programok megvalósítása a Nagysándortelep-Vulkántelepen (soft)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</si>
  <si>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</si>
  <si>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</si>
  <si>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</si>
  <si>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</si>
  <si>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</si>
  <si>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</si>
  <si>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3.1.24</t>
  </si>
  <si>
    <t>Parkolóalap kiadásai</t>
  </si>
  <si>
    <t>5.2.120</t>
  </si>
  <si>
    <t>TOP-6.1.5-16-DE1-2017-00001 Egyetemi Innovációs Park elérhetőségének javítása</t>
  </si>
  <si>
    <t>5.2.121</t>
  </si>
  <si>
    <t>TOP-6.1.5-16-DE1-2017-00005 Debrecen déli gazdasági övezet elérhetőségének javítása</t>
  </si>
  <si>
    <t>5.2.122</t>
  </si>
  <si>
    <t>TOP-6.1.5-16-DE1-2017-00003 A Köntösgát soron lévő ipari terület elérhetőségének javítása</t>
  </si>
  <si>
    <t>5.2.123</t>
  </si>
  <si>
    <t>TOP-6.1.2-16 Debreceni Inkubációs Központ létrehozása</t>
  </si>
  <si>
    <t>5.2.124</t>
  </si>
  <si>
    <t>TOP-6.1.4-16 Debreceni Görögkatolikus Egyházközség projektje</t>
  </si>
  <si>
    <t>5.2.125</t>
  </si>
  <si>
    <t>TOP-6.1.4-16 Debreceni Zsidó Hitközség projektje</t>
  </si>
  <si>
    <t>5.2.126</t>
  </si>
  <si>
    <t>TOP-6.6.2-16-DE1-2017-00001 VSzSz Süveg utcai telephelyének infrastrukturális fejlesztése</t>
  </si>
  <si>
    <t>5.2.127</t>
  </si>
  <si>
    <t>TOP-6.6.2-16-DE1-2017-00002 Fogyatékos Személyek Ifjúság Utcai Nappali Intézményének infrastrukturális fejlesztése</t>
  </si>
  <si>
    <t>5.2.128</t>
  </si>
  <si>
    <t>TOP-6.6.2-16-DE1-2017-00003 VSzSz Csapó utcai telephelyének infrastrukturális fejlesztése</t>
  </si>
  <si>
    <t>5.2.129</t>
  </si>
  <si>
    <t>TOP-6.6.2-16-DE1-2017-00004 VSzSz Pósa utcai telephelyének infrastrukturális fejlesztése</t>
  </si>
  <si>
    <t>5.2.130</t>
  </si>
  <si>
    <t>TOP-6.6.2-16-DE1-2017-00005 VSzSz Thomas Mann utcai telephelyének infrastrukturális fejlesztése</t>
  </si>
  <si>
    <t>5.2.131</t>
  </si>
  <si>
    <t>Csokonai Színház és színészház felújítása - Modern Városok Program</t>
  </si>
  <si>
    <t>5.2.132</t>
  </si>
  <si>
    <t>GZR-T-Ö-2016-0009 "Jedlik Ányos Terv" Elektromos töltőállomás alapján helyi önkormányzatok részére</t>
  </si>
  <si>
    <t>5.2.133</t>
  </si>
  <si>
    <t>GINOP-7.1.9 Turisztikai Központ-Ötholdas pagonyban</t>
  </si>
  <si>
    <t>5.2.134</t>
  </si>
  <si>
    <t>Nagyerdei tréningpálya-rendszer kiépítése  </t>
  </si>
  <si>
    <t>5.2.135</t>
  </si>
  <si>
    <t>„Debi" –Közösségi bringaprogram krékpárút építés és kerékpár beszerzés</t>
  </si>
  <si>
    <t>5.2.136</t>
  </si>
  <si>
    <t>Adrenalin-kötélpálya kialakítása a Nagyerdei Víztoronynál </t>
  </si>
  <si>
    <t>5.2.137</t>
  </si>
  <si>
    <t>Aquaticum Mediterrán Élményfürdő szolgáltatásbővítése </t>
  </si>
  <si>
    <t>5.2.138</t>
  </si>
  <si>
    <t>Interaktív Vizes Gyermekközpont kialakítása</t>
  </si>
  <si>
    <t>5.2.139</t>
  </si>
  <si>
    <t>Nagyerdei Szabadtéri Színpad fejlesztése </t>
  </si>
  <si>
    <t>5.2.140</t>
  </si>
  <si>
    <t>A debreceni állatkert fejlesztése II. ütem </t>
  </si>
  <si>
    <t>5.2.141</t>
  </si>
  <si>
    <t>A debreceni vidámpark fejlesztése </t>
  </si>
  <si>
    <t>5.2.142</t>
  </si>
  <si>
    <t>Varázserdő-Debrecen Nagyerdő  </t>
  </si>
  <si>
    <t>5.2.143</t>
  </si>
  <si>
    <t>Panorámalift és Visitdebrecen Kávézó kialakítása  </t>
  </si>
  <si>
    <t>5.2.144</t>
  </si>
  <si>
    <t>Vojtina Bábmúzeum létrehozása   </t>
  </si>
  <si>
    <t>5.2.145</t>
  </si>
  <si>
    <t>4 évszakos városközpont kialakítása a Simonffy utcán </t>
  </si>
  <si>
    <t>5.2.146</t>
  </si>
  <si>
    <t>Kerekestelepi fürdőfejlesztés   </t>
  </si>
  <si>
    <t>5.2.147</t>
  </si>
  <si>
    <t>Péterfia u. 2. sz. alatti trafó áthelyezése </t>
  </si>
  <si>
    <t>5.2.148</t>
  </si>
  <si>
    <t>Nemzeti Szabadidős-Egészség Sportpark program</t>
  </si>
  <si>
    <t>5.2.149</t>
  </si>
  <si>
    <t>Gyulai István Atlétikai Stadion és futófolyosó felújítása </t>
  </si>
  <si>
    <t>5.2.150</t>
  </si>
  <si>
    <t>Élőfüves labdarúgó pálya kialakítása a Zsálya köz 4. sz. alatt </t>
  </si>
  <si>
    <t>5.2.151</t>
  </si>
  <si>
    <t>Kossuth szobor felújítása  </t>
  </si>
  <si>
    <t>5.2.152</t>
  </si>
  <si>
    <t>Rigó Dezső tekecsarnok felújítása, Oláh Gábor u. 5. sz.  </t>
  </si>
  <si>
    <t>5.2.153</t>
  </si>
  <si>
    <t>Családok Átmeneti Otthona Mester u 30. (EFOP-2.2.3-17) </t>
  </si>
  <si>
    <t>5.2.154</t>
  </si>
  <si>
    <t>Dombos tanyai közösségi ház kialakítása      </t>
  </si>
  <si>
    <t>5.2.155</t>
  </si>
  <si>
    <t xml:space="preserve">TOP-6.7.1-16 Szociális városrehabilitáció a Nagysándortelep-Vulkántelepen </t>
  </si>
  <si>
    <t>TOP-6.3.2-16 A Bem tér gazdaságélénkítő környezeti megújítása</t>
  </si>
  <si>
    <t>TOP-6.4.1-16 A kiskörút nyugati része befejező szakaszának megépítése</t>
  </si>
  <si>
    <t xml:space="preserve">TOP-6.1.5-16-DE1-2017-00002 Határ úti ipari park elérhetőségének javítása </t>
  </si>
  <si>
    <t>TOP-6.1.5-16-DE1-2017-00001 Innovációs iparterület elérhetőségének javítása</t>
  </si>
  <si>
    <t xml:space="preserve">TOP-6.3.2-16 A Tócóskerti lakótelep gazdaságélénkítő környezeti megújítása </t>
  </si>
  <si>
    <t xml:space="preserve">TOP-6.3.2-16 A Tócóvölgyi lakótelep gazdaságélénkítő környezeti megújítása </t>
  </si>
  <si>
    <t>TOP-6.3.2-16 A Sóház lakótelep gazdaságélénkítő környezet megújítása</t>
  </si>
  <si>
    <t>TOP 6.3.2-15 Petőfi tér rekonstrukciója - Zöld város</t>
  </si>
  <si>
    <t>8.2.26</t>
  </si>
  <si>
    <t>8.2.27</t>
  </si>
  <si>
    <t>8.2.28</t>
  </si>
  <si>
    <t>TOP-6.3.3-2016 Capadékvíz elvezető rendszer kiépítése - Létai</t>
  </si>
  <si>
    <t>TOP-6.3.3-2016 Capadékvíz elvezető rendszer kiépítése - Tarján</t>
  </si>
  <si>
    <t>TOP-6.3.3-2016 Capadékvíz elvezető rendszer kiépítése - Nagysándortelep II. ütem</t>
  </si>
  <si>
    <t>15.1.17.24</t>
  </si>
  <si>
    <t>Vásáry Tamás Alapítvány támogatása</t>
  </si>
  <si>
    <t>2017. évi teljesítés összege</t>
  </si>
  <si>
    <t>Teljesítés</t>
  </si>
  <si>
    <t>Teljestíés</t>
  </si>
  <si>
    <t>Könyvelés</t>
  </si>
  <si>
    <t>könyvelés</t>
  </si>
  <si>
    <t>ok</t>
  </si>
  <si>
    <t>FT-ban</t>
  </si>
  <si>
    <t>5.13 melléklet  a 9/2018. (IV. 26.) önkormányzati rendelethez</t>
  </si>
  <si>
    <t>5.8 melléklet a 9/2018. (IV. 26.) önkormányzati rendelethez</t>
  </si>
  <si>
    <t>5. melléklet a 9/2018. (IV. 26.) önkormányzati rendelethez</t>
  </si>
  <si>
    <t>5.1. melléklet a 9/2018. (IV. 26.) önkormányzati rendelethez</t>
  </si>
  <si>
    <t>5.2 melléklet a 9/2018. (IV. 26.) önkormányzati rendelethez</t>
  </si>
  <si>
    <t>5.3 melléklet a 9/2018. (IV. 26.) önkormányzati rendelethez</t>
  </si>
  <si>
    <t>5.4 melléklet a 9/2018. (IV. 26.) önkormányzati rendelethez</t>
  </si>
  <si>
    <t>5.5 melléklet a 9/2018. (IV. 26.) önkormányzati rendelethez</t>
  </si>
  <si>
    <t>5.6 melléklet a 9/2018. (IV. 26.) önkormányzati rendelethez</t>
  </si>
  <si>
    <t>5.7 melléklet a 9/2018. (IV. 26.) önkormányzati rendelethez</t>
  </si>
  <si>
    <t>5.9 melléklet a 9/2018. (IV. 26.) önkormányzati rendelethez</t>
  </si>
  <si>
    <t>5.10 melléklet a 9/2018. (IV. 26.) önkormányzati rendelethez</t>
  </si>
  <si>
    <t>5.11 melléklet a 9/2018. (IV. 26.) önkormányzati rendelethez</t>
  </si>
  <si>
    <t>5.12 melléklet a 9/2018. (IV. 26.) önkormányzati rendelethez</t>
  </si>
  <si>
    <t>5.14 melléklet a 9/2018. (IV. 26.) önkormányzati rendelethez</t>
  </si>
  <si>
    <t>5.15 melléklet a 9/2018. (IV. 26.) önkormányzati rendelethez</t>
  </si>
  <si>
    <t>5.16 melléklet a 9/2018. (IV. 26.) önkormányzati rendelethez</t>
  </si>
  <si>
    <t>5.17 melléklet a 9/2018. (IV. 26.) önkormányzati rendelethez</t>
  </si>
  <si>
    <t>5.18 melléklet a 9/2018. (IV. 26.)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</si>
</sst>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2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ill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56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5" applyFont="1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13" fillId="0" borderId="0" xfId="55" applyFont="1" applyAlignment="1">
      <alignment horizontal="right"/>
      <protection/>
    </xf>
    <xf numFmtId="49" fontId="14" fillId="33" borderId="10" xfId="55" applyNumberFormat="1" applyFont="1" applyFill="1" applyBorder="1" applyAlignment="1">
      <alignment horizontal="right" vertical="center"/>
      <protection/>
    </xf>
    <xf numFmtId="0" fontId="14" fillId="33" borderId="10" xfId="55" applyFont="1" applyFill="1" applyBorder="1" applyAlignment="1">
      <alignment horizontal="right"/>
      <protection/>
    </xf>
    <xf numFmtId="0" fontId="14" fillId="33" borderId="10" xfId="56" applyFont="1" applyFill="1" applyBorder="1" applyAlignment="1">
      <alignment horizontal="right" vertical="center" wrapText="1"/>
      <protection/>
    </xf>
    <xf numFmtId="0" fontId="14" fillId="33" borderId="10" xfId="56" applyFont="1" applyFill="1" applyBorder="1" applyAlignment="1">
      <alignment horizontal="right" vertical="center" textRotation="90" wrapText="1"/>
      <protection/>
    </xf>
    <xf numFmtId="3" fontId="14" fillId="33" borderId="10" xfId="56" applyNumberFormat="1" applyFont="1" applyFill="1" applyBorder="1" applyAlignment="1">
      <alignment horizontal="right" vertical="center" wrapText="1"/>
      <protection/>
    </xf>
    <xf numFmtId="49" fontId="0" fillId="0" borderId="10" xfId="55" applyNumberFormat="1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164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textRotation="90" wrapText="1"/>
      <protection/>
    </xf>
    <xf numFmtId="3" fontId="13" fillId="0" borderId="10" xfId="56" applyNumberFormat="1" applyFont="1" applyBorder="1" applyAlignment="1">
      <alignment vertical="center"/>
      <protection/>
    </xf>
    <xf numFmtId="4" fontId="13" fillId="0" borderId="10" xfId="56" applyNumberFormat="1" applyFont="1" applyBorder="1" applyAlignment="1">
      <alignment vertical="center"/>
      <protection/>
    </xf>
    <xf numFmtId="3" fontId="13" fillId="0" borderId="10" xfId="56" applyNumberFormat="1" applyFont="1" applyBorder="1" applyAlignment="1">
      <alignment horizontal="right" vertical="center"/>
      <protection/>
    </xf>
    <xf numFmtId="3" fontId="14" fillId="0" borderId="10" xfId="56" applyNumberFormat="1" applyFont="1" applyBorder="1" applyAlignment="1">
      <alignment horizontal="right" vertical="center"/>
      <protection/>
    </xf>
    <xf numFmtId="3" fontId="14" fillId="33" borderId="10" xfId="56" applyNumberFormat="1" applyFont="1" applyFill="1" applyBorder="1" applyAlignment="1">
      <alignment horizontal="right" vertical="center"/>
      <protection/>
    </xf>
    <xf numFmtId="0" fontId="0" fillId="0" borderId="10" xfId="56" applyFont="1" applyBorder="1" applyAlignment="1">
      <alignment vertical="center" wrapText="1"/>
      <protection/>
    </xf>
    <xf numFmtId="165" fontId="0" fillId="0" borderId="10" xfId="56" applyNumberFormat="1" applyFont="1" applyBorder="1" applyAlignment="1">
      <alignment horizontal="center" vertical="center" wrapText="1"/>
      <protection/>
    </xf>
    <xf numFmtId="3" fontId="14" fillId="0" borderId="10" xfId="56" applyNumberFormat="1" applyFont="1" applyBorder="1" applyAlignment="1">
      <alignment vertical="center"/>
      <protection/>
    </xf>
    <xf numFmtId="3" fontId="13" fillId="0" borderId="10" xfId="56" applyNumberFormat="1" applyFont="1" applyFill="1" applyBorder="1" applyAlignment="1">
      <alignment vertical="center"/>
      <protection/>
    </xf>
    <xf numFmtId="3" fontId="14" fillId="33" borderId="10" xfId="56" applyNumberFormat="1" applyFont="1" applyFill="1" applyBorder="1" applyAlignment="1">
      <alignment vertical="center"/>
      <protection/>
    </xf>
    <xf numFmtId="3" fontId="14" fillId="33" borderId="10" xfId="56" applyNumberFormat="1" applyFont="1" applyFill="1" applyBorder="1" applyAlignment="1">
      <alignment horizontal="right" vertical="center" textRotation="90"/>
      <protection/>
    </xf>
    <xf numFmtId="3" fontId="0" fillId="34" borderId="10" xfId="56" applyNumberFormat="1" applyFont="1" applyFill="1" applyBorder="1" applyAlignment="1">
      <alignment horizontal="left" vertical="center" wrapText="1"/>
      <protection/>
    </xf>
    <xf numFmtId="164" fontId="0" fillId="34" borderId="10" xfId="56" applyNumberFormat="1" applyFont="1" applyFill="1" applyBorder="1" applyAlignment="1">
      <alignment horizontal="center" vertical="center" wrapText="1"/>
      <protection/>
    </xf>
    <xf numFmtId="164" fontId="0" fillId="34" borderId="10" xfId="56" applyNumberFormat="1" applyFont="1" applyFill="1" applyBorder="1" applyAlignment="1">
      <alignment horizontal="center" vertical="center" textRotation="90" wrapText="1"/>
      <protection/>
    </xf>
    <xf numFmtId="3" fontId="13" fillId="34" borderId="10" xfId="56" applyNumberFormat="1" applyFont="1" applyFill="1" applyBorder="1" applyAlignment="1">
      <alignment vertical="center"/>
      <protection/>
    </xf>
    <xf numFmtId="3" fontId="0" fillId="34" borderId="10" xfId="56" applyNumberFormat="1" applyFont="1" applyFill="1" applyBorder="1" applyAlignment="1">
      <alignment vertical="center"/>
      <protection/>
    </xf>
    <xf numFmtId="3" fontId="14" fillId="34" borderId="10" xfId="56" applyNumberFormat="1" applyFont="1" applyFill="1" applyBorder="1" applyAlignment="1">
      <alignment vertical="center"/>
      <protection/>
    </xf>
    <xf numFmtId="0" fontId="13" fillId="0" borderId="0" xfId="55" applyFont="1">
      <alignment/>
      <protection/>
    </xf>
    <xf numFmtId="49" fontId="14" fillId="33" borderId="10" xfId="55" applyNumberFormat="1" applyFont="1" applyFill="1" applyBorder="1" applyAlignment="1">
      <alignment horizontal="center" vertical="center"/>
      <protection/>
    </xf>
    <xf numFmtId="3" fontId="14" fillId="33" borderId="10" xfId="56" applyNumberFormat="1" applyFont="1" applyFill="1" applyBorder="1" applyAlignment="1">
      <alignment horizontal="center" vertical="center" wrapText="1"/>
      <protection/>
    </xf>
    <xf numFmtId="3" fontId="14" fillId="33" borderId="10" xfId="56" applyNumberFormat="1" applyFont="1" applyFill="1" applyBorder="1" applyAlignment="1">
      <alignment horizontal="center" vertical="center" textRotation="90" wrapText="1"/>
      <protection/>
    </xf>
    <xf numFmtId="3" fontId="12" fillId="34" borderId="10" xfId="56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0" fillId="0" borderId="0" xfId="55" applyFont="1" applyAlignment="1">
      <alignment horizontal="right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/>
      <protection/>
    </xf>
    <xf numFmtId="0" fontId="13" fillId="0" borderId="10" xfId="55" applyFont="1" applyBorder="1" applyAlignment="1">
      <alignment horizontal="right" vertical="center"/>
      <protection/>
    </xf>
    <xf numFmtId="0" fontId="14" fillId="33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4" borderId="10" xfId="56" applyNumberFormat="1" applyFont="1" applyFill="1" applyBorder="1" applyAlignment="1">
      <alignment vertical="center"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0" xfId="57" applyFont="1" applyBorder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13" fillId="0" borderId="29" xfId="57" applyFont="1" applyBorder="1" applyAlignment="1">
      <alignment vertical="center"/>
      <protection/>
    </xf>
    <xf numFmtId="0" fontId="0" fillId="0" borderId="10" xfId="57" applyFont="1" applyBorder="1" applyAlignment="1">
      <alignment horizontal="center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textRotation="90" wrapText="1"/>
      <protection/>
    </xf>
    <xf numFmtId="0" fontId="14" fillId="33" borderId="10" xfId="57" applyFont="1" applyFill="1" applyBorder="1" applyAlignment="1">
      <alignment horizontal="center" vertical="center" textRotation="90"/>
      <protection/>
    </xf>
    <xf numFmtId="3" fontId="14" fillId="33" borderId="10" xfId="57" applyNumberFormat="1" applyFont="1" applyFill="1" applyBorder="1" applyAlignment="1">
      <alignment horizontal="right" vertical="center"/>
      <protection/>
    </xf>
    <xf numFmtId="3" fontId="0" fillId="0" borderId="10" xfId="57" applyNumberFormat="1" applyFont="1" applyBorder="1" applyAlignment="1" applyProtection="1">
      <alignment vertical="center"/>
      <protection locked="0"/>
    </xf>
    <xf numFmtId="164" fontId="0" fillId="0" borderId="10" xfId="56" applyNumberFormat="1" applyFont="1" applyBorder="1" applyAlignment="1">
      <alignment horizontal="right" vertical="center" wrapText="1"/>
      <protection/>
    </xf>
    <xf numFmtId="3" fontId="0" fillId="0" borderId="10" xfId="56" applyNumberFormat="1" applyFont="1" applyBorder="1" applyAlignment="1" applyProtection="1">
      <alignment vertical="center"/>
      <protection locked="0"/>
    </xf>
    <xf numFmtId="3" fontId="0" fillId="34" borderId="10" xfId="56" applyNumberFormat="1" applyFont="1" applyFill="1" applyBorder="1" applyAlignment="1">
      <alignment horizontal="center" vertical="center" wrapText="1"/>
      <protection/>
    </xf>
    <xf numFmtId="164" fontId="0" fillId="34" borderId="10" xfId="56" applyNumberFormat="1" applyFont="1" applyFill="1" applyBorder="1" applyAlignment="1">
      <alignment horizontal="center" vertical="center" textRotation="90"/>
      <protection/>
    </xf>
    <xf numFmtId="3" fontId="0" fillId="34" borderId="10" xfId="57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9" xfId="58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3" fontId="9" fillId="0" borderId="10" xfId="58" applyNumberFormat="1" applyFont="1" applyFill="1" applyBorder="1" applyAlignment="1">
      <alignment vertical="center" wrapText="1"/>
      <protection/>
    </xf>
    <xf numFmtId="3" fontId="9" fillId="0" borderId="19" xfId="58" applyNumberFormat="1" applyFont="1" applyFill="1" applyBorder="1" applyAlignment="1">
      <alignment vertical="center" wrapText="1"/>
      <protection/>
    </xf>
    <xf numFmtId="49" fontId="9" fillId="0" borderId="19" xfId="58" applyNumberFormat="1" applyFont="1" applyFill="1" applyBorder="1" applyAlignment="1">
      <alignment horizontal="left" vertical="center" wrapText="1"/>
      <protection/>
    </xf>
    <xf numFmtId="0" fontId="9" fillId="34" borderId="19" xfId="58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16" fillId="34" borderId="2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166" fontId="19" fillId="34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3" fontId="8" fillId="34" borderId="30" xfId="0" applyNumberFormat="1" applyFont="1" applyFill="1" applyBorder="1" applyAlignment="1">
      <alignment vertical="center"/>
    </xf>
    <xf numFmtId="3" fontId="8" fillId="34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18" fillId="34" borderId="2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168" fontId="8" fillId="34" borderId="10" xfId="40" applyNumberFormat="1" applyFont="1" applyFill="1" applyBorder="1" applyAlignment="1" applyProtection="1">
      <alignment horizontal="right" vertical="center" wrapText="1"/>
      <protection/>
    </xf>
    <xf numFmtId="3" fontId="8" fillId="34" borderId="10" xfId="0" applyNumberFormat="1" applyFont="1" applyFill="1" applyBorder="1" applyAlignment="1">
      <alignment vertical="center"/>
    </xf>
    <xf numFmtId="168" fontId="8" fillId="34" borderId="10" xfId="40" applyNumberFormat="1" applyFont="1" applyFill="1" applyBorder="1" applyAlignment="1" applyProtection="1">
      <alignment vertical="center" wrapText="1"/>
      <protection/>
    </xf>
    <xf numFmtId="0" fontId="20" fillId="0" borderId="2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wrapText="1"/>
    </xf>
    <xf numFmtId="3" fontId="8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17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3" fontId="18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1" fillId="33" borderId="19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0" fontId="0" fillId="0" borderId="33" xfId="0" applyBorder="1" applyAlignment="1">
      <alignment/>
    </xf>
    <xf numFmtId="0" fontId="16" fillId="0" borderId="10" xfId="0" applyFont="1" applyBorder="1" applyAlignment="1">
      <alignment vertical="center" wrapText="1"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33" borderId="11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3" fontId="6" fillId="33" borderId="20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vertical="center" wrapText="1"/>
    </xf>
    <xf numFmtId="3" fontId="9" fillId="0" borderId="0" xfId="0" applyNumberFormat="1" applyFont="1" applyAlignment="1">
      <alignment/>
    </xf>
    <xf numFmtId="3" fontId="9" fillId="35" borderId="0" xfId="0" applyNumberFormat="1" applyFont="1" applyFill="1" applyAlignment="1">
      <alignment/>
    </xf>
    <xf numFmtId="3" fontId="0" fillId="0" borderId="0" xfId="55" applyNumberFormat="1" applyFont="1">
      <alignment/>
      <protection/>
    </xf>
    <xf numFmtId="3" fontId="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11" fillId="33" borderId="0" xfId="0" applyNumberFormat="1" applyFont="1" applyFill="1" applyBorder="1" applyAlignment="1" applyProtection="1">
      <alignment vertical="center"/>
      <protection/>
    </xf>
    <xf numFmtId="0" fontId="0" fillId="0" borderId="38" xfId="55" applyFont="1" applyBorder="1" applyAlignment="1">
      <alignment horizont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0" fillId="33" borderId="14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3" fontId="0" fillId="34" borderId="10" xfId="56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0" fillId="33" borderId="15" xfId="56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horizontal="center" vertical="center" textRotation="90" wrapText="1"/>
      <protection/>
    </xf>
    <xf numFmtId="3" fontId="14" fillId="33" borderId="10" xfId="56" applyNumberFormat="1" applyFont="1" applyFill="1" applyBorder="1" applyAlignment="1">
      <alignment horizontal="center" vertical="center" wrapText="1"/>
      <protection/>
    </xf>
    <xf numFmtId="3" fontId="14" fillId="33" borderId="10" xfId="56" applyNumberFormat="1" applyFont="1" applyFill="1" applyBorder="1" applyAlignment="1">
      <alignment horizontal="left" vertical="center"/>
      <protection/>
    </xf>
    <xf numFmtId="3" fontId="14" fillId="33" borderId="10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right" vertical="center"/>
    </xf>
    <xf numFmtId="0" fontId="0" fillId="33" borderId="10" xfId="55" applyFont="1" applyFill="1" applyBorder="1" applyAlignment="1">
      <alignment horizontal="center" vertical="center" textRotation="90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/>
      <protection/>
    </xf>
    <xf numFmtId="0" fontId="12" fillId="33" borderId="10" xfId="56" applyFont="1" applyFill="1" applyBorder="1" applyAlignment="1">
      <alignment horizontal="center" vertical="center" textRotation="90" wrapText="1"/>
      <protection/>
    </xf>
    <xf numFmtId="0" fontId="1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33" borderId="15" xfId="55" applyFont="1" applyFill="1" applyBorder="1" applyAlignment="1">
      <alignment horizontal="center" vertical="center" textRotation="90"/>
      <protection/>
    </xf>
    <xf numFmtId="0" fontId="12" fillId="33" borderId="10" xfId="55" applyFont="1" applyFill="1" applyBorder="1" applyAlignment="1">
      <alignment horizontal="center" vertical="center" textRotation="90"/>
      <protection/>
    </xf>
    <xf numFmtId="0" fontId="11" fillId="0" borderId="0" xfId="0" applyFont="1" applyBorder="1" applyAlignment="1">
      <alignment horizontal="center" vertical="center"/>
    </xf>
    <xf numFmtId="0" fontId="12" fillId="33" borderId="15" xfId="56" applyFont="1" applyFill="1" applyBorder="1" applyAlignment="1">
      <alignment horizontal="center" vertical="center"/>
      <protection/>
    </xf>
    <xf numFmtId="164" fontId="0" fillId="0" borderId="10" xfId="56" applyNumberFormat="1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textRotation="90"/>
    </xf>
    <xf numFmtId="0" fontId="1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textRotation="90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adósság régi tábla" xfId="55"/>
    <cellStyle name="Normál_Csilla1" xfId="56"/>
    <cellStyle name="Normál_Lalának-adósság új szerint 245-290" xfId="57"/>
    <cellStyle name="Normál_Melléklet-5_III_1 számú (1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125"/>
  <sheetViews>
    <sheetView view="pageBreakPreview" zoomScale="50" zoomScaleNormal="70" zoomScaleSheetLayoutView="5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AD1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35.7109375" style="0" bestFit="1" customWidth="1"/>
    <col min="5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18.7109375" style="0" customWidth="1"/>
    <col min="13" max="13" width="22.8515625" style="0" customWidth="1"/>
    <col min="14" max="14" width="18.8515625" style="0" bestFit="1" customWidth="1"/>
    <col min="15" max="15" width="29.57421875" style="0" bestFit="1" customWidth="1"/>
    <col min="16" max="16" width="21.28125" style="0" bestFit="1" customWidth="1"/>
    <col min="17" max="17" width="27.57421875" style="0" bestFit="1" customWidth="1"/>
    <col min="18" max="18" width="20.140625" style="0" customWidth="1"/>
    <col min="19" max="19" width="23.421875" style="0" bestFit="1" customWidth="1"/>
    <col min="20" max="20" width="21.7109375" style="0" bestFit="1" customWidth="1"/>
    <col min="21" max="21" width="28.421875" style="0" customWidth="1"/>
    <col min="22" max="22" width="25.8515625" style="0" bestFit="1" customWidth="1"/>
    <col min="23" max="30" width="20.7109375" style="0" customWidth="1"/>
    <col min="31" max="31" width="9.140625" style="237" customWidth="1"/>
  </cols>
  <sheetData>
    <row r="1" spans="1:31" s="1" customFormat="1" ht="27">
      <c r="A1" s="249" t="s">
        <v>1272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37"/>
    </row>
    <row r="2" spans="1:31" s="1" customFormat="1" ht="27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AE2" s="237"/>
    </row>
    <row r="3" spans="1:31" s="1" customFormat="1" ht="41.25" customHeight="1">
      <c r="A3" s="248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37"/>
    </row>
    <row r="4" spans="1:31" s="1" customFormat="1" ht="2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AE4" s="237"/>
    </row>
    <row r="5" spans="1:3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/>
      <c r="AD5" s="1" t="s">
        <v>1269</v>
      </c>
      <c r="AE5" s="237"/>
    </row>
    <row r="6" spans="1:31" s="1" customFormat="1" ht="27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  <c r="AE6" s="237"/>
    </row>
    <row r="7" spans="1:31" s="8" customFormat="1" ht="16.5" customHeight="1">
      <c r="A7" s="259" t="s">
        <v>23</v>
      </c>
      <c r="B7" s="259" t="s">
        <v>24</v>
      </c>
      <c r="C7" s="260" t="s">
        <v>25</v>
      </c>
      <c r="D7" s="255" t="s">
        <v>26</v>
      </c>
      <c r="E7" s="256" t="s">
        <v>27</v>
      </c>
      <c r="F7" s="256"/>
      <c r="G7" s="256"/>
      <c r="H7" s="256"/>
      <c r="I7" s="256"/>
      <c r="J7" s="256"/>
      <c r="K7" s="256"/>
      <c r="L7" s="256"/>
      <c r="M7" s="255" t="s">
        <v>28</v>
      </c>
      <c r="N7" s="256" t="s">
        <v>29</v>
      </c>
      <c r="O7" s="256"/>
      <c r="P7" s="256"/>
      <c r="Q7" s="256"/>
      <c r="R7" s="256"/>
      <c r="S7" s="256"/>
      <c r="T7" s="256"/>
      <c r="U7" s="256"/>
      <c r="V7" s="255" t="s">
        <v>1263</v>
      </c>
      <c r="W7" s="256" t="s">
        <v>1264</v>
      </c>
      <c r="X7" s="256"/>
      <c r="Y7" s="256"/>
      <c r="Z7" s="256"/>
      <c r="AA7" s="256"/>
      <c r="AB7" s="256"/>
      <c r="AC7" s="256"/>
      <c r="AD7" s="256"/>
      <c r="AE7" s="238"/>
    </row>
    <row r="8" spans="1:31" s="8" customFormat="1" ht="19.5" customHeight="1">
      <c r="A8" s="259"/>
      <c r="B8" s="259"/>
      <c r="C8" s="260"/>
      <c r="D8" s="255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55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55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  <c r="AE8" s="238"/>
    </row>
    <row r="9" spans="1:31" s="8" customFormat="1" ht="92.25" customHeight="1" thickBot="1">
      <c r="A9" s="259"/>
      <c r="B9" s="259"/>
      <c r="C9" s="260"/>
      <c r="D9" s="255"/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9" t="s">
        <v>39</v>
      </c>
      <c r="M9" s="255"/>
      <c r="N9" s="9" t="s">
        <v>32</v>
      </c>
      <c r="O9" s="9" t="s">
        <v>33</v>
      </c>
      <c r="P9" s="9" t="s">
        <v>34</v>
      </c>
      <c r="Q9" s="9" t="s">
        <v>35</v>
      </c>
      <c r="R9" s="9" t="s">
        <v>36</v>
      </c>
      <c r="S9" s="9" t="s">
        <v>37</v>
      </c>
      <c r="T9" s="9" t="s">
        <v>38</v>
      </c>
      <c r="U9" s="9" t="s">
        <v>39</v>
      </c>
      <c r="V9" s="255"/>
      <c r="W9" s="9" t="s">
        <v>32</v>
      </c>
      <c r="X9" s="9" t="s">
        <v>33</v>
      </c>
      <c r="Y9" s="9" t="s">
        <v>34</v>
      </c>
      <c r="Z9" s="9" t="s">
        <v>35</v>
      </c>
      <c r="AA9" s="9" t="s">
        <v>36</v>
      </c>
      <c r="AB9" s="9" t="s">
        <v>37</v>
      </c>
      <c r="AC9" s="9" t="s">
        <v>38</v>
      </c>
      <c r="AD9" s="9" t="s">
        <v>39</v>
      </c>
      <c r="AE9" s="238"/>
    </row>
    <row r="10" spans="1:31" s="8" customFormat="1" ht="18" customHeight="1">
      <c r="A10" s="10" t="s">
        <v>40</v>
      </c>
      <c r="B10" s="250" t="s">
        <v>41</v>
      </c>
      <c r="C10" s="250"/>
      <c r="D10" s="11">
        <f aca="true" t="shared" si="0" ref="D10:D41">SUM(E10:L10)</f>
        <v>133864793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86375000</v>
      </c>
      <c r="H10" s="11">
        <f t="shared" si="1"/>
        <v>0</v>
      </c>
      <c r="I10" s="11">
        <f t="shared" si="1"/>
        <v>5842156</v>
      </c>
      <c r="J10" s="11">
        <f t="shared" si="1"/>
        <v>0</v>
      </c>
      <c r="K10" s="11">
        <f t="shared" si="1"/>
        <v>0</v>
      </c>
      <c r="L10" s="11">
        <f t="shared" si="1"/>
        <v>41647637</v>
      </c>
      <c r="M10" s="11">
        <f aca="true" t="shared" si="2" ref="M10:M15">SUM(N10:U10)</f>
        <v>56485272</v>
      </c>
      <c r="N10" s="11">
        <f aca="true" t="shared" si="3" ref="N10:U10">SUM(N11:N13)</f>
        <v>0</v>
      </c>
      <c r="O10" s="11">
        <f t="shared" si="3"/>
        <v>0</v>
      </c>
      <c r="P10" s="11">
        <f t="shared" si="3"/>
        <v>18724445</v>
      </c>
      <c r="Q10" s="11">
        <f t="shared" si="3"/>
        <v>0</v>
      </c>
      <c r="R10" s="11">
        <f t="shared" si="3"/>
        <v>5842156</v>
      </c>
      <c r="S10" s="11">
        <f t="shared" si="3"/>
        <v>0</v>
      </c>
      <c r="T10" s="11">
        <f t="shared" si="3"/>
        <v>0</v>
      </c>
      <c r="U10" s="11">
        <f t="shared" si="3"/>
        <v>31918671</v>
      </c>
      <c r="V10" s="11">
        <f aca="true" t="shared" si="4" ref="V10:V73">SUM(W10:AD10)</f>
        <v>37888488</v>
      </c>
      <c r="W10" s="11">
        <f aca="true" t="shared" si="5" ref="W10:AD10">SUM(W11:W13)</f>
        <v>0</v>
      </c>
      <c r="X10" s="11">
        <f t="shared" si="5"/>
        <v>0</v>
      </c>
      <c r="Y10" s="11">
        <f t="shared" si="5"/>
        <v>17240695</v>
      </c>
      <c r="Z10" s="11">
        <f t="shared" si="5"/>
        <v>0</v>
      </c>
      <c r="AA10" s="11">
        <f t="shared" si="5"/>
        <v>156</v>
      </c>
      <c r="AB10" s="11">
        <f t="shared" si="5"/>
        <v>0</v>
      </c>
      <c r="AC10" s="11">
        <f t="shared" si="5"/>
        <v>0</v>
      </c>
      <c r="AD10" s="11">
        <f t="shared" si="5"/>
        <v>20647637</v>
      </c>
      <c r="AE10" s="238"/>
    </row>
    <row r="11" spans="1:31" s="8" customFormat="1" ht="27.75" thickBot="1">
      <c r="A11" s="253"/>
      <c r="B11" s="12" t="s">
        <v>42</v>
      </c>
      <c r="C11" s="13" t="s">
        <v>43</v>
      </c>
      <c r="D11" s="14">
        <f t="shared" si="0"/>
        <v>133864793</v>
      </c>
      <c r="E11" s="15">
        <v>0</v>
      </c>
      <c r="F11" s="16">
        <v>0</v>
      </c>
      <c r="G11" s="16">
        <f>'5.1 D'!N17</f>
        <v>86375000</v>
      </c>
      <c r="H11" s="16">
        <v>0</v>
      </c>
      <c r="I11" s="16">
        <f>'5.1 FT, MT'!P22</f>
        <v>5842156</v>
      </c>
      <c r="J11" s="16">
        <v>0</v>
      </c>
      <c r="K11" s="16">
        <v>0</v>
      </c>
      <c r="L11" s="17">
        <f>'5.1 FT, MT'!P12</f>
        <v>41647637</v>
      </c>
      <c r="M11" s="14">
        <f t="shared" si="2"/>
        <v>56485272</v>
      </c>
      <c r="N11" s="15">
        <v>0</v>
      </c>
      <c r="O11" s="16">
        <v>0</v>
      </c>
      <c r="P11" s="16">
        <f>'5.1. Adósság'!Y11+'5.1. Adósság'!Y15</f>
        <v>18724445</v>
      </c>
      <c r="Q11" s="16">
        <v>0</v>
      </c>
      <c r="R11" s="16">
        <f>'5.1. Adósság'!Y21</f>
        <v>5842156</v>
      </c>
      <c r="S11" s="16">
        <v>0</v>
      </c>
      <c r="T11" s="16">
        <v>0</v>
      </c>
      <c r="U11" s="17">
        <f>'5.1. Adósság'!Y18</f>
        <v>31918671</v>
      </c>
      <c r="V11" s="14">
        <f t="shared" si="4"/>
        <v>37888488</v>
      </c>
      <c r="W11" s="15">
        <v>0</v>
      </c>
      <c r="X11" s="16">
        <v>0</v>
      </c>
      <c r="Y11" s="16">
        <f>'5.1. Adósság'!AG11+'5.1. Adósság'!AG15</f>
        <v>17240695</v>
      </c>
      <c r="Z11" s="16">
        <v>0</v>
      </c>
      <c r="AA11" s="16">
        <f>'5.1. Adósság'!AG21</f>
        <v>156</v>
      </c>
      <c r="AB11" s="16">
        <v>0</v>
      </c>
      <c r="AC11" s="16">
        <v>0</v>
      </c>
      <c r="AD11" s="17">
        <f>'5.1. Adósság'!AG18</f>
        <v>20647637</v>
      </c>
      <c r="AE11" s="238" t="s">
        <v>1268</v>
      </c>
    </row>
    <row r="12" spans="1:31" s="8" customFormat="1" ht="27.75" thickBot="1">
      <c r="A12" s="253"/>
      <c r="B12" s="18" t="s">
        <v>44</v>
      </c>
      <c r="C12" s="19" t="s">
        <v>45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2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  <c r="V12" s="20">
        <f t="shared" si="4"/>
        <v>0</v>
      </c>
      <c r="W12" s="21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3">
        <v>0</v>
      </c>
      <c r="AE12" s="238"/>
    </row>
    <row r="13" spans="1:31" s="8" customFormat="1" ht="27.75" thickBot="1">
      <c r="A13" s="253"/>
      <c r="B13" s="12" t="s">
        <v>46</v>
      </c>
      <c r="C13" s="24" t="s">
        <v>47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2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  <c r="V13" s="25">
        <f t="shared" si="4"/>
        <v>0</v>
      </c>
      <c r="W13" s="26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8">
        <v>0</v>
      </c>
      <c r="AE13" s="238"/>
    </row>
    <row r="14" spans="1:31" s="8" customFormat="1" ht="66.75" customHeight="1">
      <c r="A14" s="10" t="s">
        <v>48</v>
      </c>
      <c r="B14" s="250" t="s">
        <v>49</v>
      </c>
      <c r="C14" s="250"/>
      <c r="D14" s="11">
        <f t="shared" si="0"/>
        <v>226424394</v>
      </c>
      <c r="E14" s="11">
        <f aca="true" t="shared" si="6" ref="E14:L14">SUM(E15:E17)</f>
        <v>176580312</v>
      </c>
      <c r="F14" s="11">
        <f t="shared" si="6"/>
        <v>37283082</v>
      </c>
      <c r="G14" s="11">
        <f t="shared" si="6"/>
        <v>11561000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6"/>
        <v>0</v>
      </c>
      <c r="L14" s="11">
        <f t="shared" si="6"/>
        <v>1000000</v>
      </c>
      <c r="M14" s="11">
        <f t="shared" si="2"/>
        <v>226562769</v>
      </c>
      <c r="N14" s="11">
        <f aca="true" t="shared" si="7" ref="N14:U14">SUM(N15:N17)</f>
        <v>176627852</v>
      </c>
      <c r="O14" s="11">
        <f t="shared" si="7"/>
        <v>37373917</v>
      </c>
      <c r="P14" s="11">
        <f t="shared" si="7"/>
        <v>8861000</v>
      </c>
      <c r="Q14" s="11">
        <f t="shared" si="7"/>
        <v>0</v>
      </c>
      <c r="R14" s="11">
        <f t="shared" si="7"/>
        <v>0</v>
      </c>
      <c r="S14" s="11">
        <f t="shared" si="7"/>
        <v>3700000</v>
      </c>
      <c r="T14" s="11">
        <f t="shared" si="7"/>
        <v>0</v>
      </c>
      <c r="U14" s="11">
        <f t="shared" si="7"/>
        <v>0</v>
      </c>
      <c r="V14" s="11">
        <f t="shared" si="4"/>
        <v>208673834</v>
      </c>
      <c r="W14" s="11">
        <f aca="true" t="shared" si="8" ref="W14:AD14">SUM(W15:W17)</f>
        <v>164342066</v>
      </c>
      <c r="X14" s="11">
        <f t="shared" si="8"/>
        <v>34183370</v>
      </c>
      <c r="Y14" s="11">
        <f t="shared" si="8"/>
        <v>7049701</v>
      </c>
      <c r="Z14" s="11">
        <f t="shared" si="8"/>
        <v>0</v>
      </c>
      <c r="AA14" s="11">
        <f t="shared" si="8"/>
        <v>0</v>
      </c>
      <c r="AB14" s="11">
        <f t="shared" si="8"/>
        <v>3098697</v>
      </c>
      <c r="AC14" s="11">
        <f t="shared" si="8"/>
        <v>0</v>
      </c>
      <c r="AD14" s="11">
        <f t="shared" si="8"/>
        <v>0</v>
      </c>
      <c r="AE14" s="238" t="s">
        <v>1268</v>
      </c>
    </row>
    <row r="15" spans="1:31" s="8" customFormat="1" ht="27.75" thickBot="1">
      <c r="A15" s="253"/>
      <c r="B15" s="12" t="s">
        <v>50</v>
      </c>
      <c r="C15" s="19" t="s">
        <v>43</v>
      </c>
      <c r="D15" s="25">
        <f>SUM(E15:L15)</f>
        <v>213863394</v>
      </c>
      <c r="E15" s="15">
        <f>149742312+26838000</f>
        <v>176580312</v>
      </c>
      <c r="F15" s="16">
        <f>31760070+5523012</f>
        <v>37283082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2"/>
        <v>214001769</v>
      </c>
      <c r="N15" s="15">
        <v>176627852</v>
      </c>
      <c r="O15" s="16">
        <v>37373917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  <c r="V15" s="25">
        <f t="shared" si="4"/>
        <v>198525436</v>
      </c>
      <c r="W15" s="15">
        <v>164342066</v>
      </c>
      <c r="X15" s="15">
        <v>34183370</v>
      </c>
      <c r="Y15" s="15">
        <v>0</v>
      </c>
      <c r="Z15" s="15">
        <v>0</v>
      </c>
      <c r="AA15" s="15">
        <v>0</v>
      </c>
      <c r="AB15" s="16">
        <v>0</v>
      </c>
      <c r="AC15" s="16">
        <v>0</v>
      </c>
      <c r="AD15" s="17">
        <v>0</v>
      </c>
      <c r="AE15" s="238"/>
    </row>
    <row r="16" spans="1:31" s="8" customFormat="1" ht="27.75" thickBot="1">
      <c r="A16" s="253"/>
      <c r="B16" s="12" t="s">
        <v>51</v>
      </c>
      <c r="C16" s="19" t="s">
        <v>45</v>
      </c>
      <c r="D16" s="25">
        <f t="shared" si="0"/>
        <v>12561000</v>
      </c>
      <c r="E16" s="21">
        <v>0</v>
      </c>
      <c r="F16" s="22">
        <v>0</v>
      </c>
      <c r="G16" s="29">
        <v>11561000</v>
      </c>
      <c r="H16" s="22">
        <v>0</v>
      </c>
      <c r="I16" s="22">
        <v>0</v>
      </c>
      <c r="J16" s="22">
        <v>0</v>
      </c>
      <c r="K16" s="22">
        <v>0</v>
      </c>
      <c r="L16" s="23">
        <v>1000000</v>
      </c>
      <c r="M16" s="25">
        <f aca="true" t="shared" si="9" ref="M16:M79">SUM(N16:U16)</f>
        <v>12561000</v>
      </c>
      <c r="N16" s="21">
        <v>0</v>
      </c>
      <c r="O16" s="22">
        <v>0</v>
      </c>
      <c r="P16" s="29">
        <v>8861000</v>
      </c>
      <c r="Q16" s="22">
        <v>0</v>
      </c>
      <c r="R16" s="22">
        <v>0</v>
      </c>
      <c r="S16" s="22">
        <v>3700000</v>
      </c>
      <c r="T16" s="22">
        <v>0</v>
      </c>
      <c r="U16" s="23"/>
      <c r="V16" s="25">
        <f t="shared" si="4"/>
        <v>10148398</v>
      </c>
      <c r="W16" s="21">
        <v>0</v>
      </c>
      <c r="X16" s="22">
        <v>0</v>
      </c>
      <c r="Y16" s="29">
        <v>7049701</v>
      </c>
      <c r="Z16" s="22">
        <v>0</v>
      </c>
      <c r="AA16" s="22">
        <v>0</v>
      </c>
      <c r="AB16" s="22">
        <v>3098697</v>
      </c>
      <c r="AC16" s="22">
        <v>0</v>
      </c>
      <c r="AD16" s="23"/>
      <c r="AE16" s="238"/>
    </row>
    <row r="17" spans="1:31" s="8" customFormat="1" ht="27.75" thickBot="1">
      <c r="A17" s="253"/>
      <c r="B17" s="12" t="s">
        <v>52</v>
      </c>
      <c r="C17" s="30" t="s">
        <v>47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9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  <c r="V17" s="25">
        <f t="shared" si="4"/>
        <v>0</v>
      </c>
      <c r="W17" s="26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8">
        <v>0</v>
      </c>
      <c r="AE17" s="238"/>
    </row>
    <row r="18" spans="1:31" s="8" customFormat="1" ht="18" customHeight="1">
      <c r="A18" s="10" t="s">
        <v>53</v>
      </c>
      <c r="B18" s="250" t="s">
        <v>54</v>
      </c>
      <c r="C18" s="250"/>
      <c r="D18" s="11">
        <f t="shared" si="0"/>
        <v>1450600000</v>
      </c>
      <c r="E18" s="11">
        <f aca="true" t="shared" si="10" ref="E18:L18">SUM(E19:E21)</f>
        <v>0</v>
      </c>
      <c r="F18" s="11">
        <f t="shared" si="10"/>
        <v>0</v>
      </c>
      <c r="G18" s="11">
        <f t="shared" si="10"/>
        <v>1352100000</v>
      </c>
      <c r="H18" s="11">
        <f t="shared" si="10"/>
        <v>0</v>
      </c>
      <c r="I18" s="11">
        <f t="shared" si="10"/>
        <v>75000000</v>
      </c>
      <c r="J18" s="11">
        <f t="shared" si="10"/>
        <v>23500000</v>
      </c>
      <c r="K18" s="11">
        <f t="shared" si="10"/>
        <v>0</v>
      </c>
      <c r="L18" s="11">
        <f t="shared" si="10"/>
        <v>0</v>
      </c>
      <c r="M18" s="11">
        <f t="shared" si="9"/>
        <v>2713658086</v>
      </c>
      <c r="N18" s="11">
        <f aca="true" t="shared" si="11" ref="N18:U18">SUM(N19:N21)</f>
        <v>762000</v>
      </c>
      <c r="O18" s="11">
        <f t="shared" si="11"/>
        <v>205740</v>
      </c>
      <c r="P18" s="11">
        <f t="shared" si="11"/>
        <v>2613016184</v>
      </c>
      <c r="Q18" s="11">
        <f t="shared" si="11"/>
        <v>0</v>
      </c>
      <c r="R18" s="11">
        <f t="shared" si="11"/>
        <v>75000000</v>
      </c>
      <c r="S18" s="11">
        <f t="shared" si="11"/>
        <v>24674162</v>
      </c>
      <c r="T18" s="11">
        <f t="shared" si="11"/>
        <v>0</v>
      </c>
      <c r="U18" s="11">
        <f t="shared" si="11"/>
        <v>0</v>
      </c>
      <c r="V18" s="11">
        <f t="shared" si="4"/>
        <v>2436244415</v>
      </c>
      <c r="W18" s="11">
        <f aca="true" t="shared" si="12" ref="W18:AD18">SUM(W19:W21)</f>
        <v>0</v>
      </c>
      <c r="X18" s="11">
        <f t="shared" si="12"/>
        <v>0</v>
      </c>
      <c r="Y18" s="11">
        <f t="shared" si="12"/>
        <v>2341319109</v>
      </c>
      <c r="Z18" s="11">
        <f t="shared" si="12"/>
        <v>0</v>
      </c>
      <c r="AA18" s="11">
        <f t="shared" si="12"/>
        <v>70253779</v>
      </c>
      <c r="AB18" s="11">
        <f t="shared" si="12"/>
        <v>24671527</v>
      </c>
      <c r="AC18" s="11">
        <f t="shared" si="12"/>
        <v>0</v>
      </c>
      <c r="AD18" s="11">
        <f t="shared" si="12"/>
        <v>0</v>
      </c>
      <c r="AE18" s="238" t="s">
        <v>1268</v>
      </c>
    </row>
    <row r="19" spans="1:31" s="8" customFormat="1" ht="27.75" thickBot="1">
      <c r="A19" s="253"/>
      <c r="B19" s="12" t="s">
        <v>55</v>
      </c>
      <c r="C19" s="19" t="s">
        <v>43</v>
      </c>
      <c r="D19" s="25">
        <f t="shared" si="0"/>
        <v>1203600000</v>
      </c>
      <c r="E19" s="15">
        <f>'5.2.Városüzem'!E10</f>
        <v>0</v>
      </c>
      <c r="F19" s="16">
        <f>'5.2.Városüzem'!F10</f>
        <v>0</v>
      </c>
      <c r="G19" s="16">
        <f>'5.2.Városüzem'!G10</f>
        <v>1128600000</v>
      </c>
      <c r="H19" s="16">
        <f>'5.2.Városüzem'!H10</f>
        <v>0</v>
      </c>
      <c r="I19" s="16">
        <f>'5.2.Városüzem'!I10</f>
        <v>75000000</v>
      </c>
      <c r="J19" s="16">
        <f>'5.2.Városüzem'!J10</f>
        <v>0</v>
      </c>
      <c r="K19" s="16">
        <f>'5.2.Városüzem'!K10</f>
        <v>0</v>
      </c>
      <c r="L19" s="31">
        <f>'5.2.Városüzem'!L10</f>
        <v>0</v>
      </c>
      <c r="M19" s="25">
        <f t="shared" si="9"/>
        <v>2468346767</v>
      </c>
      <c r="N19" s="15">
        <f>'5.2.Városüzem'!N10</f>
        <v>0</v>
      </c>
      <c r="O19" s="16">
        <f>'5.2.Városüzem'!O10</f>
        <v>0</v>
      </c>
      <c r="P19" s="16">
        <f>'5.2.Városüzem'!P10</f>
        <v>2391732165</v>
      </c>
      <c r="Q19" s="16">
        <f>'5.2.Városüzem'!Q10</f>
        <v>0</v>
      </c>
      <c r="R19" s="16">
        <f>'5.2.Városüzem'!R10</f>
        <v>75000000</v>
      </c>
      <c r="S19" s="16">
        <f>'5.2.Városüzem'!S10</f>
        <v>1614602</v>
      </c>
      <c r="T19" s="16">
        <f>'5.2.Városüzem'!T10</f>
        <v>0</v>
      </c>
      <c r="U19" s="31">
        <f>'5.2.Városüzem'!U10</f>
        <v>0</v>
      </c>
      <c r="V19" s="25">
        <f t="shared" si="4"/>
        <v>2195513184</v>
      </c>
      <c r="W19" s="15">
        <f>'5.2.Városüzem'!W10</f>
        <v>0</v>
      </c>
      <c r="X19" s="16">
        <f>'5.2.Városüzem'!X10</f>
        <v>0</v>
      </c>
      <c r="Y19" s="16">
        <f>'5.2.Városüzem'!Y10</f>
        <v>2123644803</v>
      </c>
      <c r="Z19" s="16">
        <f>'5.2.Városüzem'!Z10</f>
        <v>0</v>
      </c>
      <c r="AA19" s="16">
        <f>'5.2.Városüzem'!AA10</f>
        <v>70253779</v>
      </c>
      <c r="AB19" s="16">
        <f>'5.2.Városüzem'!AB10</f>
        <v>1614602</v>
      </c>
      <c r="AC19" s="16">
        <f>'5.2.Városüzem'!AC10</f>
        <v>0</v>
      </c>
      <c r="AD19" s="31">
        <f>'5.2.Városüzem'!AD10</f>
        <v>0</v>
      </c>
      <c r="AE19" s="238"/>
    </row>
    <row r="20" spans="1:31" s="8" customFormat="1" ht="27.75" thickBot="1">
      <c r="A20" s="253"/>
      <c r="B20" s="12" t="s">
        <v>56</v>
      </c>
      <c r="C20" s="19" t="s">
        <v>45</v>
      </c>
      <c r="D20" s="25">
        <f t="shared" si="0"/>
        <v>247000000</v>
      </c>
      <c r="E20" s="21">
        <f>'5.2.Városüzem'!E35</f>
        <v>0</v>
      </c>
      <c r="F20" s="22">
        <f>'5.2.Városüzem'!F35</f>
        <v>0</v>
      </c>
      <c r="G20" s="22">
        <f>'5.2.Városüzem'!G35</f>
        <v>223500000</v>
      </c>
      <c r="H20" s="22">
        <f>'5.2.Városüzem'!H35</f>
        <v>0</v>
      </c>
      <c r="I20" s="22">
        <f>'5.2.Városüzem'!I35</f>
        <v>0</v>
      </c>
      <c r="J20" s="22">
        <f>'5.2.Városüzem'!J35</f>
        <v>23500000</v>
      </c>
      <c r="K20" s="22">
        <f>'5.2.Városüzem'!K35</f>
        <v>0</v>
      </c>
      <c r="L20" s="32">
        <f>'5.2.Városüzem'!L35</f>
        <v>0</v>
      </c>
      <c r="M20" s="25">
        <f t="shared" si="9"/>
        <v>245311319</v>
      </c>
      <c r="N20" s="21">
        <f>'5.2.Városüzem'!N35</f>
        <v>762000</v>
      </c>
      <c r="O20" s="22">
        <f>'5.2.Városüzem'!O35</f>
        <v>205740</v>
      </c>
      <c r="P20" s="22">
        <f>'5.2.Városüzem'!P35</f>
        <v>221284019</v>
      </c>
      <c r="Q20" s="22">
        <f>'5.2.Városüzem'!Q35</f>
        <v>0</v>
      </c>
      <c r="R20" s="22">
        <f>'5.2.Városüzem'!R35</f>
        <v>0</v>
      </c>
      <c r="S20" s="22">
        <f>'5.2.Városüzem'!S35</f>
        <v>23059560</v>
      </c>
      <c r="T20" s="22">
        <f>'5.2.Városüzem'!T35</f>
        <v>0</v>
      </c>
      <c r="U20" s="32">
        <f>'5.2.Városüzem'!U35</f>
        <v>0</v>
      </c>
      <c r="V20" s="25">
        <f t="shared" si="4"/>
        <v>240731231</v>
      </c>
      <c r="W20" s="21">
        <f>'5.2.Városüzem'!W35</f>
        <v>0</v>
      </c>
      <c r="X20" s="22">
        <f>'5.2.Városüzem'!X35</f>
        <v>0</v>
      </c>
      <c r="Y20" s="22">
        <f>'5.2.Városüzem'!Y35</f>
        <v>217674306</v>
      </c>
      <c r="Z20" s="22">
        <f>'5.2.Városüzem'!Z35</f>
        <v>0</v>
      </c>
      <c r="AA20" s="22">
        <f>'5.2.Városüzem'!AA35</f>
        <v>0</v>
      </c>
      <c r="AB20" s="22">
        <f>'5.2.Városüzem'!AB35</f>
        <v>23056925</v>
      </c>
      <c r="AC20" s="22">
        <f>'5.2.Városüzem'!AC35</f>
        <v>0</v>
      </c>
      <c r="AD20" s="32">
        <f>'5.2.Városüzem'!AD35</f>
        <v>0</v>
      </c>
      <c r="AE20" s="238"/>
    </row>
    <row r="21" spans="1:31" s="8" customFormat="1" ht="27.75" thickBot="1">
      <c r="A21" s="253"/>
      <c r="B21" s="12" t="s">
        <v>57</v>
      </c>
      <c r="C21" s="30" t="s">
        <v>47</v>
      </c>
      <c r="D21" s="25">
        <f t="shared" si="0"/>
        <v>0</v>
      </c>
      <c r="E21" s="26">
        <f>'5.2.Városüzem'!E49</f>
        <v>0</v>
      </c>
      <c r="F21" s="27">
        <f>'5.2.Városüzem'!F49</f>
        <v>0</v>
      </c>
      <c r="G21" s="27">
        <f>'5.2.Városüzem'!G49</f>
        <v>0</v>
      </c>
      <c r="H21" s="27">
        <f>'5.2.Városüzem'!H49</f>
        <v>0</v>
      </c>
      <c r="I21" s="27">
        <f>'5.2.Városüzem'!I49</f>
        <v>0</v>
      </c>
      <c r="J21" s="27">
        <f>'5.2.Városüzem'!J49</f>
        <v>0</v>
      </c>
      <c r="K21" s="27">
        <f>'5.2.Városüzem'!K49</f>
        <v>0</v>
      </c>
      <c r="L21" s="33">
        <f>'5.2.Városüzem'!L49</f>
        <v>0</v>
      </c>
      <c r="M21" s="25">
        <f t="shared" si="9"/>
        <v>0</v>
      </c>
      <c r="N21" s="26">
        <f>'5.2.Városüzem'!N49</f>
        <v>0</v>
      </c>
      <c r="O21" s="27">
        <f>'5.2.Városüzem'!O49</f>
        <v>0</v>
      </c>
      <c r="P21" s="27">
        <f>'5.2.Városüzem'!P49</f>
        <v>0</v>
      </c>
      <c r="Q21" s="27">
        <f>'5.2.Városüzem'!Q49</f>
        <v>0</v>
      </c>
      <c r="R21" s="27">
        <f>'5.2.Városüzem'!R49</f>
        <v>0</v>
      </c>
      <c r="S21" s="27">
        <f>'5.2.Városüzem'!S49</f>
        <v>0</v>
      </c>
      <c r="T21" s="27">
        <f>'5.2.Városüzem'!T49</f>
        <v>0</v>
      </c>
      <c r="U21" s="33">
        <f>'5.2.Városüzem'!U49</f>
        <v>0</v>
      </c>
      <c r="V21" s="25">
        <f t="shared" si="4"/>
        <v>0</v>
      </c>
      <c r="W21" s="26">
        <f>'5.2.Városüzem'!W49</f>
        <v>0</v>
      </c>
      <c r="X21" s="27">
        <f>'5.2.Városüzem'!X49</f>
        <v>0</v>
      </c>
      <c r="Y21" s="27">
        <f>'5.2.Városüzem'!Y49</f>
        <v>0</v>
      </c>
      <c r="Z21" s="27">
        <f>'5.2.Városüzem'!Z49</f>
        <v>0</v>
      </c>
      <c r="AA21" s="27">
        <f>'5.2.Városüzem'!AA49</f>
        <v>0</v>
      </c>
      <c r="AB21" s="27">
        <f>'5.2.Városüzem'!AB49</f>
        <v>0</v>
      </c>
      <c r="AC21" s="27">
        <f>'5.2.Városüzem'!AC49</f>
        <v>0</v>
      </c>
      <c r="AD21" s="33">
        <f>'5.2.Városüzem'!AD49</f>
        <v>0</v>
      </c>
      <c r="AE21" s="238"/>
    </row>
    <row r="22" spans="1:31" s="8" customFormat="1" ht="18" customHeight="1">
      <c r="A22" s="10" t="s">
        <v>58</v>
      </c>
      <c r="B22" s="250" t="s">
        <v>59</v>
      </c>
      <c r="C22" s="250"/>
      <c r="D22" s="11">
        <f t="shared" si="0"/>
        <v>850000000</v>
      </c>
      <c r="E22" s="11">
        <f aca="true" t="shared" si="13" ref="E22:L22">SUM(E23:E25)</f>
        <v>0</v>
      </c>
      <c r="F22" s="11">
        <f t="shared" si="13"/>
        <v>0</v>
      </c>
      <c r="G22" s="11">
        <f t="shared" si="13"/>
        <v>806100000</v>
      </c>
      <c r="H22" s="11">
        <f t="shared" si="13"/>
        <v>0</v>
      </c>
      <c r="I22" s="11">
        <f t="shared" si="13"/>
        <v>28900000</v>
      </c>
      <c r="J22" s="11">
        <f t="shared" si="13"/>
        <v>15000000</v>
      </c>
      <c r="K22" s="11">
        <f t="shared" si="13"/>
        <v>0</v>
      </c>
      <c r="L22" s="11">
        <f t="shared" si="13"/>
        <v>0</v>
      </c>
      <c r="M22" s="11">
        <f t="shared" si="9"/>
        <v>966984671</v>
      </c>
      <c r="N22" s="11">
        <f aca="true" t="shared" si="14" ref="N22:U22">SUM(N23:N25)</f>
        <v>0</v>
      </c>
      <c r="O22" s="11">
        <f t="shared" si="14"/>
        <v>0</v>
      </c>
      <c r="P22" s="11">
        <f t="shared" si="14"/>
        <v>908309479</v>
      </c>
      <c r="Q22" s="11">
        <f t="shared" si="14"/>
        <v>0</v>
      </c>
      <c r="R22" s="11">
        <f t="shared" si="14"/>
        <v>40000000</v>
      </c>
      <c r="S22" s="11">
        <f t="shared" si="14"/>
        <v>18675192</v>
      </c>
      <c r="T22" s="11">
        <f t="shared" si="14"/>
        <v>0</v>
      </c>
      <c r="U22" s="11">
        <f t="shared" si="14"/>
        <v>0</v>
      </c>
      <c r="V22" s="11">
        <f t="shared" si="4"/>
        <v>835910833</v>
      </c>
      <c r="W22" s="11">
        <f aca="true" t="shared" si="15" ref="W22:AD22">SUM(W23:W25)</f>
        <v>0</v>
      </c>
      <c r="X22" s="11">
        <f t="shared" si="15"/>
        <v>0</v>
      </c>
      <c r="Y22" s="11">
        <f t="shared" si="15"/>
        <v>807782843</v>
      </c>
      <c r="Z22" s="11">
        <f t="shared" si="15"/>
        <v>0</v>
      </c>
      <c r="AA22" s="11">
        <f t="shared" si="15"/>
        <v>15000000</v>
      </c>
      <c r="AB22" s="11">
        <f t="shared" si="15"/>
        <v>13127990</v>
      </c>
      <c r="AC22" s="11">
        <f t="shared" si="15"/>
        <v>0</v>
      </c>
      <c r="AD22" s="11">
        <f t="shared" si="15"/>
        <v>0</v>
      </c>
      <c r="AE22" s="238" t="s">
        <v>1268</v>
      </c>
    </row>
    <row r="23" spans="1:31" s="8" customFormat="1" ht="27.75" thickBot="1">
      <c r="A23" s="253"/>
      <c r="B23" s="12" t="s">
        <v>60</v>
      </c>
      <c r="C23" s="19" t="s">
        <v>43</v>
      </c>
      <c r="D23" s="25">
        <f t="shared" si="0"/>
        <v>772500000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763600000</v>
      </c>
      <c r="H23" s="15">
        <f>'5.3. Zöldterületi kiadások'!H10</f>
        <v>0</v>
      </c>
      <c r="I23" s="15">
        <f>'5.3. Zöldterületi kiadások'!I10</f>
        <v>8900000</v>
      </c>
      <c r="J23" s="15">
        <f>'5.3. Zöldterületi kiadások'!J10</f>
        <v>0</v>
      </c>
      <c r="K23" s="15">
        <f>'5.3. Zöldterületi kiadások'!K10</f>
        <v>0</v>
      </c>
      <c r="L23" s="15">
        <f>'5.3. Zöldterületi kiadások'!L10</f>
        <v>0</v>
      </c>
      <c r="M23" s="25">
        <f t="shared" si="9"/>
        <v>847173933</v>
      </c>
      <c r="N23" s="15">
        <f>'5.3. Zöldterületi kiadások'!N10</f>
        <v>0</v>
      </c>
      <c r="O23" s="15">
        <f>'5.3. Zöldterületi kiadások'!O10</f>
        <v>0</v>
      </c>
      <c r="P23" s="15">
        <f>'5.3. Zöldterületi kiadások'!P10</f>
        <v>831545943</v>
      </c>
      <c r="Q23" s="15">
        <f>'5.3. Zöldterületi kiadások'!Q10</f>
        <v>0</v>
      </c>
      <c r="R23" s="15">
        <f>'5.3. Zöldterületi kiadások'!R10</f>
        <v>2500000</v>
      </c>
      <c r="S23" s="15">
        <f>'5.3. Zöldterületi kiadások'!S10</f>
        <v>13127990</v>
      </c>
      <c r="T23" s="15">
        <f>'5.3. Zöldterületi kiadások'!T10</f>
        <v>0</v>
      </c>
      <c r="U23" s="15">
        <f>'5.3. Zöldterületi kiadások'!U10</f>
        <v>0</v>
      </c>
      <c r="V23" s="25">
        <f t="shared" si="4"/>
        <v>772073189</v>
      </c>
      <c r="W23" s="15">
        <f>'5.3. Zöldterületi kiadások'!W10</f>
        <v>0</v>
      </c>
      <c r="X23" s="15">
        <f>'5.3. Zöldterületi kiadások'!X10</f>
        <v>0</v>
      </c>
      <c r="Y23" s="15">
        <f>'5.3. Zöldterületi kiadások'!Y10</f>
        <v>756445199</v>
      </c>
      <c r="Z23" s="15">
        <f>'5.3. Zöldterületi kiadások'!Z10</f>
        <v>0</v>
      </c>
      <c r="AA23" s="15">
        <f>'5.3. Zöldterületi kiadások'!AA10</f>
        <v>2500000</v>
      </c>
      <c r="AB23" s="15">
        <f>'5.3. Zöldterületi kiadások'!AB10</f>
        <v>13127990</v>
      </c>
      <c r="AC23" s="15">
        <f>'5.3. Zöldterületi kiadások'!AC10</f>
        <v>0</v>
      </c>
      <c r="AD23" s="15">
        <f>'5.3. Zöldterületi kiadások'!AD10</f>
        <v>0</v>
      </c>
      <c r="AE23" s="238"/>
    </row>
    <row r="24" spans="1:31" s="8" customFormat="1" ht="27.75" thickBot="1">
      <c r="A24" s="253"/>
      <c r="B24" s="12" t="s">
        <v>61</v>
      </c>
      <c r="C24" s="19" t="s">
        <v>45</v>
      </c>
      <c r="D24" s="25">
        <f t="shared" si="0"/>
        <v>77500000</v>
      </c>
      <c r="E24" s="21">
        <f>'5.3. Zöldterületi kiadások'!E21</f>
        <v>0</v>
      </c>
      <c r="F24" s="21">
        <f>'5.3. Zöldterületi kiadások'!F21</f>
        <v>0</v>
      </c>
      <c r="G24" s="21">
        <f>'5.3. Zöldterületi kiadások'!G21</f>
        <v>42500000</v>
      </c>
      <c r="H24" s="21">
        <f>'5.3. Zöldterületi kiadások'!H21</f>
        <v>0</v>
      </c>
      <c r="I24" s="21">
        <f>'5.3. Zöldterületi kiadások'!I21</f>
        <v>20000000</v>
      </c>
      <c r="J24" s="21">
        <f>'5.3. Zöldterületi kiadások'!J21</f>
        <v>15000000</v>
      </c>
      <c r="K24" s="21">
        <f>'5.3. Zöldterületi kiadások'!K21</f>
        <v>0</v>
      </c>
      <c r="L24" s="21">
        <f>'5.3. Zöldterületi kiadások'!L21</f>
        <v>0</v>
      </c>
      <c r="M24" s="25">
        <f t="shared" si="9"/>
        <v>119810738</v>
      </c>
      <c r="N24" s="21">
        <f>'5.3. Zöldterületi kiadások'!N21</f>
        <v>0</v>
      </c>
      <c r="O24" s="21">
        <f>'5.3. Zöldterületi kiadások'!O21</f>
        <v>0</v>
      </c>
      <c r="P24" s="21">
        <f>'5.3. Zöldterületi kiadások'!P21</f>
        <v>76763536</v>
      </c>
      <c r="Q24" s="21">
        <f>'5.3. Zöldterületi kiadások'!Q21</f>
        <v>0</v>
      </c>
      <c r="R24" s="21">
        <f>'5.3. Zöldterületi kiadások'!R21</f>
        <v>37500000</v>
      </c>
      <c r="S24" s="21">
        <f>'5.3. Zöldterületi kiadások'!S21</f>
        <v>5547202</v>
      </c>
      <c r="T24" s="21">
        <f>'5.3. Zöldterületi kiadások'!T21</f>
        <v>0</v>
      </c>
      <c r="U24" s="21">
        <f>'5.3. Zöldterületi kiadások'!U21</f>
        <v>0</v>
      </c>
      <c r="V24" s="25">
        <f t="shared" si="4"/>
        <v>63837644</v>
      </c>
      <c r="W24" s="21">
        <f>'5.3. Zöldterületi kiadások'!W21</f>
        <v>0</v>
      </c>
      <c r="X24" s="21">
        <f>'5.3. Zöldterületi kiadások'!X21</f>
        <v>0</v>
      </c>
      <c r="Y24" s="21">
        <f>'5.3. Zöldterületi kiadások'!Y21</f>
        <v>51337644</v>
      </c>
      <c r="Z24" s="21">
        <f>'5.3. Zöldterületi kiadások'!Z21</f>
        <v>0</v>
      </c>
      <c r="AA24" s="21">
        <f>'5.3. Zöldterületi kiadások'!AA21</f>
        <v>12500000</v>
      </c>
      <c r="AB24" s="21">
        <f>'5.3. Zöldterületi kiadások'!AB21</f>
        <v>0</v>
      </c>
      <c r="AC24" s="21">
        <f>'5.3. Zöldterületi kiadások'!AC21</f>
        <v>0</v>
      </c>
      <c r="AD24" s="21">
        <f>'5.3. Zöldterületi kiadások'!AD21</f>
        <v>0</v>
      </c>
      <c r="AE24" s="238"/>
    </row>
    <row r="25" spans="1:31" s="8" customFormat="1" ht="27.75" thickBot="1">
      <c r="A25" s="253"/>
      <c r="B25" s="12" t="s">
        <v>62</v>
      </c>
      <c r="C25" s="30" t="s">
        <v>47</v>
      </c>
      <c r="D25" s="25">
        <f t="shared" si="0"/>
        <v>0</v>
      </c>
      <c r="E25" s="26">
        <f>'5.3. Zöldterületi kiadások'!E32</f>
        <v>0</v>
      </c>
      <c r="F25" s="26">
        <f>'5.3. Zöldterületi kiadások'!F32</f>
        <v>0</v>
      </c>
      <c r="G25" s="26">
        <f>'5.3. Zöldterületi kiadások'!G32</f>
        <v>0</v>
      </c>
      <c r="H25" s="26">
        <f>'5.3. Zöldterületi kiadások'!H32</f>
        <v>0</v>
      </c>
      <c r="I25" s="26">
        <f>'5.3. Zöldterületi kiadások'!I32</f>
        <v>0</v>
      </c>
      <c r="J25" s="26">
        <f>'5.3. Zöldterületi kiadások'!J32</f>
        <v>0</v>
      </c>
      <c r="K25" s="26">
        <f>'5.3. Zöldterületi kiadások'!K32</f>
        <v>0</v>
      </c>
      <c r="L25" s="26">
        <f>'5.3. Zöldterületi kiadások'!L32</f>
        <v>0</v>
      </c>
      <c r="M25" s="25">
        <f t="shared" si="9"/>
        <v>0</v>
      </c>
      <c r="N25" s="26">
        <f>'5.3. Zöldterületi kiadások'!N32</f>
        <v>0</v>
      </c>
      <c r="O25" s="26">
        <f>'5.3. Zöldterületi kiadások'!O32</f>
        <v>0</v>
      </c>
      <c r="P25" s="26">
        <f>'5.3. Zöldterületi kiadások'!P32</f>
        <v>0</v>
      </c>
      <c r="Q25" s="26">
        <f>'5.3. Zöldterületi kiadások'!Q32</f>
        <v>0</v>
      </c>
      <c r="R25" s="26">
        <f>'5.3. Zöldterületi kiadások'!R32</f>
        <v>0</v>
      </c>
      <c r="S25" s="26">
        <f>'5.3. Zöldterületi kiadások'!S32</f>
        <v>0</v>
      </c>
      <c r="T25" s="26">
        <f>'5.3. Zöldterületi kiadások'!T32</f>
        <v>0</v>
      </c>
      <c r="U25" s="26">
        <f>'5.3. Zöldterületi kiadások'!U32</f>
        <v>0</v>
      </c>
      <c r="V25" s="25">
        <f t="shared" si="4"/>
        <v>0</v>
      </c>
      <c r="W25" s="26">
        <f>'5.3. Zöldterületi kiadások'!W32</f>
        <v>0</v>
      </c>
      <c r="X25" s="26">
        <f>'5.3. Zöldterületi kiadások'!X32</f>
        <v>0</v>
      </c>
      <c r="Y25" s="26">
        <f>'5.3. Zöldterületi kiadások'!Y32</f>
        <v>0</v>
      </c>
      <c r="Z25" s="26">
        <f>'5.3. Zöldterületi kiadások'!Z32</f>
        <v>0</v>
      </c>
      <c r="AA25" s="26">
        <f>'5.3. Zöldterületi kiadások'!AA32</f>
        <v>0</v>
      </c>
      <c r="AB25" s="26">
        <f>'5.3. Zöldterületi kiadások'!AB32</f>
        <v>0</v>
      </c>
      <c r="AC25" s="26">
        <f>'5.3. Zöldterületi kiadások'!AC32</f>
        <v>0</v>
      </c>
      <c r="AD25" s="26">
        <f>'5.3. Zöldterületi kiadások'!AD32</f>
        <v>0</v>
      </c>
      <c r="AE25" s="238"/>
    </row>
    <row r="26" spans="1:31" s="8" customFormat="1" ht="18" customHeight="1">
      <c r="A26" s="10" t="s">
        <v>63</v>
      </c>
      <c r="B26" s="250" t="s">
        <v>64</v>
      </c>
      <c r="C26" s="250"/>
      <c r="D26" s="11">
        <f t="shared" si="0"/>
        <v>22672336124</v>
      </c>
      <c r="E26" s="11">
        <f aca="true" t="shared" si="16" ref="E26:L26">SUM(E27:E29)</f>
        <v>0</v>
      </c>
      <c r="F26" s="11">
        <f t="shared" si="16"/>
        <v>0</v>
      </c>
      <c r="G26" s="11">
        <f t="shared" si="16"/>
        <v>0</v>
      </c>
      <c r="H26" s="11">
        <f t="shared" si="16"/>
        <v>0</v>
      </c>
      <c r="I26" s="11">
        <f t="shared" si="16"/>
        <v>0</v>
      </c>
      <c r="J26" s="11">
        <f t="shared" si="16"/>
        <v>15066159650</v>
      </c>
      <c r="K26" s="11">
        <f t="shared" si="16"/>
        <v>7446176474</v>
      </c>
      <c r="L26" s="11">
        <f t="shared" si="16"/>
        <v>160000000</v>
      </c>
      <c r="M26" s="11">
        <f t="shared" si="9"/>
        <v>26078724107</v>
      </c>
      <c r="N26" s="11">
        <f aca="true" t="shared" si="17" ref="N26:U26">SUM(N27:N29)</f>
        <v>2438674</v>
      </c>
      <c r="O26" s="11">
        <f t="shared" si="17"/>
        <v>481948</v>
      </c>
      <c r="P26" s="11">
        <f t="shared" si="17"/>
        <v>966035074</v>
      </c>
      <c r="Q26" s="11">
        <f t="shared" si="17"/>
        <v>0</v>
      </c>
      <c r="R26" s="11">
        <f t="shared" si="17"/>
        <v>50806121</v>
      </c>
      <c r="S26" s="11">
        <f t="shared" si="17"/>
        <v>15554421428</v>
      </c>
      <c r="T26" s="11">
        <f t="shared" si="17"/>
        <v>4532800037</v>
      </c>
      <c r="U26" s="11">
        <f t="shared" si="17"/>
        <v>4971740825</v>
      </c>
      <c r="V26" s="11">
        <f t="shared" si="4"/>
        <v>9459976957</v>
      </c>
      <c r="W26" s="11">
        <f aca="true" t="shared" si="18" ref="W26:AD26">SUM(W27:W29)</f>
        <v>2410674</v>
      </c>
      <c r="X26" s="11">
        <f t="shared" si="18"/>
        <v>477314</v>
      </c>
      <c r="Y26" s="11">
        <f t="shared" si="18"/>
        <v>289928481</v>
      </c>
      <c r="Z26" s="11">
        <f t="shared" si="18"/>
        <v>0</v>
      </c>
      <c r="AA26" s="11">
        <f t="shared" si="18"/>
        <v>41893612</v>
      </c>
      <c r="AB26" s="11">
        <f t="shared" si="18"/>
        <v>3698879936</v>
      </c>
      <c r="AC26" s="11">
        <f t="shared" si="18"/>
        <v>562246115</v>
      </c>
      <c r="AD26" s="11">
        <f t="shared" si="18"/>
        <v>4864140825</v>
      </c>
      <c r="AE26" s="238" t="s">
        <v>1268</v>
      </c>
    </row>
    <row r="27" spans="1:31" s="8" customFormat="1" ht="27.75" thickBot="1">
      <c r="A27" s="253"/>
      <c r="B27" s="12" t="s">
        <v>65</v>
      </c>
      <c r="C27" s="19" t="s">
        <v>43</v>
      </c>
      <c r="D27" s="25">
        <f t="shared" si="0"/>
        <v>0</v>
      </c>
      <c r="E27" s="16">
        <f>'5.4. Beruházás'!H9</f>
        <v>0</v>
      </c>
      <c r="F27" s="16">
        <f>'5.4. Beruházás'!I9</f>
        <v>0</v>
      </c>
      <c r="G27" s="16">
        <f>'5.4. Beruházás'!J9</f>
        <v>0</v>
      </c>
      <c r="H27" s="16">
        <f>'5.4. Beruházás'!K9</f>
        <v>0</v>
      </c>
      <c r="I27" s="16">
        <f>'5.4. Beruházás'!L9</f>
        <v>0</v>
      </c>
      <c r="J27" s="16">
        <f>'5.4. Beruházás'!M9</f>
        <v>0</v>
      </c>
      <c r="K27" s="16">
        <f>'5.4. Beruházás'!N9</f>
        <v>0</v>
      </c>
      <c r="L27" s="31">
        <f>'5.4. Beruházás'!O9</f>
        <v>0</v>
      </c>
      <c r="M27" s="25">
        <f t="shared" si="9"/>
        <v>0</v>
      </c>
      <c r="N27" s="16">
        <f>'5.4. Beruházás'!Q9</f>
        <v>0</v>
      </c>
      <c r="O27" s="16">
        <f>'5.4. Beruházás'!R9</f>
        <v>0</v>
      </c>
      <c r="P27" s="16">
        <f>'5.4. Beruházás'!S9</f>
        <v>0</v>
      </c>
      <c r="Q27" s="16">
        <f>'5.4. Beruházás'!T9</f>
        <v>0</v>
      </c>
      <c r="R27" s="16">
        <f>'5.4. Beruházás'!U9</f>
        <v>0</v>
      </c>
      <c r="S27" s="16">
        <f>'5.4. Beruházás'!V9</f>
        <v>0</v>
      </c>
      <c r="T27" s="16">
        <f>'5.4. Beruházás'!W9</f>
        <v>0</v>
      </c>
      <c r="U27" s="31">
        <f>'5.4. Beruházás'!X9</f>
        <v>0</v>
      </c>
      <c r="V27" s="25">
        <f t="shared" si="4"/>
        <v>0</v>
      </c>
      <c r="W27" s="16">
        <f>'5.4. Beruházás'!Z9</f>
        <v>0</v>
      </c>
      <c r="X27" s="16">
        <f>'5.4. Beruházás'!AA9</f>
        <v>0</v>
      </c>
      <c r="Y27" s="16">
        <f>'5.4. Beruházás'!AB9</f>
        <v>0</v>
      </c>
      <c r="Z27" s="16">
        <f>'5.4. Beruházás'!AC9</f>
        <v>0</v>
      </c>
      <c r="AA27" s="16">
        <f>'5.4. Beruházás'!AD9</f>
        <v>0</v>
      </c>
      <c r="AB27" s="16">
        <f>'5.4. Beruházás'!AE9</f>
        <v>0</v>
      </c>
      <c r="AC27" s="16">
        <f>'5.4. Beruházás'!AF9</f>
        <v>0</v>
      </c>
      <c r="AD27" s="31">
        <f>'5.4. Beruházás'!AG9</f>
        <v>0</v>
      </c>
      <c r="AE27" s="238"/>
    </row>
    <row r="28" spans="1:31" s="8" customFormat="1" ht="27.75" thickBot="1">
      <c r="A28" s="253"/>
      <c r="B28" s="12" t="s">
        <v>66</v>
      </c>
      <c r="C28" s="19" t="s">
        <v>45</v>
      </c>
      <c r="D28" s="25">
        <f t="shared" si="0"/>
        <v>22672336124</v>
      </c>
      <c r="E28" s="16">
        <f>'5.4. Beruházás'!H10</f>
        <v>0</v>
      </c>
      <c r="F28" s="16">
        <f>'5.4. Beruházás'!I10</f>
        <v>0</v>
      </c>
      <c r="G28" s="16">
        <f>'5.4. Beruházás'!J10</f>
        <v>0</v>
      </c>
      <c r="H28" s="16">
        <f>'5.4. Beruházás'!K10</f>
        <v>0</v>
      </c>
      <c r="I28" s="16">
        <f>'5.4. Beruházás'!L10</f>
        <v>0</v>
      </c>
      <c r="J28" s="16">
        <f>'5.4. Beruházás'!M10</f>
        <v>15066159650</v>
      </c>
      <c r="K28" s="16">
        <f>'5.4. Beruházás'!N10</f>
        <v>7446176474</v>
      </c>
      <c r="L28" s="16">
        <f>'5.4. Beruházás'!O10</f>
        <v>160000000</v>
      </c>
      <c r="M28" s="25">
        <f t="shared" si="9"/>
        <v>26078724107</v>
      </c>
      <c r="N28" s="16">
        <f>'5.4. Beruházás'!Q10</f>
        <v>2438674</v>
      </c>
      <c r="O28" s="16">
        <f>'5.4. Beruházás'!R10</f>
        <v>481948</v>
      </c>
      <c r="P28" s="16">
        <f>'5.4. Beruházás'!S10</f>
        <v>966035074</v>
      </c>
      <c r="Q28" s="16">
        <f>'5.4. Beruházás'!T10</f>
        <v>0</v>
      </c>
      <c r="R28" s="16">
        <f>'5.4. Beruházás'!U10</f>
        <v>50806121</v>
      </c>
      <c r="S28" s="16">
        <f>'5.4. Beruházás'!V10</f>
        <v>15554421428</v>
      </c>
      <c r="T28" s="16">
        <f>'5.4. Beruházás'!W10</f>
        <v>4532800037</v>
      </c>
      <c r="U28" s="16">
        <f>'5.4. Beruházás'!X10</f>
        <v>4971740825</v>
      </c>
      <c r="V28" s="25">
        <f t="shared" si="4"/>
        <v>9459976957</v>
      </c>
      <c r="W28" s="16">
        <f>'5.4. Beruházás'!Z10</f>
        <v>2410674</v>
      </c>
      <c r="X28" s="16">
        <f>'5.4. Beruházás'!AA10</f>
        <v>477314</v>
      </c>
      <c r="Y28" s="16">
        <f>'5.4. Beruházás'!AB10</f>
        <v>289928481</v>
      </c>
      <c r="Z28" s="16">
        <f>'5.4. Beruházás'!AC10</f>
        <v>0</v>
      </c>
      <c r="AA28" s="16">
        <f>'5.4. Beruházás'!AD10</f>
        <v>41893612</v>
      </c>
      <c r="AB28" s="16">
        <f>'5.4. Beruházás'!AE10</f>
        <v>3698879936</v>
      </c>
      <c r="AC28" s="16">
        <f>'5.4. Beruházás'!AF10</f>
        <v>562246115</v>
      </c>
      <c r="AD28" s="16">
        <f>'5.4. Beruházás'!AG10</f>
        <v>4864140825</v>
      </c>
      <c r="AE28" s="238"/>
    </row>
    <row r="29" spans="1:31" s="8" customFormat="1" ht="27.75" thickBot="1">
      <c r="A29" s="253"/>
      <c r="B29" s="12" t="s">
        <v>67</v>
      </c>
      <c r="C29" s="30" t="s">
        <v>47</v>
      </c>
      <c r="D29" s="25">
        <f t="shared" si="0"/>
        <v>0</v>
      </c>
      <c r="E29" s="27">
        <f>'5.4. Beruházás'!H180</f>
        <v>0</v>
      </c>
      <c r="F29" s="27">
        <f>'5.4. Beruházás'!I180</f>
        <v>0</v>
      </c>
      <c r="G29" s="27">
        <v>0</v>
      </c>
      <c r="H29" s="27">
        <f>'5.4. Beruházás'!K180</f>
        <v>0</v>
      </c>
      <c r="I29" s="27">
        <f>'5.4. Beruházás'!L180</f>
        <v>0</v>
      </c>
      <c r="J29" s="27">
        <f>'5.4. Beruházás'!M180</f>
        <v>0</v>
      </c>
      <c r="K29" s="27">
        <f>'5.4. Beruházás'!N180</f>
        <v>0</v>
      </c>
      <c r="L29" s="33">
        <v>0</v>
      </c>
      <c r="M29" s="25">
        <f t="shared" si="9"/>
        <v>0</v>
      </c>
      <c r="N29" s="27">
        <f>'5.4. Beruházás'!Q180</f>
        <v>0</v>
      </c>
      <c r="O29" s="27">
        <f>'5.4. Beruházás'!R180</f>
        <v>0</v>
      </c>
      <c r="P29" s="27">
        <v>0</v>
      </c>
      <c r="Q29" s="27">
        <f>'5.4. Beruházás'!T180</f>
        <v>0</v>
      </c>
      <c r="R29" s="27">
        <f>'5.4. Beruházás'!U180</f>
        <v>0</v>
      </c>
      <c r="S29" s="27">
        <f>'5.4. Beruházás'!V180</f>
        <v>0</v>
      </c>
      <c r="T29" s="27">
        <f>'5.4. Beruházás'!W180</f>
        <v>0</v>
      </c>
      <c r="U29" s="33">
        <v>0</v>
      </c>
      <c r="V29" s="25">
        <f t="shared" si="4"/>
        <v>0</v>
      </c>
      <c r="W29" s="27">
        <f>'5.4. Beruházás'!Z180</f>
        <v>0</v>
      </c>
      <c r="X29" s="27">
        <f>'5.4. Beruházás'!AA180</f>
        <v>0</v>
      </c>
      <c r="Y29" s="27">
        <v>0</v>
      </c>
      <c r="Z29" s="27">
        <f>'5.4. Beruházás'!AC180</f>
        <v>0</v>
      </c>
      <c r="AA29" s="27">
        <f>'5.4. Beruházás'!AD180</f>
        <v>0</v>
      </c>
      <c r="AB29" s="27">
        <f>'5.4. Beruházás'!AE180</f>
        <v>0</v>
      </c>
      <c r="AC29" s="27">
        <f>'5.4. Beruházás'!AF180</f>
        <v>0</v>
      </c>
      <c r="AD29" s="33">
        <v>0</v>
      </c>
      <c r="AE29" s="238"/>
    </row>
    <row r="30" spans="1:31" s="8" customFormat="1" ht="30.75" customHeight="1">
      <c r="A30" s="10" t="s">
        <v>68</v>
      </c>
      <c r="B30" s="250" t="s">
        <v>69</v>
      </c>
      <c r="C30" s="250"/>
      <c r="D30" s="11">
        <f t="shared" si="0"/>
        <v>339034826</v>
      </c>
      <c r="E30" s="11">
        <f aca="true" t="shared" si="19" ref="E30:L30">SUM(E31:E33)</f>
        <v>0</v>
      </c>
      <c r="F30" s="11">
        <f t="shared" si="19"/>
        <v>0</v>
      </c>
      <c r="G30" s="11">
        <f t="shared" si="19"/>
        <v>66718990</v>
      </c>
      <c r="H30" s="11">
        <f t="shared" si="19"/>
        <v>0</v>
      </c>
      <c r="I30" s="11">
        <f t="shared" si="19"/>
        <v>0</v>
      </c>
      <c r="J30" s="11">
        <f t="shared" si="19"/>
        <v>89648318</v>
      </c>
      <c r="K30" s="11">
        <f t="shared" si="19"/>
        <v>182667518</v>
      </c>
      <c r="L30" s="11">
        <f t="shared" si="19"/>
        <v>0</v>
      </c>
      <c r="M30" s="11">
        <f t="shared" si="9"/>
        <v>477295357</v>
      </c>
      <c r="N30" s="11">
        <f aca="true" t="shared" si="20" ref="N30:U30">SUM(N31:N33)</f>
        <v>0</v>
      </c>
      <c r="O30" s="11">
        <f t="shared" si="20"/>
        <v>0</v>
      </c>
      <c r="P30" s="11">
        <f t="shared" si="20"/>
        <v>204979521</v>
      </c>
      <c r="Q30" s="11">
        <f t="shared" si="20"/>
        <v>0</v>
      </c>
      <c r="R30" s="11">
        <f t="shared" si="20"/>
        <v>0</v>
      </c>
      <c r="S30" s="11">
        <f t="shared" si="20"/>
        <v>89648318</v>
      </c>
      <c r="T30" s="11">
        <f t="shared" si="20"/>
        <v>182667518</v>
      </c>
      <c r="U30" s="11">
        <f t="shared" si="20"/>
        <v>0</v>
      </c>
      <c r="V30" s="11">
        <f t="shared" si="4"/>
        <v>91934443</v>
      </c>
      <c r="W30" s="11">
        <f aca="true" t="shared" si="21" ref="W30:AD30">SUM(W31:W33)</f>
        <v>0</v>
      </c>
      <c r="X30" s="11">
        <f t="shared" si="21"/>
        <v>0</v>
      </c>
      <c r="Y30" s="11">
        <f t="shared" si="21"/>
        <v>85924851</v>
      </c>
      <c r="Z30" s="11">
        <f t="shared" si="21"/>
        <v>0</v>
      </c>
      <c r="AA30" s="11">
        <f t="shared" si="21"/>
        <v>0</v>
      </c>
      <c r="AB30" s="11">
        <f t="shared" si="21"/>
        <v>0</v>
      </c>
      <c r="AC30" s="11">
        <f t="shared" si="21"/>
        <v>6009592</v>
      </c>
      <c r="AD30" s="11">
        <f t="shared" si="21"/>
        <v>0</v>
      </c>
      <c r="AE30" s="238"/>
    </row>
    <row r="31" spans="1:31" s="8" customFormat="1" ht="27.75" thickBot="1">
      <c r="A31" s="253"/>
      <c r="B31" s="18" t="s">
        <v>70</v>
      </c>
      <c r="C31" s="19" t="s">
        <v>43</v>
      </c>
      <c r="D31" s="20">
        <f t="shared" si="0"/>
        <v>339034826</v>
      </c>
      <c r="E31" s="15">
        <f>'5.5. Lakásalap'!E10</f>
        <v>0</v>
      </c>
      <c r="F31" s="16">
        <f>'5.5. Lakásalap'!F10</f>
        <v>0</v>
      </c>
      <c r="G31" s="16">
        <f>'5.5. Lakásalap'!G10</f>
        <v>66718990</v>
      </c>
      <c r="H31" s="16">
        <f>'5.5. Lakásalap'!H10</f>
        <v>0</v>
      </c>
      <c r="I31" s="16">
        <f>'5.5. Lakásalap'!I10</f>
        <v>0</v>
      </c>
      <c r="J31" s="16">
        <f>'5.5. Lakásalap'!J10</f>
        <v>89648318</v>
      </c>
      <c r="K31" s="16">
        <f>'5.5. Lakásalap'!K10</f>
        <v>182667518</v>
      </c>
      <c r="L31" s="31">
        <f>'5.5. Lakásalap'!L10</f>
        <v>0</v>
      </c>
      <c r="M31" s="20">
        <f t="shared" si="9"/>
        <v>477295357</v>
      </c>
      <c r="N31" s="15">
        <f>'5.5. Lakásalap'!N10</f>
        <v>0</v>
      </c>
      <c r="O31" s="16">
        <f>'5.5. Lakásalap'!O10</f>
        <v>0</v>
      </c>
      <c r="P31" s="16">
        <f>'5.5. Lakásalap'!P10</f>
        <v>204979521</v>
      </c>
      <c r="Q31" s="16">
        <f>'5.5. Lakásalap'!Q10</f>
        <v>0</v>
      </c>
      <c r="R31" s="16">
        <f>'5.5. Lakásalap'!R10</f>
        <v>0</v>
      </c>
      <c r="S31" s="16">
        <f>'5.5. Lakásalap'!S10</f>
        <v>89648318</v>
      </c>
      <c r="T31" s="16">
        <f>'5.5. Lakásalap'!T10</f>
        <v>182667518</v>
      </c>
      <c r="U31" s="31">
        <f>'5.5. Lakásalap'!U10</f>
        <v>0</v>
      </c>
      <c r="V31" s="20">
        <f t="shared" si="4"/>
        <v>91934443</v>
      </c>
      <c r="W31" s="15">
        <f>'5.5. Lakásalap'!W10</f>
        <v>0</v>
      </c>
      <c r="X31" s="16">
        <f>'5.5. Lakásalap'!X10</f>
        <v>0</v>
      </c>
      <c r="Y31" s="16">
        <f>'5.5. Lakásalap'!Y10</f>
        <v>85924851</v>
      </c>
      <c r="Z31" s="16">
        <f>'5.5. Lakásalap'!Z10</f>
        <v>0</v>
      </c>
      <c r="AA31" s="16">
        <f>'5.5. Lakásalap'!AA10</f>
        <v>0</v>
      </c>
      <c r="AB31" s="16">
        <f>'5.5. Lakásalap'!AB10</f>
        <v>0</v>
      </c>
      <c r="AC31" s="16">
        <f>'5.5. Lakásalap'!AC10</f>
        <v>6009592</v>
      </c>
      <c r="AD31" s="31">
        <f>'5.5. Lakásalap'!AD10</f>
        <v>0</v>
      </c>
      <c r="AE31" s="238"/>
    </row>
    <row r="32" spans="1:31" s="8" customFormat="1" ht="27.75" thickBot="1">
      <c r="A32" s="253"/>
      <c r="B32" s="18" t="s">
        <v>71</v>
      </c>
      <c r="C32" s="19" t="s">
        <v>45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9"/>
        <v>0</v>
      </c>
      <c r="N32" s="21">
        <f>'5.5. Lakásalap'!N18</f>
        <v>0</v>
      </c>
      <c r="O32" s="22">
        <f>'5.5. Lakásalap'!O18</f>
        <v>0</v>
      </c>
      <c r="P32" s="22">
        <f>'5.5. Lakásalap'!P18</f>
        <v>0</v>
      </c>
      <c r="Q32" s="22">
        <f>'5.5. Lakásalap'!Q18</f>
        <v>0</v>
      </c>
      <c r="R32" s="22">
        <f>'5.5. Lakásalap'!R18</f>
        <v>0</v>
      </c>
      <c r="S32" s="22">
        <f>'5.5. Lakásalap'!S18</f>
        <v>0</v>
      </c>
      <c r="T32" s="22">
        <f>'5.5. Lakásalap'!T18</f>
        <v>0</v>
      </c>
      <c r="U32" s="32">
        <f>'5.5. Lakásalap'!U18</f>
        <v>0</v>
      </c>
      <c r="V32" s="20">
        <f t="shared" si="4"/>
        <v>0</v>
      </c>
      <c r="W32" s="21">
        <f>'5.5. Lakásalap'!W18</f>
        <v>0</v>
      </c>
      <c r="X32" s="22">
        <f>'5.5. Lakásalap'!X18</f>
        <v>0</v>
      </c>
      <c r="Y32" s="22">
        <f>'5.5. Lakásalap'!Y18</f>
        <v>0</v>
      </c>
      <c r="Z32" s="22">
        <f>'5.5. Lakásalap'!Z18</f>
        <v>0</v>
      </c>
      <c r="AA32" s="22">
        <f>'5.5. Lakásalap'!AA18</f>
        <v>0</v>
      </c>
      <c r="AB32" s="22">
        <f>'5.5. Lakásalap'!AB18</f>
        <v>0</v>
      </c>
      <c r="AC32" s="22">
        <f>'5.5. Lakásalap'!AC18</f>
        <v>0</v>
      </c>
      <c r="AD32" s="32">
        <f>'5.5. Lakásalap'!AD18</f>
        <v>0</v>
      </c>
      <c r="AE32" s="238"/>
    </row>
    <row r="33" spans="1:31" s="8" customFormat="1" ht="27.75" thickBot="1">
      <c r="A33" s="253"/>
      <c r="B33" s="18" t="s">
        <v>72</v>
      </c>
      <c r="C33" s="19" t="s">
        <v>47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9"/>
        <v>0</v>
      </c>
      <c r="N33" s="26">
        <f>'5.5. Lakásalap'!N19</f>
        <v>0</v>
      </c>
      <c r="O33" s="27">
        <f>'5.5. Lakásalap'!O19</f>
        <v>0</v>
      </c>
      <c r="P33" s="27">
        <f>'5.5. Lakásalap'!P19</f>
        <v>0</v>
      </c>
      <c r="Q33" s="27">
        <f>'5.5. Lakásalap'!Q19</f>
        <v>0</v>
      </c>
      <c r="R33" s="27">
        <f>'5.5. Lakásalap'!R19</f>
        <v>0</v>
      </c>
      <c r="S33" s="27">
        <f>'5.5. Lakásalap'!S19</f>
        <v>0</v>
      </c>
      <c r="T33" s="27">
        <f>'5.5. Lakásalap'!T19</f>
        <v>0</v>
      </c>
      <c r="U33" s="33">
        <f>'5.5. Lakásalap'!U19</f>
        <v>0</v>
      </c>
      <c r="V33" s="20">
        <f t="shared" si="4"/>
        <v>0</v>
      </c>
      <c r="W33" s="26">
        <f>'5.5. Lakásalap'!W19</f>
        <v>0</v>
      </c>
      <c r="X33" s="27">
        <f>'5.5. Lakásalap'!X19</f>
        <v>0</v>
      </c>
      <c r="Y33" s="27">
        <f>'5.5. Lakásalap'!Y19</f>
        <v>0</v>
      </c>
      <c r="Z33" s="27">
        <f>'5.5. Lakásalap'!Z19</f>
        <v>0</v>
      </c>
      <c r="AA33" s="27">
        <f>'5.5. Lakásalap'!AA19</f>
        <v>0</v>
      </c>
      <c r="AB33" s="27">
        <f>'5.5. Lakásalap'!AB19</f>
        <v>0</v>
      </c>
      <c r="AC33" s="27">
        <f>'5.5. Lakásalap'!AC19</f>
        <v>0</v>
      </c>
      <c r="AD33" s="33">
        <f>'5.5. Lakásalap'!AD19</f>
        <v>0</v>
      </c>
      <c r="AE33" s="238"/>
    </row>
    <row r="34" spans="1:31" s="8" customFormat="1" ht="18" customHeight="1">
      <c r="A34" s="10" t="s">
        <v>73</v>
      </c>
      <c r="B34" s="250" t="s">
        <v>74</v>
      </c>
      <c r="C34" s="250"/>
      <c r="D34" s="11">
        <f t="shared" si="0"/>
        <v>179104148</v>
      </c>
      <c r="E34" s="11">
        <f aca="true" t="shared" si="22" ref="E34:L34">SUM(E35:E37)</f>
        <v>9333975</v>
      </c>
      <c r="F34" s="11">
        <f t="shared" si="22"/>
        <v>2520173</v>
      </c>
      <c r="G34" s="11">
        <f t="shared" si="22"/>
        <v>167250000</v>
      </c>
      <c r="H34" s="11">
        <f t="shared" si="22"/>
        <v>0</v>
      </c>
      <c r="I34" s="11">
        <f t="shared" si="22"/>
        <v>0</v>
      </c>
      <c r="J34" s="11">
        <f t="shared" si="22"/>
        <v>0</v>
      </c>
      <c r="K34" s="11">
        <f t="shared" si="22"/>
        <v>0</v>
      </c>
      <c r="L34" s="11">
        <f t="shared" si="22"/>
        <v>0</v>
      </c>
      <c r="M34" s="11">
        <f t="shared" si="9"/>
        <v>190442842</v>
      </c>
      <c r="N34" s="11">
        <f aca="true" t="shared" si="23" ref="N34:U34">SUM(N35:N37)</f>
        <v>13137035</v>
      </c>
      <c r="O34" s="11">
        <f t="shared" si="23"/>
        <v>3061207</v>
      </c>
      <c r="P34" s="11">
        <f t="shared" si="23"/>
        <v>174201900</v>
      </c>
      <c r="Q34" s="11">
        <f t="shared" si="23"/>
        <v>0</v>
      </c>
      <c r="R34" s="11">
        <f t="shared" si="23"/>
        <v>42700</v>
      </c>
      <c r="S34" s="11">
        <f t="shared" si="23"/>
        <v>0</v>
      </c>
      <c r="T34" s="11">
        <f t="shared" si="23"/>
        <v>0</v>
      </c>
      <c r="U34" s="11">
        <f t="shared" si="23"/>
        <v>0</v>
      </c>
      <c r="V34" s="11">
        <f t="shared" si="4"/>
        <v>26109330</v>
      </c>
      <c r="W34" s="11">
        <f aca="true" t="shared" si="24" ref="W34:AD34">SUM(W35:W37)</f>
        <v>8464350</v>
      </c>
      <c r="X34" s="11">
        <f t="shared" si="24"/>
        <v>1862230</v>
      </c>
      <c r="Y34" s="11">
        <f t="shared" si="24"/>
        <v>15740050</v>
      </c>
      <c r="Z34" s="11">
        <f t="shared" si="24"/>
        <v>0</v>
      </c>
      <c r="AA34" s="11">
        <f t="shared" si="24"/>
        <v>42700</v>
      </c>
      <c r="AB34" s="11">
        <f t="shared" si="24"/>
        <v>0</v>
      </c>
      <c r="AC34" s="11">
        <f t="shared" si="24"/>
        <v>0</v>
      </c>
      <c r="AD34" s="11">
        <f t="shared" si="24"/>
        <v>0</v>
      </c>
      <c r="AE34" s="238" t="s">
        <v>1268</v>
      </c>
    </row>
    <row r="35" spans="1:31" s="8" customFormat="1" ht="27.75" thickBot="1">
      <c r="A35" s="253"/>
      <c r="B35" s="12" t="s">
        <v>75</v>
      </c>
      <c r="C35" s="19" t="s">
        <v>43</v>
      </c>
      <c r="D35" s="25">
        <f t="shared" si="0"/>
        <v>88854148</v>
      </c>
      <c r="E35" s="15">
        <v>9333975</v>
      </c>
      <c r="F35" s="16">
        <v>2520173</v>
      </c>
      <c r="G35" s="16">
        <v>77000000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25">
        <f t="shared" si="9"/>
        <v>138198242</v>
      </c>
      <c r="N35" s="15">
        <v>13137035</v>
      </c>
      <c r="O35" s="16">
        <v>3061207</v>
      </c>
      <c r="P35" s="16">
        <v>122000000</v>
      </c>
      <c r="Q35" s="16">
        <v>0</v>
      </c>
      <c r="R35" s="16">
        <v>0</v>
      </c>
      <c r="S35" s="16">
        <v>0</v>
      </c>
      <c r="T35" s="16">
        <v>0</v>
      </c>
      <c r="U35" s="17">
        <v>0</v>
      </c>
      <c r="V35" s="25">
        <f t="shared" si="4"/>
        <v>10326580</v>
      </c>
      <c r="W35" s="15">
        <v>8464350</v>
      </c>
      <c r="X35" s="16">
        <v>1862230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v>0</v>
      </c>
      <c r="AE35" s="238"/>
    </row>
    <row r="36" spans="1:31" s="8" customFormat="1" ht="27.75" thickBot="1">
      <c r="A36" s="253"/>
      <c r="B36" s="12" t="s">
        <v>76</v>
      </c>
      <c r="C36" s="19" t="s">
        <v>45</v>
      </c>
      <c r="D36" s="25">
        <f t="shared" si="0"/>
        <v>90250000</v>
      </c>
      <c r="E36" s="21">
        <v>0</v>
      </c>
      <c r="F36" s="22">
        <v>0</v>
      </c>
      <c r="G36" s="22">
        <v>90250000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25">
        <f t="shared" si="9"/>
        <v>52244600</v>
      </c>
      <c r="N36" s="21">
        <v>0</v>
      </c>
      <c r="O36" s="22">
        <v>0</v>
      </c>
      <c r="P36" s="22">
        <v>52201900</v>
      </c>
      <c r="Q36" s="22">
        <v>0</v>
      </c>
      <c r="R36" s="22">
        <v>42700</v>
      </c>
      <c r="S36" s="22">
        <v>0</v>
      </c>
      <c r="T36" s="22">
        <v>0</v>
      </c>
      <c r="U36" s="23">
        <v>0</v>
      </c>
      <c r="V36" s="25">
        <f t="shared" si="4"/>
        <v>15782750</v>
      </c>
      <c r="W36" s="21">
        <v>0</v>
      </c>
      <c r="X36" s="22">
        <v>0</v>
      </c>
      <c r="Y36" s="22">
        <v>15740050</v>
      </c>
      <c r="Z36" s="22">
        <v>0</v>
      </c>
      <c r="AA36" s="22">
        <v>42700</v>
      </c>
      <c r="AB36" s="22">
        <v>0</v>
      </c>
      <c r="AC36" s="22">
        <v>0</v>
      </c>
      <c r="AD36" s="23">
        <v>0</v>
      </c>
      <c r="AE36" s="238"/>
    </row>
    <row r="37" spans="1:31" s="8" customFormat="1" ht="27.75" thickBot="1">
      <c r="A37" s="253"/>
      <c r="B37" s="12" t="s">
        <v>77</v>
      </c>
      <c r="C37" s="30" t="s">
        <v>47</v>
      </c>
      <c r="D37" s="25">
        <f t="shared" si="0"/>
        <v>0</v>
      </c>
      <c r="E37" s="26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8">
        <v>0</v>
      </c>
      <c r="M37" s="25">
        <f t="shared" si="9"/>
        <v>0</v>
      </c>
      <c r="N37" s="26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8">
        <v>0</v>
      </c>
      <c r="V37" s="25">
        <f t="shared" si="4"/>
        <v>0</v>
      </c>
      <c r="W37" s="26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8">
        <v>0</v>
      </c>
      <c r="AE37" s="238"/>
    </row>
    <row r="38" spans="1:31" s="8" customFormat="1" ht="18" customHeight="1">
      <c r="A38" s="10" t="s">
        <v>78</v>
      </c>
      <c r="B38" s="250" t="s">
        <v>79</v>
      </c>
      <c r="C38" s="250"/>
      <c r="D38" s="11">
        <f t="shared" si="0"/>
        <v>2700555000</v>
      </c>
      <c r="E38" s="11">
        <f aca="true" t="shared" si="25" ref="E38:L38">SUM(E39:E41)</f>
        <v>0</v>
      </c>
      <c r="F38" s="11">
        <f t="shared" si="25"/>
        <v>0</v>
      </c>
      <c r="G38" s="11">
        <f t="shared" si="25"/>
        <v>73000000</v>
      </c>
      <c r="H38" s="11">
        <f t="shared" si="25"/>
        <v>0</v>
      </c>
      <c r="I38" s="11">
        <f t="shared" si="25"/>
        <v>0</v>
      </c>
      <c r="J38" s="11">
        <f t="shared" si="25"/>
        <v>2627555000</v>
      </c>
      <c r="K38" s="11">
        <f t="shared" si="25"/>
        <v>0</v>
      </c>
      <c r="L38" s="11">
        <f t="shared" si="25"/>
        <v>0</v>
      </c>
      <c r="M38" s="11">
        <f t="shared" si="9"/>
        <v>3359083980</v>
      </c>
      <c r="N38" s="11">
        <f aca="true" t="shared" si="26" ref="N38:U38">SUM(N39:N41)</f>
        <v>0</v>
      </c>
      <c r="O38" s="11">
        <f t="shared" si="26"/>
        <v>0</v>
      </c>
      <c r="P38" s="11">
        <f t="shared" si="26"/>
        <v>149066038</v>
      </c>
      <c r="Q38" s="11">
        <f t="shared" si="26"/>
        <v>0</v>
      </c>
      <c r="R38" s="11">
        <f t="shared" si="26"/>
        <v>2880000</v>
      </c>
      <c r="S38" s="11">
        <f t="shared" si="26"/>
        <v>3200037942</v>
      </c>
      <c r="T38" s="11">
        <f t="shared" si="26"/>
        <v>0</v>
      </c>
      <c r="U38" s="11">
        <f t="shared" si="26"/>
        <v>7100000</v>
      </c>
      <c r="V38" s="11">
        <f t="shared" si="4"/>
        <v>677538076</v>
      </c>
      <c r="W38" s="11">
        <f aca="true" t="shared" si="27" ref="W38:AD38">SUM(W39:W41)</f>
        <v>0</v>
      </c>
      <c r="X38" s="11">
        <f t="shared" si="27"/>
        <v>0</v>
      </c>
      <c r="Y38" s="11">
        <f t="shared" si="27"/>
        <v>84997053</v>
      </c>
      <c r="Z38" s="11">
        <f t="shared" si="27"/>
        <v>0</v>
      </c>
      <c r="AA38" s="11">
        <f t="shared" si="27"/>
        <v>2880000</v>
      </c>
      <c r="AB38" s="11">
        <f t="shared" si="27"/>
        <v>582561023</v>
      </c>
      <c r="AC38" s="11">
        <f t="shared" si="27"/>
        <v>0</v>
      </c>
      <c r="AD38" s="11">
        <f t="shared" si="27"/>
        <v>7100000</v>
      </c>
      <c r="AE38" s="238" t="s">
        <v>1268</v>
      </c>
    </row>
    <row r="39" spans="1:31" s="8" customFormat="1" ht="27.75" thickBot="1">
      <c r="A39" s="253"/>
      <c r="B39" s="12" t="s">
        <v>80</v>
      </c>
      <c r="C39" s="19" t="s">
        <v>43</v>
      </c>
      <c r="D39" s="25">
        <f t="shared" si="0"/>
        <v>0</v>
      </c>
      <c r="E39" s="15">
        <f>'5.6. Kertség'!H10</f>
        <v>0</v>
      </c>
      <c r="F39" s="16">
        <f>'5.6. Kertség'!I10</f>
        <v>0</v>
      </c>
      <c r="G39" s="16">
        <f>'5.6. Kertség'!J10</f>
        <v>0</v>
      </c>
      <c r="H39" s="16">
        <f>'5.6. Kertség'!K10</f>
        <v>0</v>
      </c>
      <c r="I39" s="16">
        <f>'5.6. Kertség'!L10</f>
        <v>0</v>
      </c>
      <c r="J39" s="16">
        <f>'5.6. Kertség'!M10</f>
        <v>0</v>
      </c>
      <c r="K39" s="16">
        <f>'5.6. Kertség'!N10</f>
        <v>0</v>
      </c>
      <c r="L39" s="31">
        <f>'5.6. Kertség'!O10</f>
        <v>0</v>
      </c>
      <c r="M39" s="25">
        <f t="shared" si="9"/>
        <v>0</v>
      </c>
      <c r="N39" s="15">
        <f>'5.6. Kertség'!Q10</f>
        <v>0</v>
      </c>
      <c r="O39" s="16">
        <f>'5.6. Kertség'!R10</f>
        <v>0</v>
      </c>
      <c r="P39" s="16">
        <f>'5.6. Kertség'!S10</f>
        <v>0</v>
      </c>
      <c r="Q39" s="16">
        <f>'5.6. Kertség'!T10</f>
        <v>0</v>
      </c>
      <c r="R39" s="16">
        <f>'5.6. Kertség'!U10</f>
        <v>0</v>
      </c>
      <c r="S39" s="16">
        <f>'5.6. Kertség'!V10</f>
        <v>0</v>
      </c>
      <c r="T39" s="16">
        <f>'5.6. Kertség'!W10</f>
        <v>0</v>
      </c>
      <c r="U39" s="31">
        <f>'5.6. Kertség'!X10</f>
        <v>0</v>
      </c>
      <c r="V39" s="25">
        <f t="shared" si="4"/>
        <v>0</v>
      </c>
      <c r="W39" s="15">
        <f>'5.6. Kertség'!Z10</f>
        <v>0</v>
      </c>
      <c r="X39" s="15">
        <f>'5.6. Kertség'!AA10</f>
        <v>0</v>
      </c>
      <c r="Y39" s="15">
        <f>'5.6. Kertség'!AB10</f>
        <v>0</v>
      </c>
      <c r="Z39" s="15">
        <f>'5.6. Kertség'!AC10</f>
        <v>0</v>
      </c>
      <c r="AA39" s="15">
        <f>'5.6. Kertség'!AD10</f>
        <v>0</v>
      </c>
      <c r="AB39" s="15">
        <f>'5.6. Kertség'!AE10</f>
        <v>0</v>
      </c>
      <c r="AC39" s="15">
        <f>'5.6. Kertség'!AF10</f>
        <v>0</v>
      </c>
      <c r="AD39" s="15">
        <f>'5.6. Kertség'!AG10</f>
        <v>0</v>
      </c>
      <c r="AE39" s="238"/>
    </row>
    <row r="40" spans="1:31" s="34" customFormat="1" ht="27.75" thickBot="1">
      <c r="A40" s="253"/>
      <c r="B40" s="12" t="s">
        <v>81</v>
      </c>
      <c r="C40" s="19" t="s">
        <v>45</v>
      </c>
      <c r="D40" s="25">
        <f t="shared" si="0"/>
        <v>2700555000</v>
      </c>
      <c r="E40" s="21">
        <f>'5.6. Kertség'!H11</f>
        <v>0</v>
      </c>
      <c r="F40" s="22">
        <f>'5.6. Kertség'!I11</f>
        <v>0</v>
      </c>
      <c r="G40" s="22">
        <f>'5.6. Kertség'!J11</f>
        <v>73000000</v>
      </c>
      <c r="H40" s="22">
        <f>'5.6. Kertség'!K11</f>
        <v>0</v>
      </c>
      <c r="I40" s="22">
        <f>'5.6. Kertség'!L11</f>
        <v>0</v>
      </c>
      <c r="J40" s="22">
        <f>'5.6. Kertség'!M11</f>
        <v>2627555000</v>
      </c>
      <c r="K40" s="22">
        <f>'5.6. Kertség'!N11</f>
        <v>0</v>
      </c>
      <c r="L40" s="32">
        <f>'5.6. Kertség'!O11</f>
        <v>0</v>
      </c>
      <c r="M40" s="25">
        <f t="shared" si="9"/>
        <v>3359083980</v>
      </c>
      <c r="N40" s="21">
        <f>'5.6. Kertség'!Q11</f>
        <v>0</v>
      </c>
      <c r="O40" s="22">
        <f>'5.6. Kertség'!R11</f>
        <v>0</v>
      </c>
      <c r="P40" s="22">
        <f>'5.6. Kertség'!S11</f>
        <v>149066038</v>
      </c>
      <c r="Q40" s="22">
        <f>'5.6. Kertség'!T11</f>
        <v>0</v>
      </c>
      <c r="R40" s="22">
        <f>'5.6. Kertség'!U11</f>
        <v>2880000</v>
      </c>
      <c r="S40" s="22">
        <f>'5.6. Kertség'!V11</f>
        <v>3200037942</v>
      </c>
      <c r="T40" s="22">
        <f>'5.6. Kertség'!W11</f>
        <v>0</v>
      </c>
      <c r="U40" s="32">
        <f>'5.6. Kertség'!X11</f>
        <v>7100000</v>
      </c>
      <c r="V40" s="25">
        <f t="shared" si="4"/>
        <v>677538076</v>
      </c>
      <c r="W40" s="21">
        <f>'5.6. Kertség'!Z11</f>
        <v>0</v>
      </c>
      <c r="X40" s="21">
        <f>'5.6. Kertség'!AA11</f>
        <v>0</v>
      </c>
      <c r="Y40" s="21">
        <f>'5.6. Kertség'!AB11</f>
        <v>84997053</v>
      </c>
      <c r="Z40" s="21">
        <f>'5.6. Kertség'!AC11</f>
        <v>0</v>
      </c>
      <c r="AA40" s="21">
        <f>'5.6. Kertség'!AD11</f>
        <v>2880000</v>
      </c>
      <c r="AB40" s="21">
        <f>'5.6. Kertség'!AE11</f>
        <v>582561023</v>
      </c>
      <c r="AC40" s="21">
        <f>'5.6. Kertség'!AF11</f>
        <v>0</v>
      </c>
      <c r="AD40" s="21">
        <f>'5.6. Kertség'!AG11</f>
        <v>7100000</v>
      </c>
      <c r="AE40" s="238"/>
    </row>
    <row r="41" spans="1:31" s="34" customFormat="1" ht="27.75" thickBot="1">
      <c r="A41" s="253"/>
      <c r="B41" s="12" t="s">
        <v>82</v>
      </c>
      <c r="C41" s="30" t="s">
        <v>47</v>
      </c>
      <c r="D41" s="25">
        <f t="shared" si="0"/>
        <v>0</v>
      </c>
      <c r="E41" s="26">
        <f>'5.6. Kertség'!H43</f>
        <v>0</v>
      </c>
      <c r="F41" s="27">
        <f>'5.6. Kertség'!I43</f>
        <v>0</v>
      </c>
      <c r="G41" s="27">
        <v>0</v>
      </c>
      <c r="H41" s="27">
        <f>'5.6. Kertség'!K43</f>
        <v>0</v>
      </c>
      <c r="I41" s="27">
        <f>'5.6. Kertség'!L43</f>
        <v>0</v>
      </c>
      <c r="J41" s="27">
        <v>0</v>
      </c>
      <c r="K41" s="27">
        <f>'5.6. Kertség'!N43</f>
        <v>0</v>
      </c>
      <c r="L41" s="33">
        <v>0</v>
      </c>
      <c r="M41" s="25">
        <f t="shared" si="9"/>
        <v>0</v>
      </c>
      <c r="N41" s="26">
        <f>'5.6. Kertség'!Q43</f>
        <v>0</v>
      </c>
      <c r="O41" s="27">
        <f>'5.6. Kertség'!R43</f>
        <v>0</v>
      </c>
      <c r="P41" s="27">
        <v>0</v>
      </c>
      <c r="Q41" s="27">
        <f>'5.6. Kertség'!T43</f>
        <v>0</v>
      </c>
      <c r="R41" s="27">
        <f>'5.6. Kertség'!U43</f>
        <v>0</v>
      </c>
      <c r="S41" s="27">
        <v>0</v>
      </c>
      <c r="T41" s="27">
        <f>'5.6. Kertség'!W43</f>
        <v>0</v>
      </c>
      <c r="U41" s="33">
        <v>0</v>
      </c>
      <c r="V41" s="25">
        <f t="shared" si="4"/>
        <v>0</v>
      </c>
      <c r="W41" s="26">
        <f>'5.6. Kertség'!Z43</f>
        <v>0</v>
      </c>
      <c r="X41" s="26">
        <f>'5.6. Kertség'!AA43</f>
        <v>0</v>
      </c>
      <c r="Y41" s="26">
        <f>'5.6. Kertség'!AB43</f>
        <v>0</v>
      </c>
      <c r="Z41" s="26">
        <f>'5.6. Kertség'!AC43</f>
        <v>0</v>
      </c>
      <c r="AA41" s="26">
        <f>'5.6. Kertség'!AD43</f>
        <v>0</v>
      </c>
      <c r="AB41" s="26">
        <f>'5.6. Kertség'!AE43</f>
        <v>0</v>
      </c>
      <c r="AC41" s="26">
        <f>'5.6. Kertség'!AF43</f>
        <v>0</v>
      </c>
      <c r="AD41" s="26">
        <f>'5.6. Kertség'!AG43</f>
        <v>0</v>
      </c>
      <c r="AE41" s="238"/>
    </row>
    <row r="42" spans="1:31" s="34" customFormat="1" ht="18" customHeight="1">
      <c r="A42" s="10" t="s">
        <v>83</v>
      </c>
      <c r="B42" s="250" t="s">
        <v>84</v>
      </c>
      <c r="C42" s="250"/>
      <c r="D42" s="11">
        <f aca="true" t="shared" si="28" ref="D42:D73">SUM(E42:L42)</f>
        <v>10460000</v>
      </c>
      <c r="E42" s="11">
        <f aca="true" t="shared" si="29" ref="E42:L42">SUM(E43:E45)</f>
        <v>0</v>
      </c>
      <c r="F42" s="11">
        <f t="shared" si="29"/>
        <v>0</v>
      </c>
      <c r="G42" s="11">
        <f t="shared" si="29"/>
        <v>460000</v>
      </c>
      <c r="H42" s="11">
        <f t="shared" si="29"/>
        <v>0</v>
      </c>
      <c r="I42" s="11">
        <f t="shared" si="29"/>
        <v>10000000</v>
      </c>
      <c r="J42" s="11">
        <f t="shared" si="29"/>
        <v>0</v>
      </c>
      <c r="K42" s="11">
        <f t="shared" si="29"/>
        <v>0</v>
      </c>
      <c r="L42" s="11">
        <f t="shared" si="29"/>
        <v>0</v>
      </c>
      <c r="M42" s="11">
        <f t="shared" si="9"/>
        <v>10460000</v>
      </c>
      <c r="N42" s="11">
        <f aca="true" t="shared" si="30" ref="N42:U42">SUM(N43:N45)</f>
        <v>0</v>
      </c>
      <c r="O42" s="11">
        <f t="shared" si="30"/>
        <v>0</v>
      </c>
      <c r="P42" s="11">
        <f t="shared" si="30"/>
        <v>100000</v>
      </c>
      <c r="Q42" s="11">
        <f t="shared" si="30"/>
        <v>360000</v>
      </c>
      <c r="R42" s="11">
        <f t="shared" si="30"/>
        <v>7900000</v>
      </c>
      <c r="S42" s="11">
        <f t="shared" si="30"/>
        <v>0</v>
      </c>
      <c r="T42" s="11">
        <f t="shared" si="30"/>
        <v>0</v>
      </c>
      <c r="U42" s="11">
        <f t="shared" si="30"/>
        <v>2100000</v>
      </c>
      <c r="V42" s="11">
        <f t="shared" si="4"/>
        <v>9236195</v>
      </c>
      <c r="W42" s="11">
        <f aca="true" t="shared" si="31" ref="W42:AD42">SUM(W43:W45)</f>
        <v>0</v>
      </c>
      <c r="X42" s="11">
        <f t="shared" si="31"/>
        <v>0</v>
      </c>
      <c r="Y42" s="11">
        <f t="shared" si="31"/>
        <v>36195</v>
      </c>
      <c r="Z42" s="11">
        <f t="shared" si="31"/>
        <v>300000</v>
      </c>
      <c r="AA42" s="11">
        <f t="shared" si="31"/>
        <v>6800000</v>
      </c>
      <c r="AB42" s="11">
        <f t="shared" si="31"/>
        <v>0</v>
      </c>
      <c r="AC42" s="11">
        <f t="shared" si="31"/>
        <v>0</v>
      </c>
      <c r="AD42" s="11">
        <f t="shared" si="31"/>
        <v>2100000</v>
      </c>
      <c r="AE42" s="238" t="s">
        <v>1268</v>
      </c>
    </row>
    <row r="43" spans="1:31" s="34" customFormat="1" ht="27.75" thickBot="1">
      <c r="A43" s="253"/>
      <c r="B43" s="12" t="s">
        <v>85</v>
      </c>
      <c r="C43" s="19" t="s">
        <v>43</v>
      </c>
      <c r="D43" s="25">
        <f t="shared" si="28"/>
        <v>460000</v>
      </c>
      <c r="E43" s="16">
        <v>0</v>
      </c>
      <c r="F43" s="16">
        <v>0</v>
      </c>
      <c r="G43" s="16">
        <v>460000</v>
      </c>
      <c r="H43" s="16">
        <v>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9"/>
        <v>460000</v>
      </c>
      <c r="N43" s="16">
        <v>0</v>
      </c>
      <c r="O43" s="16">
        <v>0</v>
      </c>
      <c r="P43" s="16">
        <v>100000</v>
      </c>
      <c r="Q43" s="16">
        <v>360000</v>
      </c>
      <c r="R43" s="16">
        <v>0</v>
      </c>
      <c r="S43" s="16">
        <v>0</v>
      </c>
      <c r="T43" s="16">
        <v>0</v>
      </c>
      <c r="U43" s="31">
        <v>0</v>
      </c>
      <c r="V43" s="25">
        <f t="shared" si="4"/>
        <v>336195</v>
      </c>
      <c r="W43" s="16">
        <v>0</v>
      </c>
      <c r="X43" s="16">
        <v>0</v>
      </c>
      <c r="Y43" s="16">
        <v>36195</v>
      </c>
      <c r="Z43" s="16">
        <v>300000</v>
      </c>
      <c r="AA43" s="16">
        <v>0</v>
      </c>
      <c r="AB43" s="16">
        <v>0</v>
      </c>
      <c r="AC43" s="16">
        <v>0</v>
      </c>
      <c r="AD43" s="31">
        <v>0</v>
      </c>
      <c r="AE43" s="238"/>
    </row>
    <row r="44" spans="1:31" s="34" customFormat="1" ht="27.75" thickBot="1">
      <c r="A44" s="253"/>
      <c r="B44" s="12" t="s">
        <v>86</v>
      </c>
      <c r="C44" s="19" t="s">
        <v>45</v>
      </c>
      <c r="D44" s="25">
        <f t="shared" si="28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9"/>
        <v>10000000</v>
      </c>
      <c r="N44" s="21">
        <v>0</v>
      </c>
      <c r="O44" s="22">
        <v>0</v>
      </c>
      <c r="P44" s="22">
        <v>0</v>
      </c>
      <c r="Q44" s="22">
        <v>0</v>
      </c>
      <c r="R44" s="22">
        <v>7900000</v>
      </c>
      <c r="S44" s="22">
        <v>0</v>
      </c>
      <c r="T44" s="22">
        <v>0</v>
      </c>
      <c r="U44" s="32">
        <v>2100000</v>
      </c>
      <c r="V44" s="25">
        <f t="shared" si="4"/>
        <v>8900000</v>
      </c>
      <c r="W44" s="21">
        <v>0</v>
      </c>
      <c r="X44" s="22">
        <v>0</v>
      </c>
      <c r="Y44" s="22">
        <v>0</v>
      </c>
      <c r="Z44" s="22">
        <v>0</v>
      </c>
      <c r="AA44" s="22">
        <v>6800000</v>
      </c>
      <c r="AB44" s="22">
        <v>0</v>
      </c>
      <c r="AC44" s="22">
        <v>0</v>
      </c>
      <c r="AD44" s="32">
        <v>2100000</v>
      </c>
      <c r="AE44" s="238"/>
    </row>
    <row r="45" spans="1:31" s="34" customFormat="1" ht="27.75" thickBot="1">
      <c r="A45" s="253"/>
      <c r="B45" s="12" t="s">
        <v>87</v>
      </c>
      <c r="C45" s="30" t="s">
        <v>47</v>
      </c>
      <c r="D45" s="25">
        <f t="shared" si="28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9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  <c r="V45" s="25">
        <f t="shared" si="4"/>
        <v>0</v>
      </c>
      <c r="W45" s="26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33">
        <v>0</v>
      </c>
      <c r="AE45" s="238"/>
    </row>
    <row r="46" spans="1:31" s="34" customFormat="1" ht="18" customHeight="1">
      <c r="A46" s="10" t="s">
        <v>88</v>
      </c>
      <c r="B46" s="250" t="s">
        <v>89</v>
      </c>
      <c r="C46" s="250"/>
      <c r="D46" s="11">
        <f t="shared" si="28"/>
        <v>78051136</v>
      </c>
      <c r="E46" s="11">
        <f aca="true" t="shared" si="32" ref="E46:L46">SUM(E47:E49)</f>
        <v>0</v>
      </c>
      <c r="F46" s="11">
        <f t="shared" si="32"/>
        <v>0</v>
      </c>
      <c r="G46" s="11">
        <f t="shared" si="32"/>
        <v>20000000</v>
      </c>
      <c r="H46" s="11">
        <f t="shared" si="32"/>
        <v>1501136</v>
      </c>
      <c r="I46" s="11">
        <f t="shared" si="32"/>
        <v>56550000</v>
      </c>
      <c r="J46" s="11">
        <f t="shared" si="32"/>
        <v>0</v>
      </c>
      <c r="K46" s="11">
        <f t="shared" si="32"/>
        <v>0</v>
      </c>
      <c r="L46" s="11">
        <f t="shared" si="32"/>
        <v>0</v>
      </c>
      <c r="M46" s="11">
        <f t="shared" si="9"/>
        <v>88132580</v>
      </c>
      <c r="N46" s="11">
        <f aca="true" t="shared" si="33" ref="N46:U46">SUM(N47:N49)</f>
        <v>0</v>
      </c>
      <c r="O46" s="11">
        <f t="shared" si="33"/>
        <v>0</v>
      </c>
      <c r="P46" s="11">
        <f t="shared" si="33"/>
        <v>20000000</v>
      </c>
      <c r="Q46" s="11">
        <f t="shared" si="33"/>
        <v>717680</v>
      </c>
      <c r="R46" s="11">
        <f t="shared" si="33"/>
        <v>67414900</v>
      </c>
      <c r="S46" s="11">
        <f t="shared" si="33"/>
        <v>0</v>
      </c>
      <c r="T46" s="11">
        <f t="shared" si="33"/>
        <v>0</v>
      </c>
      <c r="U46" s="11">
        <f t="shared" si="33"/>
        <v>0</v>
      </c>
      <c r="V46" s="11">
        <f t="shared" si="4"/>
        <v>83082579</v>
      </c>
      <c r="W46" s="11">
        <f aca="true" t="shared" si="34" ref="W46:AD46">SUM(W47:W49)</f>
        <v>0</v>
      </c>
      <c r="X46" s="11">
        <f t="shared" si="34"/>
        <v>0</v>
      </c>
      <c r="Y46" s="11">
        <f t="shared" si="34"/>
        <v>19999999</v>
      </c>
      <c r="Z46" s="11">
        <f t="shared" si="34"/>
        <v>717680</v>
      </c>
      <c r="AA46" s="11">
        <f t="shared" si="34"/>
        <v>62364900</v>
      </c>
      <c r="AB46" s="11">
        <f t="shared" si="34"/>
        <v>0</v>
      </c>
      <c r="AC46" s="11">
        <f t="shared" si="34"/>
        <v>0</v>
      </c>
      <c r="AD46" s="11">
        <f t="shared" si="34"/>
        <v>0</v>
      </c>
      <c r="AE46" s="238" t="s">
        <v>1268</v>
      </c>
    </row>
    <row r="47" spans="1:31" s="34" customFormat="1" ht="27.75" thickBot="1">
      <c r="A47" s="253"/>
      <c r="B47" s="12" t="s">
        <v>90</v>
      </c>
      <c r="C47" s="19" t="s">
        <v>43</v>
      </c>
      <c r="D47" s="25">
        <f t="shared" si="28"/>
        <v>76551136</v>
      </c>
      <c r="E47" s="16">
        <f>'5.7. Egészségügyi'!E10</f>
        <v>0</v>
      </c>
      <c r="F47" s="16">
        <f>'5.7. Egészségügyi'!F10</f>
        <v>0</v>
      </c>
      <c r="G47" s="16">
        <f>'5.7. Egészségügyi'!G10</f>
        <v>20000000</v>
      </c>
      <c r="H47" s="16">
        <f>'5.7. Egészségügyi'!H10</f>
        <v>1501136</v>
      </c>
      <c r="I47" s="16">
        <f>'5.7. Egészségügyi'!I10</f>
        <v>55050000</v>
      </c>
      <c r="J47" s="16">
        <f>'5.7. Egészségügyi'!J10</f>
        <v>0</v>
      </c>
      <c r="K47" s="16">
        <f>'5.7. Egészségügyi'!K10</f>
        <v>0</v>
      </c>
      <c r="L47" s="16">
        <f>'5.7. Egészségügyi'!L10</f>
        <v>0</v>
      </c>
      <c r="M47" s="25">
        <f t="shared" si="9"/>
        <v>86632580</v>
      </c>
      <c r="N47" s="16">
        <f>'5.7. Egészségügyi'!N10</f>
        <v>0</v>
      </c>
      <c r="O47" s="16">
        <f>'5.7. Egészségügyi'!O10</f>
        <v>0</v>
      </c>
      <c r="P47" s="16">
        <f>'5.7. Egészségügyi'!P10</f>
        <v>20000000</v>
      </c>
      <c r="Q47" s="16">
        <f>'5.7. Egészségügyi'!Q10</f>
        <v>717680</v>
      </c>
      <c r="R47" s="16">
        <f>'5.7. Egészségügyi'!R10</f>
        <v>65914900</v>
      </c>
      <c r="S47" s="16">
        <f>'5.7. Egészségügyi'!S10</f>
        <v>0</v>
      </c>
      <c r="T47" s="16">
        <f>'5.7. Egészségügyi'!T10</f>
        <v>0</v>
      </c>
      <c r="U47" s="16">
        <f>'5.7. Egészségügyi'!U10</f>
        <v>0</v>
      </c>
      <c r="V47" s="25">
        <f t="shared" si="4"/>
        <v>81582579</v>
      </c>
      <c r="W47" s="16">
        <f>'5.7. Egészségügyi'!W10</f>
        <v>0</v>
      </c>
      <c r="X47" s="16">
        <f>'5.7. Egészségügyi'!X10</f>
        <v>0</v>
      </c>
      <c r="Y47" s="16">
        <f>'5.7. Egészségügyi'!Y10</f>
        <v>19999999</v>
      </c>
      <c r="Z47" s="16">
        <f>'5.7. Egészségügyi'!Z10</f>
        <v>717680</v>
      </c>
      <c r="AA47" s="16">
        <f>'5.7. Egészségügyi'!AA10</f>
        <v>60864900</v>
      </c>
      <c r="AB47" s="16">
        <f>'5.7. Egészségügyi'!AB10</f>
        <v>0</v>
      </c>
      <c r="AC47" s="16">
        <f>'5.7. Egészségügyi'!AC10</f>
        <v>0</v>
      </c>
      <c r="AD47" s="16">
        <f>'5.7. Egészségügyi'!AD10</f>
        <v>0</v>
      </c>
      <c r="AE47" s="238"/>
    </row>
    <row r="48" spans="1:31" s="34" customFormat="1" ht="27.75" thickBot="1">
      <c r="A48" s="253"/>
      <c r="B48" s="12" t="s">
        <v>91</v>
      </c>
      <c r="C48" s="19" t="s">
        <v>45</v>
      </c>
      <c r="D48" s="25">
        <f t="shared" si="28"/>
        <v>1500000</v>
      </c>
      <c r="E48" s="21">
        <f>'5.7. Egészségügyi'!E17</f>
        <v>0</v>
      </c>
      <c r="F48" s="21">
        <f>'5.7. Egészségügyi'!F17</f>
        <v>0</v>
      </c>
      <c r="G48" s="21">
        <f>'5.7. Egészségügyi'!G17</f>
        <v>0</v>
      </c>
      <c r="H48" s="21">
        <f>'5.7. Egészségügyi'!H17</f>
        <v>0</v>
      </c>
      <c r="I48" s="21">
        <f>'5.7. Egészségügyi'!I17</f>
        <v>1500000</v>
      </c>
      <c r="J48" s="21">
        <f>'5.7. Egészségügyi'!J17</f>
        <v>0</v>
      </c>
      <c r="K48" s="21">
        <f>'5.7. Egészségügyi'!K17</f>
        <v>0</v>
      </c>
      <c r="L48" s="21">
        <f>'5.7. Egészségügyi'!L17</f>
        <v>0</v>
      </c>
      <c r="M48" s="25">
        <f t="shared" si="9"/>
        <v>1500000</v>
      </c>
      <c r="N48" s="21">
        <f>'5.7. Egészségügyi'!N17</f>
        <v>0</v>
      </c>
      <c r="O48" s="21">
        <f>'5.7. Egészségügyi'!O17</f>
        <v>0</v>
      </c>
      <c r="P48" s="21">
        <f>'5.7. Egészségügyi'!P17</f>
        <v>0</v>
      </c>
      <c r="Q48" s="21">
        <f>'5.7. Egészségügyi'!Q17</f>
        <v>0</v>
      </c>
      <c r="R48" s="21">
        <f>'5.7. Egészségügyi'!R17</f>
        <v>1500000</v>
      </c>
      <c r="S48" s="21">
        <f>'5.7. Egészségügyi'!S17</f>
        <v>0</v>
      </c>
      <c r="T48" s="21">
        <f>'5.7. Egészségügyi'!T17</f>
        <v>0</v>
      </c>
      <c r="U48" s="21">
        <f>'5.7. Egészségügyi'!U17</f>
        <v>0</v>
      </c>
      <c r="V48" s="25">
        <f t="shared" si="4"/>
        <v>1500000</v>
      </c>
      <c r="W48" s="21">
        <f>'5.7. Egészségügyi'!W17</f>
        <v>0</v>
      </c>
      <c r="X48" s="21">
        <f>'5.7. Egészségügyi'!X17</f>
        <v>0</v>
      </c>
      <c r="Y48" s="21">
        <f>'5.7. Egészségügyi'!Y17</f>
        <v>0</v>
      </c>
      <c r="Z48" s="21">
        <f>'5.7. Egészségügyi'!Z17</f>
        <v>0</v>
      </c>
      <c r="AA48" s="21">
        <f>'5.7. Egészségügyi'!AA17</f>
        <v>1500000</v>
      </c>
      <c r="AB48" s="21">
        <f>'5.7. Egészségügyi'!AB17</f>
        <v>0</v>
      </c>
      <c r="AC48" s="21">
        <f>'5.7. Egészségügyi'!AC17</f>
        <v>0</v>
      </c>
      <c r="AD48" s="21">
        <f>'5.7. Egészségügyi'!AD17</f>
        <v>0</v>
      </c>
      <c r="AE48" s="238"/>
    </row>
    <row r="49" spans="1:31" s="34" customFormat="1" ht="27.75" thickBot="1">
      <c r="A49" s="253"/>
      <c r="B49" s="12" t="s">
        <v>92</v>
      </c>
      <c r="C49" s="30" t="s">
        <v>47</v>
      </c>
      <c r="D49" s="25">
        <f t="shared" si="28"/>
        <v>0</v>
      </c>
      <c r="E49" s="26">
        <f>'5.7. Egészségügyi'!E20</f>
        <v>0</v>
      </c>
      <c r="F49" s="27">
        <f>'5.7. Egészségügyi'!F20</f>
        <v>0</v>
      </c>
      <c r="G49" s="27">
        <f>'5.7. Egészségügyi'!G20</f>
        <v>0</v>
      </c>
      <c r="H49" s="27">
        <f>'5.7. Egészségügyi'!H20</f>
        <v>0</v>
      </c>
      <c r="I49" s="27">
        <f>'5.7. Egészségügyi'!I20</f>
        <v>0</v>
      </c>
      <c r="J49" s="27">
        <f>'5.7. Egészségügyi'!J20</f>
        <v>0</v>
      </c>
      <c r="K49" s="27">
        <f>'5.7. Egészségügyi'!K20</f>
        <v>0</v>
      </c>
      <c r="L49" s="33">
        <f>'5.7. Egészségügyi'!L20</f>
        <v>0</v>
      </c>
      <c r="M49" s="25">
        <f t="shared" si="9"/>
        <v>0</v>
      </c>
      <c r="N49" s="26">
        <f>'5.7. Egészségügyi'!N20</f>
        <v>0</v>
      </c>
      <c r="O49" s="27">
        <f>'5.7. Egészségügyi'!O20</f>
        <v>0</v>
      </c>
      <c r="P49" s="27">
        <f>'5.7. Egészségügyi'!P20</f>
        <v>0</v>
      </c>
      <c r="Q49" s="27">
        <f>'5.7. Egészségügyi'!Q20</f>
        <v>0</v>
      </c>
      <c r="R49" s="27">
        <f>'5.7. Egészségügyi'!R20</f>
        <v>0</v>
      </c>
      <c r="S49" s="27">
        <f>'5.7. Egészségügyi'!S20</f>
        <v>0</v>
      </c>
      <c r="T49" s="27">
        <f>'5.7. Egészségügyi'!T20</f>
        <v>0</v>
      </c>
      <c r="U49" s="33">
        <f>'5.7. Egészségügyi'!U20</f>
        <v>0</v>
      </c>
      <c r="V49" s="25">
        <f t="shared" si="4"/>
        <v>0</v>
      </c>
      <c r="W49" s="26">
        <f>'5.7. Egészségügyi'!W20</f>
        <v>0</v>
      </c>
      <c r="X49" s="27">
        <f>'5.7. Egészségügyi'!X20</f>
        <v>0</v>
      </c>
      <c r="Y49" s="27">
        <f>'5.7. Egészségügyi'!Y20</f>
        <v>0</v>
      </c>
      <c r="Z49" s="27">
        <f>'5.7. Egészségügyi'!Z20</f>
        <v>0</v>
      </c>
      <c r="AA49" s="27">
        <f>'5.7. Egészségügyi'!AA20</f>
        <v>0</v>
      </c>
      <c r="AB49" s="27">
        <f>'5.7. Egészségügyi'!AB20</f>
        <v>0</v>
      </c>
      <c r="AC49" s="27">
        <f>'5.7. Egészségügyi'!AC20</f>
        <v>0</v>
      </c>
      <c r="AD49" s="33">
        <f>'5.7. Egészségügyi'!AD20</f>
        <v>0</v>
      </c>
      <c r="AE49" s="238"/>
    </row>
    <row r="50" spans="1:31" s="34" customFormat="1" ht="18" customHeight="1">
      <c r="A50" s="10" t="s">
        <v>93</v>
      </c>
      <c r="B50" s="250" t="s">
        <v>94</v>
      </c>
      <c r="C50" s="250"/>
      <c r="D50" s="11">
        <f t="shared" si="28"/>
        <v>64200000</v>
      </c>
      <c r="E50" s="11">
        <f aca="true" t="shared" si="35" ref="E50:L50">SUM(E51:E53)</f>
        <v>0</v>
      </c>
      <c r="F50" s="11">
        <f t="shared" si="35"/>
        <v>0</v>
      </c>
      <c r="G50" s="11">
        <f t="shared" si="35"/>
        <v>6000000</v>
      </c>
      <c r="H50" s="11">
        <f t="shared" si="35"/>
        <v>7200000</v>
      </c>
      <c r="I50" s="11">
        <f t="shared" si="35"/>
        <v>51000000</v>
      </c>
      <c r="J50" s="11">
        <f t="shared" si="35"/>
        <v>0</v>
      </c>
      <c r="K50" s="11">
        <f t="shared" si="35"/>
        <v>0</v>
      </c>
      <c r="L50" s="11">
        <f t="shared" si="35"/>
        <v>0</v>
      </c>
      <c r="M50" s="11">
        <f t="shared" si="9"/>
        <v>64070000</v>
      </c>
      <c r="N50" s="11">
        <f aca="true" t="shared" si="36" ref="N50:U50">SUM(N51:N53)</f>
        <v>0</v>
      </c>
      <c r="O50" s="11">
        <f t="shared" si="36"/>
        <v>0</v>
      </c>
      <c r="P50" s="11">
        <f t="shared" si="36"/>
        <v>5870000</v>
      </c>
      <c r="Q50" s="11">
        <f t="shared" si="36"/>
        <v>0</v>
      </c>
      <c r="R50" s="11">
        <f t="shared" si="36"/>
        <v>58200000</v>
      </c>
      <c r="S50" s="11">
        <f t="shared" si="36"/>
        <v>0</v>
      </c>
      <c r="T50" s="11">
        <f t="shared" si="36"/>
        <v>0</v>
      </c>
      <c r="U50" s="11">
        <f t="shared" si="36"/>
        <v>0</v>
      </c>
      <c r="V50" s="11">
        <f t="shared" si="4"/>
        <v>60038570</v>
      </c>
      <c r="W50" s="11">
        <f aca="true" t="shared" si="37" ref="W50:AD50">SUM(W51:W53)</f>
        <v>0</v>
      </c>
      <c r="X50" s="11">
        <f t="shared" si="37"/>
        <v>0</v>
      </c>
      <c r="Y50" s="11">
        <f t="shared" si="37"/>
        <v>2948570</v>
      </c>
      <c r="Z50" s="11">
        <f t="shared" si="37"/>
        <v>0</v>
      </c>
      <c r="AA50" s="11">
        <f t="shared" si="37"/>
        <v>57090000</v>
      </c>
      <c r="AB50" s="11">
        <f t="shared" si="37"/>
        <v>0</v>
      </c>
      <c r="AC50" s="11">
        <f t="shared" si="37"/>
        <v>0</v>
      </c>
      <c r="AD50" s="11">
        <f t="shared" si="37"/>
        <v>0</v>
      </c>
      <c r="AE50" s="238" t="s">
        <v>1268</v>
      </c>
    </row>
    <row r="51" spans="1:31" s="34" customFormat="1" ht="27.75" thickBot="1">
      <c r="A51" s="253"/>
      <c r="B51" s="12" t="s">
        <v>95</v>
      </c>
      <c r="C51" s="19" t="s">
        <v>43</v>
      </c>
      <c r="D51" s="25">
        <f t="shared" si="28"/>
        <v>51500000</v>
      </c>
      <c r="E51" s="15">
        <f>'5.8. Népjólét'!E10</f>
        <v>0</v>
      </c>
      <c r="F51" s="15">
        <f>'5.8. Népjólét'!F10</f>
        <v>0</v>
      </c>
      <c r="G51" s="15">
        <f>'5.8. Népjólét'!G10</f>
        <v>6000000</v>
      </c>
      <c r="H51" s="15">
        <f>'5.8. Népjólét'!H10</f>
        <v>0</v>
      </c>
      <c r="I51" s="15">
        <f>'5.8. Népjólét'!I10</f>
        <v>45500000</v>
      </c>
      <c r="J51" s="15">
        <f>'5.8. Népjólét'!J10</f>
        <v>0</v>
      </c>
      <c r="K51" s="15">
        <f>'5.8. Népjólét'!K10</f>
        <v>0</v>
      </c>
      <c r="L51" s="15">
        <f>'5.8. Népjólét'!L10</f>
        <v>0</v>
      </c>
      <c r="M51" s="25">
        <f t="shared" si="9"/>
        <v>51370000</v>
      </c>
      <c r="N51" s="15">
        <f>'5.8. Népjólét'!N10</f>
        <v>0</v>
      </c>
      <c r="O51" s="15">
        <f>'5.8. Népjólét'!O10</f>
        <v>0</v>
      </c>
      <c r="P51" s="15">
        <f>'5.8. Népjólét'!P10</f>
        <v>5870000</v>
      </c>
      <c r="Q51" s="15">
        <f>'5.8. Népjólét'!Q10</f>
        <v>0</v>
      </c>
      <c r="R51" s="15">
        <f>'5.8. Népjólét'!R10</f>
        <v>45500000</v>
      </c>
      <c r="S51" s="15">
        <f>'5.8. Népjólét'!S10</f>
        <v>0</v>
      </c>
      <c r="T51" s="15">
        <f>'5.8. Népjólét'!T10</f>
        <v>0</v>
      </c>
      <c r="U51" s="15">
        <f>'5.8. Népjólét'!U10</f>
        <v>0</v>
      </c>
      <c r="V51" s="25">
        <f t="shared" si="4"/>
        <v>48448570</v>
      </c>
      <c r="W51" s="15">
        <f>'5.8. Népjólét'!W10</f>
        <v>0</v>
      </c>
      <c r="X51" s="15">
        <f>'5.8. Népjólét'!X10</f>
        <v>0</v>
      </c>
      <c r="Y51" s="15">
        <f>'5.8. Népjólét'!Y10</f>
        <v>2948570</v>
      </c>
      <c r="Z51" s="15">
        <f>'5.8. Népjólét'!Z10</f>
        <v>0</v>
      </c>
      <c r="AA51" s="15">
        <f>'5.8. Népjólét'!AA10</f>
        <v>45500000</v>
      </c>
      <c r="AB51" s="15">
        <f>'5.8. Népjólét'!AB10</f>
        <v>0</v>
      </c>
      <c r="AC51" s="15">
        <f>'5.8. Népjólét'!AC10</f>
        <v>0</v>
      </c>
      <c r="AD51" s="15">
        <f>'5.8. Népjólét'!AD10</f>
        <v>0</v>
      </c>
      <c r="AE51" s="238"/>
    </row>
    <row r="52" spans="1:31" s="34" customFormat="1" ht="27.75" thickBot="1">
      <c r="A52" s="253"/>
      <c r="B52" s="12" t="s">
        <v>96</v>
      </c>
      <c r="C52" s="19" t="s">
        <v>45</v>
      </c>
      <c r="D52" s="25">
        <f t="shared" si="28"/>
        <v>12700000</v>
      </c>
      <c r="E52" s="21">
        <f>'5.8. Népjólét'!E15</f>
        <v>0</v>
      </c>
      <c r="F52" s="21">
        <f>'5.8. Népjólét'!F15</f>
        <v>0</v>
      </c>
      <c r="G52" s="21">
        <f>'5.8. Népjólét'!G15</f>
        <v>0</v>
      </c>
      <c r="H52" s="21">
        <f>'5.8. Népjólét'!H15</f>
        <v>7200000</v>
      </c>
      <c r="I52" s="21">
        <f>'5.8. Népjólét'!I15</f>
        <v>5500000</v>
      </c>
      <c r="J52" s="21">
        <f>'5.8. Népjólét'!J15</f>
        <v>0</v>
      </c>
      <c r="K52" s="21">
        <f>'5.8. Népjólét'!K15</f>
        <v>0</v>
      </c>
      <c r="L52" s="21">
        <f>'5.8. Népjólét'!L15</f>
        <v>0</v>
      </c>
      <c r="M52" s="25">
        <f t="shared" si="9"/>
        <v>12700000</v>
      </c>
      <c r="N52" s="21">
        <f>'5.8. Népjólét'!N15</f>
        <v>0</v>
      </c>
      <c r="O52" s="21">
        <f>'5.8. Népjólét'!O15</f>
        <v>0</v>
      </c>
      <c r="P52" s="21">
        <f>'5.8. Népjólét'!P15</f>
        <v>0</v>
      </c>
      <c r="Q52" s="21">
        <f>'5.8. Népjólét'!Q15</f>
        <v>0</v>
      </c>
      <c r="R52" s="21">
        <f>'5.8. Népjólét'!R15</f>
        <v>12700000</v>
      </c>
      <c r="S52" s="21">
        <f>'5.8. Népjólét'!S15</f>
        <v>0</v>
      </c>
      <c r="T52" s="21">
        <f>'5.8. Népjólét'!T15</f>
        <v>0</v>
      </c>
      <c r="U52" s="21">
        <f>'5.8. Népjólét'!U15</f>
        <v>0</v>
      </c>
      <c r="V52" s="25">
        <f t="shared" si="4"/>
        <v>11590000</v>
      </c>
      <c r="W52" s="21">
        <f>'5.8. Népjólét'!W15</f>
        <v>0</v>
      </c>
      <c r="X52" s="21">
        <f>'5.8. Népjólét'!X15</f>
        <v>0</v>
      </c>
      <c r="Y52" s="21">
        <f>'5.8. Népjólét'!Y15</f>
        <v>0</v>
      </c>
      <c r="Z52" s="21">
        <f>'5.8. Népjólét'!Z15</f>
        <v>0</v>
      </c>
      <c r="AA52" s="21">
        <f>'5.8. Népjólét'!AA15</f>
        <v>11590000</v>
      </c>
      <c r="AB52" s="21">
        <f>'5.8. Népjólét'!AB15</f>
        <v>0</v>
      </c>
      <c r="AC52" s="21">
        <f>'5.8. Népjólét'!AC15</f>
        <v>0</v>
      </c>
      <c r="AD52" s="21">
        <f>'5.8. Népjólét'!AD15</f>
        <v>0</v>
      </c>
      <c r="AE52" s="238"/>
    </row>
    <row r="53" spans="1:31" s="34" customFormat="1" ht="27.75" thickBot="1">
      <c r="A53" s="253"/>
      <c r="B53" s="12" t="s">
        <v>97</v>
      </c>
      <c r="C53" s="30" t="s">
        <v>47</v>
      </c>
      <c r="D53" s="25">
        <f t="shared" si="28"/>
        <v>0</v>
      </c>
      <c r="E53" s="26">
        <f>'5.8. Népjólét'!E19</f>
        <v>0</v>
      </c>
      <c r="F53" s="27">
        <f>'5.8. Népjólét'!F19</f>
        <v>0</v>
      </c>
      <c r="G53" s="27">
        <f>'5.8. Népjólét'!G19</f>
        <v>0</v>
      </c>
      <c r="H53" s="27">
        <f>'5.8. Népjólét'!H19</f>
        <v>0</v>
      </c>
      <c r="I53" s="27">
        <f>'5.8. Népjólét'!I19</f>
        <v>0</v>
      </c>
      <c r="J53" s="27">
        <f>'5.8. Népjólét'!J19</f>
        <v>0</v>
      </c>
      <c r="K53" s="27">
        <f>'5.8. Népjólét'!K19</f>
        <v>0</v>
      </c>
      <c r="L53" s="33">
        <f>'5.8. Népjólét'!L19</f>
        <v>0</v>
      </c>
      <c r="M53" s="25">
        <f t="shared" si="9"/>
        <v>0</v>
      </c>
      <c r="N53" s="26">
        <f>'5.8. Népjólét'!N19</f>
        <v>0</v>
      </c>
      <c r="O53" s="27">
        <f>'5.8. Népjólét'!O19</f>
        <v>0</v>
      </c>
      <c r="P53" s="27">
        <f>'5.8. Népjólét'!P19</f>
        <v>0</v>
      </c>
      <c r="Q53" s="27">
        <f>'5.8. Népjólét'!Q19</f>
        <v>0</v>
      </c>
      <c r="R53" s="27">
        <f>'5.8. Népjólét'!R19</f>
        <v>0</v>
      </c>
      <c r="S53" s="27">
        <f>'5.8. Népjólét'!S19</f>
        <v>0</v>
      </c>
      <c r="T53" s="27">
        <f>'5.8. Népjólét'!T19</f>
        <v>0</v>
      </c>
      <c r="U53" s="33">
        <f>'5.8. Népjólét'!U19</f>
        <v>0</v>
      </c>
      <c r="V53" s="25">
        <f t="shared" si="4"/>
        <v>0</v>
      </c>
      <c r="W53" s="26">
        <f>'5.8. Népjólét'!W19</f>
        <v>0</v>
      </c>
      <c r="X53" s="27">
        <f>'5.8. Népjólét'!X19</f>
        <v>0</v>
      </c>
      <c r="Y53" s="27">
        <f>'5.8. Népjólét'!Y19</f>
        <v>0</v>
      </c>
      <c r="Z53" s="27">
        <f>'5.8. Népjólét'!Z19</f>
        <v>0</v>
      </c>
      <c r="AA53" s="27">
        <f>'5.8. Népjólét'!AA19</f>
        <v>0</v>
      </c>
      <c r="AB53" s="27">
        <f>'5.8. Népjólét'!AB19</f>
        <v>0</v>
      </c>
      <c r="AC53" s="27">
        <f>'5.8. Népjólét'!AC19</f>
        <v>0</v>
      </c>
      <c r="AD53" s="33">
        <f>'5.8. Népjólét'!AD19</f>
        <v>0</v>
      </c>
      <c r="AE53" s="238"/>
    </row>
    <row r="54" spans="1:31" s="34" customFormat="1" ht="28.5" customHeight="1">
      <c r="A54" s="10" t="s">
        <v>98</v>
      </c>
      <c r="B54" s="250" t="s">
        <v>99</v>
      </c>
      <c r="C54" s="250"/>
      <c r="D54" s="11">
        <f t="shared" si="28"/>
        <v>29663500</v>
      </c>
      <c r="E54" s="11">
        <f aca="true" t="shared" si="38" ref="E54:L54">SUM(E55:E57)</f>
        <v>8700000</v>
      </c>
      <c r="F54" s="11">
        <f t="shared" si="38"/>
        <v>2300000</v>
      </c>
      <c r="G54" s="11">
        <f t="shared" si="38"/>
        <v>7100000</v>
      </c>
      <c r="H54" s="11">
        <f t="shared" si="38"/>
        <v>0</v>
      </c>
      <c r="I54" s="11">
        <f t="shared" si="38"/>
        <v>11563500</v>
      </c>
      <c r="J54" s="11">
        <f t="shared" si="38"/>
        <v>0</v>
      </c>
      <c r="K54" s="11">
        <f t="shared" si="38"/>
        <v>0</v>
      </c>
      <c r="L54" s="11">
        <f t="shared" si="38"/>
        <v>0</v>
      </c>
      <c r="M54" s="11">
        <f t="shared" si="9"/>
        <v>54962221</v>
      </c>
      <c r="N54" s="11">
        <f aca="true" t="shared" si="39" ref="N54:U54">SUM(N55:N57)</f>
        <v>14782815</v>
      </c>
      <c r="O54" s="11">
        <f t="shared" si="39"/>
        <v>4821481</v>
      </c>
      <c r="P54" s="11">
        <f t="shared" si="39"/>
        <v>8844425</v>
      </c>
      <c r="Q54" s="11">
        <f t="shared" si="39"/>
        <v>0</v>
      </c>
      <c r="R54" s="11">
        <f t="shared" si="39"/>
        <v>26513500</v>
      </c>
      <c r="S54" s="11">
        <f t="shared" si="39"/>
        <v>0</v>
      </c>
      <c r="T54" s="11">
        <f t="shared" si="39"/>
        <v>0</v>
      </c>
      <c r="U54" s="11">
        <f t="shared" si="39"/>
        <v>0</v>
      </c>
      <c r="V54" s="11">
        <f t="shared" si="4"/>
        <v>42717339</v>
      </c>
      <c r="W54" s="11">
        <f aca="true" t="shared" si="40" ref="W54:AD54">SUM(W55:W57)</f>
        <v>9385065</v>
      </c>
      <c r="X54" s="11">
        <f t="shared" si="40"/>
        <v>2119326</v>
      </c>
      <c r="Y54" s="11">
        <f t="shared" si="40"/>
        <v>5674448</v>
      </c>
      <c r="Z54" s="11">
        <f t="shared" si="40"/>
        <v>0</v>
      </c>
      <c r="AA54" s="11">
        <f t="shared" si="40"/>
        <v>25538500</v>
      </c>
      <c r="AB54" s="11">
        <f t="shared" si="40"/>
        <v>0</v>
      </c>
      <c r="AC54" s="11">
        <f t="shared" si="40"/>
        <v>0</v>
      </c>
      <c r="AD54" s="11">
        <f t="shared" si="40"/>
        <v>0</v>
      </c>
      <c r="AE54" s="238" t="s">
        <v>1268</v>
      </c>
    </row>
    <row r="55" spans="1:31" s="34" customFormat="1" ht="27.75" thickBot="1">
      <c r="A55" s="253"/>
      <c r="B55" s="12" t="s">
        <v>100</v>
      </c>
      <c r="C55" s="19" t="s">
        <v>43</v>
      </c>
      <c r="D55" s="25">
        <f t="shared" si="28"/>
        <v>12100000</v>
      </c>
      <c r="E55" s="15">
        <f>'5.9. Sportfeladatok'!E10</f>
        <v>0</v>
      </c>
      <c r="F55" s="16">
        <f>'5.9. Sportfeladatok'!F10</f>
        <v>0</v>
      </c>
      <c r="G55" s="16">
        <f>'5.9. Sportfeladatok'!G10</f>
        <v>7100000</v>
      </c>
      <c r="H55" s="16">
        <f>'5.9. Sportfeladatok'!H10</f>
        <v>0</v>
      </c>
      <c r="I55" s="16">
        <f>'5.9. Sportfeladatok'!I10</f>
        <v>5000000</v>
      </c>
      <c r="J55" s="16">
        <f>'5.9. Sportfeladatok'!J10</f>
        <v>0</v>
      </c>
      <c r="K55" s="16">
        <f>'5.9. Sportfeladatok'!K10</f>
        <v>0</v>
      </c>
      <c r="L55" s="31">
        <f>'5.9. Sportfeladatok'!L10</f>
        <v>0</v>
      </c>
      <c r="M55" s="25">
        <f t="shared" si="9"/>
        <v>29887585</v>
      </c>
      <c r="N55" s="15">
        <f>'5.9. Sportfeladatok'!N10</f>
        <v>243065</v>
      </c>
      <c r="O55" s="16">
        <f>'5.9. Sportfeladatok'!O10</f>
        <v>850095</v>
      </c>
      <c r="P55" s="16">
        <f>'5.9. Sportfeladatok'!P10</f>
        <v>8844425</v>
      </c>
      <c r="Q55" s="16">
        <f>'5.9. Sportfeladatok'!Q10</f>
        <v>0</v>
      </c>
      <c r="R55" s="16">
        <f>'5.9. Sportfeladatok'!R10</f>
        <v>19950000</v>
      </c>
      <c r="S55" s="16">
        <f>'5.9. Sportfeladatok'!S10</f>
        <v>0</v>
      </c>
      <c r="T55" s="16">
        <f>'5.9. Sportfeladatok'!T10</f>
        <v>0</v>
      </c>
      <c r="U55" s="31">
        <f>'5.9. Sportfeladatok'!U10</f>
        <v>0</v>
      </c>
      <c r="V55" s="25">
        <f t="shared" si="4"/>
        <v>24743039</v>
      </c>
      <c r="W55" s="15">
        <f>'5.9. Sportfeladatok'!W10</f>
        <v>43065</v>
      </c>
      <c r="X55" s="16">
        <f>'5.9. Sportfeladatok'!X10</f>
        <v>50526</v>
      </c>
      <c r="Y55" s="16">
        <f>'5.9. Sportfeladatok'!Y10</f>
        <v>5674448</v>
      </c>
      <c r="Z55" s="16">
        <f>'5.9. Sportfeladatok'!Z10</f>
        <v>0</v>
      </c>
      <c r="AA55" s="16">
        <f>'5.9. Sportfeladatok'!AA10</f>
        <v>18975000</v>
      </c>
      <c r="AB55" s="16">
        <f>'5.9. Sportfeladatok'!AB10</f>
        <v>0</v>
      </c>
      <c r="AC55" s="16">
        <f>'5.9. Sportfeladatok'!AC10</f>
        <v>0</v>
      </c>
      <c r="AD55" s="31">
        <f>'5.9. Sportfeladatok'!AD10</f>
        <v>0</v>
      </c>
      <c r="AE55" s="238"/>
    </row>
    <row r="56" spans="1:31" s="34" customFormat="1" ht="27.75" thickBot="1">
      <c r="A56" s="253"/>
      <c r="B56" s="12" t="s">
        <v>101</v>
      </c>
      <c r="C56" s="19" t="s">
        <v>45</v>
      </c>
      <c r="D56" s="25">
        <f t="shared" si="28"/>
        <v>17563500</v>
      </c>
      <c r="E56" s="21">
        <f>'5.9. Sportfeladatok'!E16</f>
        <v>8700000</v>
      </c>
      <c r="F56" s="22">
        <f>'5.9. Sportfeladatok'!F16</f>
        <v>2300000</v>
      </c>
      <c r="G56" s="22">
        <f>'5.9. Sportfeladatok'!G16</f>
        <v>0</v>
      </c>
      <c r="H56" s="22">
        <f>'5.9. Sportfeladatok'!H16</f>
        <v>0</v>
      </c>
      <c r="I56" s="22">
        <f>'5.9. Sportfeladatok'!I16</f>
        <v>6563500</v>
      </c>
      <c r="J56" s="22">
        <f>'5.9. Sportfeladatok'!J16</f>
        <v>0</v>
      </c>
      <c r="K56" s="22">
        <f>'5.9. Sportfeladatok'!K16</f>
        <v>0</v>
      </c>
      <c r="L56" s="32">
        <f>'5.9. Sportfeladatok'!L16</f>
        <v>0</v>
      </c>
      <c r="M56" s="25">
        <f t="shared" si="9"/>
        <v>25074636</v>
      </c>
      <c r="N56" s="21">
        <f>'5.9. Sportfeladatok'!N16</f>
        <v>14539750</v>
      </c>
      <c r="O56" s="22">
        <f>'5.9. Sportfeladatok'!O16</f>
        <v>3971386</v>
      </c>
      <c r="P56" s="22">
        <f>'5.9. Sportfeladatok'!P16</f>
        <v>0</v>
      </c>
      <c r="Q56" s="22">
        <f>'5.9. Sportfeladatok'!Q16</f>
        <v>0</v>
      </c>
      <c r="R56" s="22">
        <f>'5.9. Sportfeladatok'!R16</f>
        <v>6563500</v>
      </c>
      <c r="S56" s="22">
        <f>'5.9. Sportfeladatok'!S16</f>
        <v>0</v>
      </c>
      <c r="T56" s="22">
        <f>'5.9. Sportfeladatok'!T16</f>
        <v>0</v>
      </c>
      <c r="U56" s="32">
        <f>'5.9. Sportfeladatok'!U16</f>
        <v>0</v>
      </c>
      <c r="V56" s="25">
        <f t="shared" si="4"/>
        <v>17974300</v>
      </c>
      <c r="W56" s="21">
        <f>'5.9. Sportfeladatok'!W16</f>
        <v>9342000</v>
      </c>
      <c r="X56" s="22">
        <f>'5.9. Sportfeladatok'!X16</f>
        <v>2068800</v>
      </c>
      <c r="Y56" s="22">
        <f>'5.9. Sportfeladatok'!Y16</f>
        <v>0</v>
      </c>
      <c r="Z56" s="22">
        <f>'5.9. Sportfeladatok'!Z16</f>
        <v>0</v>
      </c>
      <c r="AA56" s="22">
        <f>'5.9. Sportfeladatok'!AA16</f>
        <v>6563500</v>
      </c>
      <c r="AB56" s="22">
        <f>'5.9. Sportfeladatok'!AB16</f>
        <v>0</v>
      </c>
      <c r="AC56" s="22">
        <f>'5.9. Sportfeladatok'!AC16</f>
        <v>0</v>
      </c>
      <c r="AD56" s="32">
        <f>'5.9. Sportfeladatok'!AD16</f>
        <v>0</v>
      </c>
      <c r="AE56" s="238"/>
    </row>
    <row r="57" spans="1:31" s="34" customFormat="1" ht="27.75" thickBot="1">
      <c r="A57" s="253"/>
      <c r="B57" s="12" t="s">
        <v>102</v>
      </c>
      <c r="C57" s="30" t="s">
        <v>47</v>
      </c>
      <c r="D57" s="25">
        <f t="shared" si="28"/>
        <v>0</v>
      </c>
      <c r="E57" s="26">
        <f>'5.9. Sportfeladatok'!E21</f>
        <v>0</v>
      </c>
      <c r="F57" s="27">
        <f>'5.9. Sportfeladatok'!F21</f>
        <v>0</v>
      </c>
      <c r="G57" s="27">
        <f>'5.9. Sportfeladatok'!G21</f>
        <v>0</v>
      </c>
      <c r="H57" s="27">
        <f>'5.9. Sportfeladatok'!H21</f>
        <v>0</v>
      </c>
      <c r="I57" s="27">
        <f>'5.9. Sportfeladatok'!I21</f>
        <v>0</v>
      </c>
      <c r="J57" s="27">
        <f>'5.9. Sportfeladatok'!J21</f>
        <v>0</v>
      </c>
      <c r="K57" s="27">
        <f>'5.9. Sportfeladatok'!K21</f>
        <v>0</v>
      </c>
      <c r="L57" s="33">
        <f>'5.9. Sportfeladatok'!L21</f>
        <v>0</v>
      </c>
      <c r="M57" s="25">
        <f t="shared" si="9"/>
        <v>0</v>
      </c>
      <c r="N57" s="26">
        <f>'5.9. Sportfeladatok'!N21</f>
        <v>0</v>
      </c>
      <c r="O57" s="27">
        <f>'5.9. Sportfeladatok'!O21</f>
        <v>0</v>
      </c>
      <c r="P57" s="27">
        <f>'5.9. Sportfeladatok'!P21</f>
        <v>0</v>
      </c>
      <c r="Q57" s="27">
        <f>'5.9. Sportfeladatok'!Q21</f>
        <v>0</v>
      </c>
      <c r="R57" s="27">
        <f>'5.9. Sportfeladatok'!R21</f>
        <v>0</v>
      </c>
      <c r="S57" s="27">
        <f>'5.9. Sportfeladatok'!S21</f>
        <v>0</v>
      </c>
      <c r="T57" s="27">
        <f>'5.9. Sportfeladatok'!T21</f>
        <v>0</v>
      </c>
      <c r="U57" s="33">
        <f>'5.9. Sportfeladatok'!U21</f>
        <v>0</v>
      </c>
      <c r="V57" s="25">
        <f t="shared" si="4"/>
        <v>0</v>
      </c>
      <c r="W57" s="26">
        <f>'5.9. Sportfeladatok'!W21</f>
        <v>0</v>
      </c>
      <c r="X57" s="27">
        <f>'5.9. Sportfeladatok'!X21</f>
        <v>0</v>
      </c>
      <c r="Y57" s="27">
        <f>'5.9. Sportfeladatok'!Y21</f>
        <v>0</v>
      </c>
      <c r="Z57" s="27">
        <f>'5.9. Sportfeladatok'!Z21</f>
        <v>0</v>
      </c>
      <c r="AA57" s="27">
        <f>'5.9. Sportfeladatok'!AA21</f>
        <v>0</v>
      </c>
      <c r="AB57" s="27">
        <f>'5.9. Sportfeladatok'!AB21</f>
        <v>0</v>
      </c>
      <c r="AC57" s="27">
        <f>'5.9. Sportfeladatok'!AC21</f>
        <v>0</v>
      </c>
      <c r="AD57" s="33">
        <f>'5.9. Sportfeladatok'!AD21</f>
        <v>0</v>
      </c>
      <c r="AE57" s="238"/>
    </row>
    <row r="58" spans="1:31" s="34" customFormat="1" ht="18" customHeight="1">
      <c r="A58" s="10" t="s">
        <v>103</v>
      </c>
      <c r="B58" s="250" t="s">
        <v>104</v>
      </c>
      <c r="C58" s="250"/>
      <c r="D58" s="11">
        <f t="shared" si="28"/>
        <v>437000000</v>
      </c>
      <c r="E58" s="11">
        <f aca="true" t="shared" si="41" ref="E58:L58">SUM(E59:E60)</f>
        <v>0</v>
      </c>
      <c r="F58" s="11">
        <f t="shared" si="41"/>
        <v>0</v>
      </c>
      <c r="G58" s="11">
        <f t="shared" si="41"/>
        <v>0</v>
      </c>
      <c r="H58" s="11">
        <f t="shared" si="41"/>
        <v>437000000</v>
      </c>
      <c r="I58" s="11">
        <f t="shared" si="41"/>
        <v>0</v>
      </c>
      <c r="J58" s="11">
        <f t="shared" si="41"/>
        <v>0</v>
      </c>
      <c r="K58" s="11">
        <f t="shared" si="41"/>
        <v>0</v>
      </c>
      <c r="L58" s="11">
        <f t="shared" si="41"/>
        <v>0</v>
      </c>
      <c r="M58" s="11">
        <f t="shared" si="9"/>
        <v>427335319</v>
      </c>
      <c r="N58" s="11">
        <f aca="true" t="shared" si="42" ref="N58:U58">SUM(N59:N60)</f>
        <v>0</v>
      </c>
      <c r="O58" s="11">
        <f t="shared" si="42"/>
        <v>0</v>
      </c>
      <c r="P58" s="11">
        <f t="shared" si="42"/>
        <v>6350</v>
      </c>
      <c r="Q58" s="11">
        <f>SUM(Q59:Q60)</f>
        <v>427328969</v>
      </c>
      <c r="R58" s="11">
        <f t="shared" si="42"/>
        <v>0</v>
      </c>
      <c r="S58" s="11">
        <f t="shared" si="42"/>
        <v>0</v>
      </c>
      <c r="T58" s="11">
        <f t="shared" si="42"/>
        <v>0</v>
      </c>
      <c r="U58" s="11">
        <f t="shared" si="42"/>
        <v>0</v>
      </c>
      <c r="V58" s="11">
        <f t="shared" si="4"/>
        <v>274210470</v>
      </c>
      <c r="W58" s="11">
        <f aca="true" t="shared" si="43" ref="W58:AD58">SUM(W59:W60)</f>
        <v>0</v>
      </c>
      <c r="X58" s="11">
        <f t="shared" si="43"/>
        <v>0</v>
      </c>
      <c r="Y58" s="11">
        <f t="shared" si="43"/>
        <v>6350</v>
      </c>
      <c r="Z58" s="11">
        <f t="shared" si="43"/>
        <v>274204120</v>
      </c>
      <c r="AA58" s="11">
        <f t="shared" si="43"/>
        <v>0</v>
      </c>
      <c r="AB58" s="11">
        <f t="shared" si="43"/>
        <v>0</v>
      </c>
      <c r="AC58" s="11">
        <f t="shared" si="43"/>
        <v>0</v>
      </c>
      <c r="AD58" s="11">
        <f t="shared" si="43"/>
        <v>0</v>
      </c>
      <c r="AE58" s="238"/>
    </row>
    <row r="59" spans="1:31" s="34" customFormat="1" ht="27.75" thickBot="1">
      <c r="A59" s="253"/>
      <c r="B59" s="12" t="s">
        <v>105</v>
      </c>
      <c r="C59" s="19" t="s">
        <v>43</v>
      </c>
      <c r="D59" s="25">
        <f t="shared" si="28"/>
        <v>204000000</v>
      </c>
      <c r="E59" s="15">
        <f>'5.10. Szoc'!F10</f>
        <v>0</v>
      </c>
      <c r="F59" s="16">
        <f>'5.10. Szoc'!G10</f>
        <v>0</v>
      </c>
      <c r="G59" s="16">
        <f>'5.10. Szoc'!H10</f>
        <v>0</v>
      </c>
      <c r="H59" s="16">
        <f>'5.10. Szoc'!I10</f>
        <v>204000000</v>
      </c>
      <c r="I59" s="16">
        <f>'5.10. Szoc'!J10</f>
        <v>0</v>
      </c>
      <c r="J59" s="16">
        <f>'5.10. Szoc'!K10</f>
        <v>0</v>
      </c>
      <c r="K59" s="16">
        <f>'5.10. Szoc'!L10</f>
        <v>0</v>
      </c>
      <c r="L59" s="31">
        <f>'5.10. Szoc'!M10</f>
        <v>0</v>
      </c>
      <c r="M59" s="25">
        <f t="shared" si="9"/>
        <v>197335319</v>
      </c>
      <c r="N59" s="15">
        <f>'5.10. Szoc'!O10</f>
        <v>0</v>
      </c>
      <c r="O59" s="16">
        <f>'5.10. Szoc'!P10</f>
        <v>0</v>
      </c>
      <c r="P59" s="16">
        <f>'5.10. Szoc'!Q10</f>
        <v>6350</v>
      </c>
      <c r="Q59" s="16">
        <f>'5.10. Szoc'!R10</f>
        <v>197328969</v>
      </c>
      <c r="R59" s="16">
        <f>'5.10. Szoc'!S10</f>
        <v>0</v>
      </c>
      <c r="S59" s="16">
        <f>'5.10. Szoc'!T10</f>
        <v>0</v>
      </c>
      <c r="T59" s="16">
        <f>'5.10. Szoc'!U10</f>
        <v>0</v>
      </c>
      <c r="U59" s="31">
        <f>'5.10. Szoc'!V10</f>
        <v>0</v>
      </c>
      <c r="V59" s="25">
        <f t="shared" si="4"/>
        <v>144312385</v>
      </c>
      <c r="W59" s="15">
        <f>'5.10. Szoc'!X10</f>
        <v>0</v>
      </c>
      <c r="X59" s="16">
        <f>'5.10. Szoc'!Y10</f>
        <v>0</v>
      </c>
      <c r="Y59" s="16">
        <f>'5.10. Szoc'!Z10</f>
        <v>6350</v>
      </c>
      <c r="Z59" s="16">
        <f>'5.10. Szoc'!AA10</f>
        <v>144306035</v>
      </c>
      <c r="AA59" s="16">
        <f>'5.10. Szoc'!AB10</f>
        <v>0</v>
      </c>
      <c r="AB59" s="16">
        <f>'5.10. Szoc'!AC10</f>
        <v>0</v>
      </c>
      <c r="AC59" s="16">
        <f>'5.10. Szoc'!AD10</f>
        <v>0</v>
      </c>
      <c r="AD59" s="31">
        <f>'5.10. Szoc'!AE10</f>
        <v>0</v>
      </c>
      <c r="AE59" s="238"/>
    </row>
    <row r="60" spans="1:31" s="34" customFormat="1" ht="27.75" thickBot="1">
      <c r="A60" s="253"/>
      <c r="B60" s="12" t="s">
        <v>106</v>
      </c>
      <c r="C60" s="19" t="s">
        <v>45</v>
      </c>
      <c r="D60" s="25">
        <f t="shared" si="28"/>
        <v>233000000</v>
      </c>
      <c r="E60" s="21">
        <f>'5.10. Szoc'!F23</f>
        <v>0</v>
      </c>
      <c r="F60" s="22">
        <f>'5.10. Szoc'!G23</f>
        <v>0</v>
      </c>
      <c r="G60" s="22">
        <f>'5.10. Szoc'!H23</f>
        <v>0</v>
      </c>
      <c r="H60" s="22">
        <f>'5.10. Szoc'!I23</f>
        <v>233000000</v>
      </c>
      <c r="I60" s="22">
        <f>'5.10. Szoc'!J23</f>
        <v>0</v>
      </c>
      <c r="J60" s="22">
        <f>'5.10. Szoc'!K23</f>
        <v>0</v>
      </c>
      <c r="K60" s="22">
        <f>'5.10. Szoc'!L23</f>
        <v>0</v>
      </c>
      <c r="L60" s="32">
        <f>'5.10. Szoc'!M23</f>
        <v>0</v>
      </c>
      <c r="M60" s="25">
        <f t="shared" si="9"/>
        <v>230000000</v>
      </c>
      <c r="N60" s="21">
        <f>'5.10. Szoc'!O23</f>
        <v>0</v>
      </c>
      <c r="O60" s="22">
        <f>'5.10. Szoc'!P23</f>
        <v>0</v>
      </c>
      <c r="P60" s="22">
        <f>'5.10. Szoc'!Q23</f>
        <v>0</v>
      </c>
      <c r="Q60" s="22">
        <f>'5.10. Szoc'!R23</f>
        <v>230000000</v>
      </c>
      <c r="R60" s="22">
        <f>'5.10. Szoc'!S23</f>
        <v>0</v>
      </c>
      <c r="S60" s="22">
        <f>'5.10. Szoc'!T23</f>
        <v>0</v>
      </c>
      <c r="T60" s="22">
        <f>'5.10. Szoc'!U23</f>
        <v>0</v>
      </c>
      <c r="U60" s="32">
        <f>'5.10. Szoc'!V23</f>
        <v>0</v>
      </c>
      <c r="V60" s="25">
        <f t="shared" si="4"/>
        <v>129898085</v>
      </c>
      <c r="W60" s="21">
        <f>'5.10. Szoc'!X23</f>
        <v>0</v>
      </c>
      <c r="X60" s="22">
        <f>'5.10. Szoc'!Y23</f>
        <v>0</v>
      </c>
      <c r="Y60" s="22">
        <f>'5.10. Szoc'!Z23</f>
        <v>0</v>
      </c>
      <c r="Z60" s="22">
        <f>'5.10. Szoc'!AA23</f>
        <v>129898085</v>
      </c>
      <c r="AA60" s="22">
        <f>'5.10. Szoc'!AB23</f>
        <v>0</v>
      </c>
      <c r="AB60" s="22">
        <f>'5.10. Szoc'!AC23</f>
        <v>0</v>
      </c>
      <c r="AC60" s="22">
        <f>'5.10. Szoc'!AD23</f>
        <v>0</v>
      </c>
      <c r="AD60" s="32">
        <f>'5.10. Szoc'!AE23</f>
        <v>0</v>
      </c>
      <c r="AE60" s="238"/>
    </row>
    <row r="61" spans="1:31" s="34" customFormat="1" ht="27.75" thickBot="1">
      <c r="A61" s="253"/>
      <c r="B61" s="12" t="s">
        <v>107</v>
      </c>
      <c r="C61" s="30" t="s">
        <v>47</v>
      </c>
      <c r="D61" s="14">
        <f t="shared" si="28"/>
        <v>0</v>
      </c>
      <c r="E61" s="26">
        <f>'5.10. Szoc'!F27</f>
        <v>0</v>
      </c>
      <c r="F61" s="27">
        <f>'5.10. Szoc'!G27</f>
        <v>0</v>
      </c>
      <c r="G61" s="27">
        <f>'5.10. Szoc'!H27</f>
        <v>0</v>
      </c>
      <c r="H61" s="27">
        <f>'5.10. Szoc'!I27</f>
        <v>0</v>
      </c>
      <c r="I61" s="27">
        <f>'5.10. Szoc'!J27</f>
        <v>0</v>
      </c>
      <c r="J61" s="27">
        <f>'5.10. Szoc'!K27</f>
        <v>0</v>
      </c>
      <c r="K61" s="27">
        <f>'5.10. Szoc'!L27</f>
        <v>0</v>
      </c>
      <c r="L61" s="33">
        <f>'5.10. Szoc'!M27</f>
        <v>0</v>
      </c>
      <c r="M61" s="14">
        <f t="shared" si="9"/>
        <v>0</v>
      </c>
      <c r="N61" s="26">
        <f>'5.10. Szoc'!O27</f>
        <v>0</v>
      </c>
      <c r="O61" s="27">
        <f>'5.10. Szoc'!P27</f>
        <v>0</v>
      </c>
      <c r="P61" s="27">
        <f>'5.10. Szoc'!Q27</f>
        <v>0</v>
      </c>
      <c r="Q61" s="27">
        <f>'5.10. Szoc'!R27</f>
        <v>0</v>
      </c>
      <c r="R61" s="27">
        <f>'5.10. Szoc'!S27</f>
        <v>0</v>
      </c>
      <c r="S61" s="27">
        <f>'5.10. Szoc'!T27</f>
        <v>0</v>
      </c>
      <c r="T61" s="27">
        <f>'5.10. Szoc'!U27</f>
        <v>0</v>
      </c>
      <c r="U61" s="33">
        <f>'5.10. Szoc'!V27</f>
        <v>0</v>
      </c>
      <c r="V61" s="14">
        <f t="shared" si="4"/>
        <v>0</v>
      </c>
      <c r="W61" s="26">
        <f>'5.10. Szoc'!X27</f>
        <v>0</v>
      </c>
      <c r="X61" s="27">
        <f>'5.10. Szoc'!Y27</f>
        <v>0</v>
      </c>
      <c r="Y61" s="27">
        <f>'5.10. Szoc'!Z27</f>
        <v>0</v>
      </c>
      <c r="Z61" s="27">
        <f>'5.10. Szoc'!AA27</f>
        <v>0</v>
      </c>
      <c r="AA61" s="27">
        <f>'5.10. Szoc'!AB27</f>
        <v>0</v>
      </c>
      <c r="AB61" s="27">
        <f>'5.10. Szoc'!AC27</f>
        <v>0</v>
      </c>
      <c r="AC61" s="27">
        <f>'5.10. Szoc'!AD27</f>
        <v>0</v>
      </c>
      <c r="AD61" s="33">
        <f>'5.10. Szoc'!AE27</f>
        <v>0</v>
      </c>
      <c r="AE61" s="238"/>
    </row>
    <row r="62" spans="1:31" s="34" customFormat="1" ht="18" customHeight="1">
      <c r="A62" s="10" t="s">
        <v>108</v>
      </c>
      <c r="B62" s="250" t="s">
        <v>109</v>
      </c>
      <c r="C62" s="250"/>
      <c r="D62" s="11">
        <f t="shared" si="28"/>
        <v>64000000</v>
      </c>
      <c r="E62" s="11">
        <f aca="true" t="shared" si="44" ref="E62:L62">SUM(E63:E65)</f>
        <v>0</v>
      </c>
      <c r="F62" s="11">
        <f t="shared" si="44"/>
        <v>0</v>
      </c>
      <c r="G62" s="11">
        <f t="shared" si="44"/>
        <v>0</v>
      </c>
      <c r="H62" s="11">
        <f t="shared" si="44"/>
        <v>0</v>
      </c>
      <c r="I62" s="11">
        <f t="shared" si="44"/>
        <v>64000000</v>
      </c>
      <c r="J62" s="11">
        <f t="shared" si="44"/>
        <v>0</v>
      </c>
      <c r="K62" s="11">
        <f t="shared" si="44"/>
        <v>0</v>
      </c>
      <c r="L62" s="11">
        <f t="shared" si="44"/>
        <v>0</v>
      </c>
      <c r="M62" s="11">
        <f t="shared" si="9"/>
        <v>47607459</v>
      </c>
      <c r="N62" s="11">
        <f aca="true" t="shared" si="45" ref="N62:U62">SUM(N63:N65)</f>
        <v>0</v>
      </c>
      <c r="O62" s="11">
        <f t="shared" si="45"/>
        <v>0</v>
      </c>
      <c r="P62" s="11">
        <f t="shared" si="45"/>
        <v>0</v>
      </c>
      <c r="Q62" s="11">
        <f t="shared" si="45"/>
        <v>0</v>
      </c>
      <c r="R62" s="11">
        <f t="shared" si="45"/>
        <v>46476819</v>
      </c>
      <c r="S62" s="11">
        <f t="shared" si="45"/>
        <v>0</v>
      </c>
      <c r="T62" s="11">
        <f t="shared" si="45"/>
        <v>0</v>
      </c>
      <c r="U62" s="11">
        <f t="shared" si="45"/>
        <v>1130640</v>
      </c>
      <c r="V62" s="11">
        <f t="shared" si="4"/>
        <v>14508467</v>
      </c>
      <c r="W62" s="11">
        <f aca="true" t="shared" si="46" ref="W62:AD62">SUM(W63:W65)</f>
        <v>0</v>
      </c>
      <c r="X62" s="11">
        <f t="shared" si="46"/>
        <v>0</v>
      </c>
      <c r="Y62" s="11">
        <f t="shared" si="46"/>
        <v>0</v>
      </c>
      <c r="Z62" s="11">
        <f t="shared" si="46"/>
        <v>0</v>
      </c>
      <c r="AA62" s="11">
        <f t="shared" si="46"/>
        <v>13377827</v>
      </c>
      <c r="AB62" s="11">
        <f t="shared" si="46"/>
        <v>0</v>
      </c>
      <c r="AC62" s="11">
        <f t="shared" si="46"/>
        <v>0</v>
      </c>
      <c r="AD62" s="11">
        <f t="shared" si="46"/>
        <v>1130640</v>
      </c>
      <c r="AE62" s="238" t="s">
        <v>1268</v>
      </c>
    </row>
    <row r="63" spans="1:31" s="34" customFormat="1" ht="27.75" thickBot="1">
      <c r="A63" s="253"/>
      <c r="B63" s="12" t="s">
        <v>110</v>
      </c>
      <c r="C63" s="19" t="s">
        <v>43</v>
      </c>
      <c r="D63" s="25">
        <f t="shared" si="28"/>
        <v>64000000</v>
      </c>
      <c r="E63" s="15">
        <v>0</v>
      </c>
      <c r="F63" s="16">
        <v>0</v>
      </c>
      <c r="G63" s="16">
        <v>0</v>
      </c>
      <c r="H63" s="16">
        <v>0</v>
      </c>
      <c r="I63" s="16">
        <v>64000000</v>
      </c>
      <c r="J63" s="16">
        <v>0</v>
      </c>
      <c r="K63" s="16">
        <v>0</v>
      </c>
      <c r="L63" s="17">
        <v>0</v>
      </c>
      <c r="M63" s="25">
        <f t="shared" si="9"/>
        <v>47607459</v>
      </c>
      <c r="N63" s="15">
        <v>0</v>
      </c>
      <c r="O63" s="16">
        <v>0</v>
      </c>
      <c r="P63" s="16">
        <v>0</v>
      </c>
      <c r="Q63" s="16">
        <v>0</v>
      </c>
      <c r="R63" s="16">
        <v>46476819</v>
      </c>
      <c r="S63" s="16">
        <v>0</v>
      </c>
      <c r="T63" s="16">
        <v>0</v>
      </c>
      <c r="U63" s="17">
        <v>1130640</v>
      </c>
      <c r="V63" s="25">
        <f t="shared" si="4"/>
        <v>14508467</v>
      </c>
      <c r="W63" s="15">
        <v>0</v>
      </c>
      <c r="X63" s="16">
        <v>0</v>
      </c>
      <c r="Y63" s="16">
        <v>0</v>
      </c>
      <c r="Z63" s="16">
        <v>0</v>
      </c>
      <c r="AA63" s="16">
        <v>13377827</v>
      </c>
      <c r="AB63" s="16">
        <v>0</v>
      </c>
      <c r="AC63" s="16">
        <v>0</v>
      </c>
      <c r="AD63" s="17">
        <v>1130640</v>
      </c>
      <c r="AE63" s="238"/>
    </row>
    <row r="64" spans="1:31" s="34" customFormat="1" ht="27.75" thickBot="1">
      <c r="A64" s="253"/>
      <c r="B64" s="12" t="s">
        <v>111</v>
      </c>
      <c r="C64" s="19" t="s">
        <v>45</v>
      </c>
      <c r="D64" s="25">
        <f t="shared" si="28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9"/>
        <v>0</v>
      </c>
      <c r="N64" s="21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3">
        <v>0</v>
      </c>
      <c r="V64" s="25">
        <f t="shared" si="4"/>
        <v>0</v>
      </c>
      <c r="W64" s="21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3">
        <v>0</v>
      </c>
      <c r="AE64" s="238"/>
    </row>
    <row r="65" spans="1:31" s="34" customFormat="1" ht="27.75" thickBot="1">
      <c r="A65" s="253"/>
      <c r="B65" s="12" t="s">
        <v>112</v>
      </c>
      <c r="C65" s="30" t="s">
        <v>47</v>
      </c>
      <c r="D65" s="25">
        <f t="shared" si="28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9"/>
        <v>0</v>
      </c>
      <c r="N65" s="26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8">
        <v>0</v>
      </c>
      <c r="V65" s="25">
        <f t="shared" si="4"/>
        <v>0</v>
      </c>
      <c r="W65" s="26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8">
        <v>0</v>
      </c>
      <c r="AE65" s="238"/>
    </row>
    <row r="66" spans="1:31" s="34" customFormat="1" ht="18" customHeight="1">
      <c r="A66" s="10" t="s">
        <v>113</v>
      </c>
      <c r="B66" s="250" t="s">
        <v>114</v>
      </c>
      <c r="C66" s="250"/>
      <c r="D66" s="11">
        <f t="shared" si="28"/>
        <v>100908400</v>
      </c>
      <c r="E66" s="11">
        <f aca="true" t="shared" si="47" ref="E66:L66">SUM(E67:E69)</f>
        <v>16800000</v>
      </c>
      <c r="F66" s="11">
        <f t="shared" si="47"/>
        <v>4128400</v>
      </c>
      <c r="G66" s="11">
        <f t="shared" si="47"/>
        <v>28374000</v>
      </c>
      <c r="H66" s="11">
        <f t="shared" si="47"/>
        <v>0</v>
      </c>
      <c r="I66" s="11">
        <f t="shared" si="47"/>
        <v>41606000</v>
      </c>
      <c r="J66" s="11">
        <f t="shared" si="47"/>
        <v>0</v>
      </c>
      <c r="K66" s="11">
        <f t="shared" si="47"/>
        <v>0</v>
      </c>
      <c r="L66" s="11">
        <f t="shared" si="47"/>
        <v>10000000</v>
      </c>
      <c r="M66" s="11">
        <f t="shared" si="9"/>
        <v>131717950</v>
      </c>
      <c r="N66" s="11">
        <f aca="true" t="shared" si="48" ref="N66:U66">SUM(N67:N69)</f>
        <v>24529059</v>
      </c>
      <c r="O66" s="11">
        <f t="shared" si="48"/>
        <v>6881874</v>
      </c>
      <c r="P66" s="11">
        <f t="shared" si="48"/>
        <v>47423746</v>
      </c>
      <c r="Q66" s="11">
        <f t="shared" si="48"/>
        <v>0</v>
      </c>
      <c r="R66" s="11">
        <f t="shared" si="48"/>
        <v>38537364</v>
      </c>
      <c r="S66" s="11">
        <f t="shared" si="48"/>
        <v>3745907</v>
      </c>
      <c r="T66" s="11">
        <f t="shared" si="48"/>
        <v>0</v>
      </c>
      <c r="U66" s="11">
        <f t="shared" si="48"/>
        <v>10600000</v>
      </c>
      <c r="V66" s="11">
        <f t="shared" si="4"/>
        <v>107553040</v>
      </c>
      <c r="W66" s="11">
        <f aca="true" t="shared" si="49" ref="W66:AD66">SUM(W67:W69)</f>
        <v>22131968</v>
      </c>
      <c r="X66" s="11">
        <f t="shared" si="49"/>
        <v>4966518</v>
      </c>
      <c r="Y66" s="11">
        <f t="shared" si="49"/>
        <v>37854687</v>
      </c>
      <c r="Z66" s="11">
        <f t="shared" si="49"/>
        <v>0</v>
      </c>
      <c r="AA66" s="11">
        <f t="shared" si="49"/>
        <v>28438600</v>
      </c>
      <c r="AB66" s="11">
        <f t="shared" si="49"/>
        <v>3561267</v>
      </c>
      <c r="AC66" s="11">
        <f t="shared" si="49"/>
        <v>0</v>
      </c>
      <c r="AD66" s="11">
        <f t="shared" si="49"/>
        <v>10600000</v>
      </c>
      <c r="AE66" s="238"/>
    </row>
    <row r="67" spans="1:31" s="34" customFormat="1" ht="27.75" thickBot="1">
      <c r="A67" s="253"/>
      <c r="B67" s="12" t="s">
        <v>115</v>
      </c>
      <c r="C67" s="19" t="s">
        <v>43</v>
      </c>
      <c r="D67" s="25">
        <f t="shared" si="28"/>
        <v>100908400</v>
      </c>
      <c r="E67" s="15">
        <f>'5.11. Közművelődés'!F10</f>
        <v>16800000</v>
      </c>
      <c r="F67" s="16">
        <f>'5.11. Közművelődés'!G10</f>
        <v>4128400</v>
      </c>
      <c r="G67" s="16">
        <f>'5.11. Közművelődés'!H10</f>
        <v>28374000</v>
      </c>
      <c r="H67" s="16">
        <f>'5.11. Közművelődés'!I10</f>
        <v>0</v>
      </c>
      <c r="I67" s="16">
        <f>'5.11. Közművelődés'!J10</f>
        <v>41606000</v>
      </c>
      <c r="J67" s="16">
        <f>'5.11. Közművelődés'!K10</f>
        <v>0</v>
      </c>
      <c r="K67" s="16">
        <f>'5.11. Közművelődés'!L10</f>
        <v>0</v>
      </c>
      <c r="L67" s="31">
        <f>'5.11. Közművelődés'!M10</f>
        <v>10000000</v>
      </c>
      <c r="M67" s="25">
        <f t="shared" si="9"/>
        <v>131717950</v>
      </c>
      <c r="N67" s="15">
        <f>'5.11. Közművelődés'!O10</f>
        <v>24529059</v>
      </c>
      <c r="O67" s="16">
        <f>'5.11. Közművelődés'!P10</f>
        <v>6881874</v>
      </c>
      <c r="P67" s="16">
        <f>'5.11. Közművelődés'!Q10</f>
        <v>47423746</v>
      </c>
      <c r="Q67" s="16">
        <f>'5.11. Közművelődés'!R10</f>
        <v>0</v>
      </c>
      <c r="R67" s="16">
        <f>'5.11. Közművelődés'!S10</f>
        <v>38537364</v>
      </c>
      <c r="S67" s="16">
        <f>'5.11. Közművelődés'!T10</f>
        <v>3745907</v>
      </c>
      <c r="T67" s="16">
        <f>'5.11. Közművelődés'!U10</f>
        <v>0</v>
      </c>
      <c r="U67" s="31">
        <f>'5.11. Közművelődés'!V10</f>
        <v>10600000</v>
      </c>
      <c r="V67" s="25">
        <f t="shared" si="4"/>
        <v>107553040</v>
      </c>
      <c r="W67" s="15">
        <f>'5.11. Közművelődés'!X10</f>
        <v>22131968</v>
      </c>
      <c r="X67" s="15">
        <f>'5.11. Közművelődés'!Y10</f>
        <v>4966518</v>
      </c>
      <c r="Y67" s="15">
        <f>'5.11. Közművelődés'!Z10</f>
        <v>37854687</v>
      </c>
      <c r="Z67" s="15">
        <f>'5.11. Közművelődés'!AA10</f>
        <v>0</v>
      </c>
      <c r="AA67" s="15">
        <f>'5.11. Közművelődés'!AB10</f>
        <v>28438600</v>
      </c>
      <c r="AB67" s="15">
        <f>'5.11. Közművelődés'!AC10</f>
        <v>3561267</v>
      </c>
      <c r="AC67" s="15">
        <f>'5.11. Közművelődés'!AD10</f>
        <v>0</v>
      </c>
      <c r="AD67" s="15">
        <f>'5.11. Közművelődés'!AE10</f>
        <v>10600000</v>
      </c>
      <c r="AE67" s="238"/>
    </row>
    <row r="68" spans="1:31" s="34" customFormat="1" ht="27.75" thickBot="1">
      <c r="A68" s="253"/>
      <c r="B68" s="12" t="s">
        <v>116</v>
      </c>
      <c r="C68" s="19" t="s">
        <v>45</v>
      </c>
      <c r="D68" s="25">
        <f t="shared" si="28"/>
        <v>0</v>
      </c>
      <c r="E68" s="21">
        <f>'5.11. Közművelődés'!F52</f>
        <v>0</v>
      </c>
      <c r="F68" s="22">
        <f>'5.11. Közművelődés'!G52</f>
        <v>0</v>
      </c>
      <c r="G68" s="22">
        <f>'5.11. Közművelődés'!H52</f>
        <v>0</v>
      </c>
      <c r="H68" s="22">
        <f>'5.11. Közművelődés'!I52</f>
        <v>0</v>
      </c>
      <c r="I68" s="22">
        <f>'5.11. Közművelődés'!J52</f>
        <v>0</v>
      </c>
      <c r="J68" s="22">
        <f>'5.11. Közművelődés'!K52</f>
        <v>0</v>
      </c>
      <c r="K68" s="22">
        <f>'5.11. Közművelődés'!L52</f>
        <v>0</v>
      </c>
      <c r="L68" s="32">
        <f>'5.11. Közművelődés'!M52</f>
        <v>0</v>
      </c>
      <c r="M68" s="25">
        <f t="shared" si="9"/>
        <v>0</v>
      </c>
      <c r="N68" s="21">
        <f>'5.11. Közművelődés'!O52</f>
        <v>0</v>
      </c>
      <c r="O68" s="22">
        <f>'5.11. Közművelődés'!P52</f>
        <v>0</v>
      </c>
      <c r="P68" s="22">
        <f>'5.11. Közművelődés'!Q52</f>
        <v>0</v>
      </c>
      <c r="Q68" s="22">
        <f>'5.11. Közművelődés'!R52</f>
        <v>0</v>
      </c>
      <c r="R68" s="22">
        <f>'5.11. Közművelődés'!S52</f>
        <v>0</v>
      </c>
      <c r="S68" s="22">
        <f>'5.11. Közművelődés'!T52</f>
        <v>0</v>
      </c>
      <c r="T68" s="22">
        <f>'5.11. Közművelődés'!U52</f>
        <v>0</v>
      </c>
      <c r="U68" s="32">
        <f>'5.11. Közművelődés'!V52</f>
        <v>0</v>
      </c>
      <c r="V68" s="25">
        <f t="shared" si="4"/>
        <v>0</v>
      </c>
      <c r="W68" s="21">
        <f>'5.11. Közművelődés'!X52</f>
        <v>0</v>
      </c>
      <c r="X68" s="22">
        <f>'5.11. Közművelődés'!Y52</f>
        <v>0</v>
      </c>
      <c r="Y68" s="22">
        <f>'5.11. Közművelődés'!Z52</f>
        <v>0</v>
      </c>
      <c r="Z68" s="22">
        <f>'5.11. Közművelődés'!AA52</f>
        <v>0</v>
      </c>
      <c r="AA68" s="22">
        <f>'5.11. Közművelődés'!AB52</f>
        <v>0</v>
      </c>
      <c r="AB68" s="22">
        <f>'5.11. Közművelődés'!AC52</f>
        <v>0</v>
      </c>
      <c r="AC68" s="22">
        <f>'5.11. Közművelődés'!AD52</f>
        <v>0</v>
      </c>
      <c r="AD68" s="32">
        <f>'5.11. Közművelődés'!AE52</f>
        <v>0</v>
      </c>
      <c r="AE68" s="238"/>
    </row>
    <row r="69" spans="1:31" s="34" customFormat="1" ht="27.75" thickBot="1">
      <c r="A69" s="253"/>
      <c r="B69" s="12" t="s">
        <v>117</v>
      </c>
      <c r="C69" s="30" t="s">
        <v>47</v>
      </c>
      <c r="D69" s="25">
        <f t="shared" si="28"/>
        <v>0</v>
      </c>
      <c r="E69" s="26">
        <f>'5.11. Közművelődés'!F53</f>
        <v>0</v>
      </c>
      <c r="F69" s="27">
        <f>'5.11. Közművelődés'!G53</f>
        <v>0</v>
      </c>
      <c r="G69" s="27">
        <f>'5.11. Közművelődés'!H53</f>
        <v>0</v>
      </c>
      <c r="H69" s="27">
        <f>'5.11. Közművelődés'!I53</f>
        <v>0</v>
      </c>
      <c r="I69" s="27">
        <f>'5.11. Közművelődés'!J53</f>
        <v>0</v>
      </c>
      <c r="J69" s="27">
        <f>'5.11. Közművelődés'!K53</f>
        <v>0</v>
      </c>
      <c r="K69" s="27">
        <f>'5.11. Közművelődés'!L53</f>
        <v>0</v>
      </c>
      <c r="L69" s="33">
        <f>'5.11. Közművelődés'!M53</f>
        <v>0</v>
      </c>
      <c r="M69" s="25">
        <f t="shared" si="9"/>
        <v>0</v>
      </c>
      <c r="N69" s="26">
        <f>'5.11. Közművelődés'!O53</f>
        <v>0</v>
      </c>
      <c r="O69" s="27">
        <f>'5.11. Közművelődés'!P53</f>
        <v>0</v>
      </c>
      <c r="P69" s="27">
        <f>'5.11. Közművelődés'!Q53</f>
        <v>0</v>
      </c>
      <c r="Q69" s="27">
        <f>'5.11. Közművelődés'!R53</f>
        <v>0</v>
      </c>
      <c r="R69" s="27">
        <f>'5.11. Közművelődés'!S53</f>
        <v>0</v>
      </c>
      <c r="S69" s="27">
        <f>'5.11. Közművelődés'!T53</f>
        <v>0</v>
      </c>
      <c r="T69" s="27">
        <f>'5.11. Közművelődés'!U53</f>
        <v>0</v>
      </c>
      <c r="U69" s="33">
        <f>'5.11. Közművelődés'!V53</f>
        <v>0</v>
      </c>
      <c r="V69" s="25">
        <f t="shared" si="4"/>
        <v>0</v>
      </c>
      <c r="W69" s="26">
        <f>'5.11. Közművelődés'!X53</f>
        <v>0</v>
      </c>
      <c r="X69" s="27">
        <f>'5.11. Közművelődés'!Y53</f>
        <v>0</v>
      </c>
      <c r="Y69" s="27">
        <f>'5.11. Közművelődés'!Z53</f>
        <v>0</v>
      </c>
      <c r="Z69" s="27">
        <f>'5.11. Közművelődés'!AA53</f>
        <v>0</v>
      </c>
      <c r="AA69" s="27">
        <f>'5.11. Közművelődés'!AB53</f>
        <v>0</v>
      </c>
      <c r="AB69" s="27">
        <f>'5.11. Közművelődés'!AC53</f>
        <v>0</v>
      </c>
      <c r="AC69" s="27">
        <f>'5.11. Közművelődés'!AD53</f>
        <v>0</v>
      </c>
      <c r="AD69" s="33">
        <f>'5.11. Közművelődés'!AE53</f>
        <v>0</v>
      </c>
      <c r="AE69" s="238"/>
    </row>
    <row r="70" spans="1:31" s="34" customFormat="1" ht="18" customHeight="1">
      <c r="A70" s="10" t="s">
        <v>118</v>
      </c>
      <c r="B70" s="250" t="s">
        <v>119</v>
      </c>
      <c r="C70" s="250"/>
      <c r="D70" s="11">
        <f t="shared" si="28"/>
        <v>2344179532</v>
      </c>
      <c r="E70" s="11">
        <f aca="true" t="shared" si="50" ref="E70:L70">SUM(E71:E73)</f>
        <v>0</v>
      </c>
      <c r="F70" s="11">
        <f t="shared" si="50"/>
        <v>0</v>
      </c>
      <c r="G70" s="11">
        <f t="shared" si="50"/>
        <v>0</v>
      </c>
      <c r="H70" s="11">
        <f t="shared" si="50"/>
        <v>0</v>
      </c>
      <c r="I70" s="11">
        <f t="shared" si="50"/>
        <v>2223079532</v>
      </c>
      <c r="J70" s="11">
        <f t="shared" si="50"/>
        <v>0</v>
      </c>
      <c r="K70" s="11">
        <f t="shared" si="50"/>
        <v>0</v>
      </c>
      <c r="L70" s="11">
        <f t="shared" si="50"/>
        <v>121100000</v>
      </c>
      <c r="M70" s="11">
        <f t="shared" si="9"/>
        <v>2280583652</v>
      </c>
      <c r="N70" s="11">
        <f aca="true" t="shared" si="51" ref="N70:U70">SUM(N71:N73)</f>
        <v>0</v>
      </c>
      <c r="O70" s="11">
        <f t="shared" si="51"/>
        <v>0</v>
      </c>
      <c r="P70" s="11">
        <f t="shared" si="51"/>
        <v>11291770</v>
      </c>
      <c r="Q70" s="11">
        <f t="shared" si="51"/>
        <v>0</v>
      </c>
      <c r="R70" s="11">
        <f t="shared" si="51"/>
        <v>2160691882</v>
      </c>
      <c r="S70" s="11">
        <f t="shared" si="51"/>
        <v>0</v>
      </c>
      <c r="T70" s="11">
        <f t="shared" si="51"/>
        <v>0</v>
      </c>
      <c r="U70" s="11">
        <f t="shared" si="51"/>
        <v>108600000</v>
      </c>
      <c r="V70" s="11">
        <f t="shared" si="4"/>
        <v>2223830652</v>
      </c>
      <c r="W70" s="11">
        <f aca="true" t="shared" si="52" ref="W70:AD70">SUM(W71:W73)</f>
        <v>0</v>
      </c>
      <c r="X70" s="11">
        <f t="shared" si="52"/>
        <v>0</v>
      </c>
      <c r="Y70" s="11">
        <f t="shared" si="52"/>
        <v>11291770</v>
      </c>
      <c r="Z70" s="11">
        <f t="shared" si="52"/>
        <v>0</v>
      </c>
      <c r="AA70" s="11">
        <f t="shared" si="52"/>
        <v>2106291882</v>
      </c>
      <c r="AB70" s="11">
        <f t="shared" si="52"/>
        <v>0</v>
      </c>
      <c r="AC70" s="11">
        <f t="shared" si="52"/>
        <v>0</v>
      </c>
      <c r="AD70" s="11">
        <f t="shared" si="52"/>
        <v>106247000</v>
      </c>
      <c r="AE70" s="238" t="s">
        <v>1268</v>
      </c>
    </row>
    <row r="71" spans="1:31" s="34" customFormat="1" ht="27.75" thickBot="1">
      <c r="A71" s="253"/>
      <c r="B71" s="12" t="s">
        <v>120</v>
      </c>
      <c r="C71" s="19" t="s">
        <v>43</v>
      </c>
      <c r="D71" s="25">
        <f t="shared" si="28"/>
        <v>1883850000</v>
      </c>
      <c r="E71" s="15">
        <f>'5.12. Támogatások'!F10</f>
        <v>0</v>
      </c>
      <c r="F71" s="16">
        <f>'5.12. Támogatások'!G10</f>
        <v>0</v>
      </c>
      <c r="G71" s="16">
        <f>'5.12. Támogatások'!H10</f>
        <v>0</v>
      </c>
      <c r="H71" s="16">
        <f>'5.12. Támogatások'!I10</f>
        <v>0</v>
      </c>
      <c r="I71" s="16">
        <f>'5.12. Támogatások'!J10</f>
        <v>1788750000</v>
      </c>
      <c r="J71" s="16">
        <f>'5.12. Támogatások'!K10</f>
        <v>0</v>
      </c>
      <c r="K71" s="16">
        <f>'5.12. Támogatások'!L10</f>
        <v>0</v>
      </c>
      <c r="L71" s="31">
        <f>'5.12. Támogatások'!M10</f>
        <v>95100000</v>
      </c>
      <c r="M71" s="25">
        <f t="shared" si="9"/>
        <v>1877779000</v>
      </c>
      <c r="N71" s="15">
        <f>'5.12. Támogatások'!O10</f>
        <v>0</v>
      </c>
      <c r="O71" s="16">
        <f>'5.12. Támogatások'!P10</f>
        <v>0</v>
      </c>
      <c r="P71" s="16">
        <f>'5.12. Támogatások'!Q10</f>
        <v>0</v>
      </c>
      <c r="Q71" s="16">
        <f>'5.12. Támogatások'!R10</f>
        <v>0</v>
      </c>
      <c r="R71" s="16">
        <f>'5.12. Támogatások'!S10</f>
        <v>1788179000</v>
      </c>
      <c r="S71" s="16">
        <f>'5.12. Támogatások'!T10</f>
        <v>0</v>
      </c>
      <c r="T71" s="16">
        <f>'5.12. Támogatások'!U10</f>
        <v>0</v>
      </c>
      <c r="U71" s="31">
        <f>'5.12. Támogatások'!V10</f>
        <v>89600000</v>
      </c>
      <c r="V71" s="25">
        <f t="shared" si="4"/>
        <v>1824086000</v>
      </c>
      <c r="W71" s="15">
        <f>'5.12. Támogatások'!X10</f>
        <v>0</v>
      </c>
      <c r="X71" s="15">
        <f>'5.12. Támogatások'!Y10</f>
        <v>0</v>
      </c>
      <c r="Y71" s="15">
        <f>'5.12. Támogatások'!Z10</f>
        <v>0</v>
      </c>
      <c r="Z71" s="15">
        <f>'5.12. Támogatások'!AA10</f>
        <v>0</v>
      </c>
      <c r="AA71" s="15">
        <f>'5.12. Támogatások'!AB10</f>
        <v>1736839000</v>
      </c>
      <c r="AB71" s="15">
        <f>'5.12. Támogatások'!AC10</f>
        <v>0</v>
      </c>
      <c r="AC71" s="15">
        <f>'5.12. Támogatások'!AD10</f>
        <v>0</v>
      </c>
      <c r="AD71" s="15">
        <f>'5.12. Támogatások'!AE10</f>
        <v>87247000</v>
      </c>
      <c r="AE71" s="238"/>
    </row>
    <row r="72" spans="1:31" s="34" customFormat="1" ht="27.75" thickBot="1">
      <c r="A72" s="253"/>
      <c r="B72" s="12" t="s">
        <v>121</v>
      </c>
      <c r="C72" s="19" t="s">
        <v>45</v>
      </c>
      <c r="D72" s="25">
        <f t="shared" si="28"/>
        <v>460329532</v>
      </c>
      <c r="E72" s="21">
        <f>'5.12. Támogatások'!F24</f>
        <v>0</v>
      </c>
      <c r="F72" s="22">
        <f>'5.12. Támogatások'!G24</f>
        <v>0</v>
      </c>
      <c r="G72" s="22">
        <f>'5.12. Támogatások'!H24</f>
        <v>0</v>
      </c>
      <c r="H72" s="22">
        <f>'5.12. Támogatások'!I24</f>
        <v>0</v>
      </c>
      <c r="I72" s="22">
        <f>'5.12. Támogatások'!J24</f>
        <v>434329532</v>
      </c>
      <c r="J72" s="22">
        <f>'5.12. Támogatások'!K24</f>
        <v>0</v>
      </c>
      <c r="K72" s="22">
        <f>'5.12. Támogatások'!L24</f>
        <v>0</v>
      </c>
      <c r="L72" s="32">
        <f>'5.12. Támogatások'!M24</f>
        <v>26000000</v>
      </c>
      <c r="M72" s="25">
        <f t="shared" si="9"/>
        <v>402804652</v>
      </c>
      <c r="N72" s="21">
        <f>'5.12. Támogatások'!O24</f>
        <v>0</v>
      </c>
      <c r="O72" s="22">
        <f>'5.12. Támogatások'!P24</f>
        <v>0</v>
      </c>
      <c r="P72" s="22">
        <f>'5.12. Támogatások'!Q24</f>
        <v>11291770</v>
      </c>
      <c r="Q72" s="22">
        <f>'5.12. Támogatások'!R24</f>
        <v>0</v>
      </c>
      <c r="R72" s="22">
        <f>'5.12. Támogatások'!S24</f>
        <v>372512882</v>
      </c>
      <c r="S72" s="22">
        <f>'5.12. Támogatások'!T24</f>
        <v>0</v>
      </c>
      <c r="T72" s="22">
        <f>'5.12. Támogatások'!U24</f>
        <v>0</v>
      </c>
      <c r="U72" s="32">
        <f>'5.12. Támogatások'!V24</f>
        <v>19000000</v>
      </c>
      <c r="V72" s="25">
        <f t="shared" si="4"/>
        <v>399744652</v>
      </c>
      <c r="W72" s="21">
        <f>'5.12. Támogatások'!X24</f>
        <v>0</v>
      </c>
      <c r="X72" s="21">
        <f>'5.12. Támogatások'!Y24</f>
        <v>0</v>
      </c>
      <c r="Y72" s="21">
        <f>'5.12. Támogatások'!Z24</f>
        <v>11291770</v>
      </c>
      <c r="Z72" s="21">
        <f>'5.12. Támogatások'!AA24</f>
        <v>0</v>
      </c>
      <c r="AA72" s="21">
        <f>'5.12. Támogatások'!AB24</f>
        <v>369452882</v>
      </c>
      <c r="AB72" s="21">
        <f>'5.12. Támogatások'!AC24</f>
        <v>0</v>
      </c>
      <c r="AC72" s="21">
        <f>'5.12. Támogatások'!AD24</f>
        <v>0</v>
      </c>
      <c r="AD72" s="21">
        <f>'5.12. Támogatások'!AE24</f>
        <v>19000000</v>
      </c>
      <c r="AE72" s="238"/>
    </row>
    <row r="73" spans="1:31" s="34" customFormat="1" ht="27.75" thickBot="1">
      <c r="A73" s="253"/>
      <c r="B73" s="12" t="s">
        <v>122</v>
      </c>
      <c r="C73" s="30" t="s">
        <v>47</v>
      </c>
      <c r="D73" s="25">
        <f t="shared" si="28"/>
        <v>0</v>
      </c>
      <c r="E73" s="26">
        <f>'5.12. Támogatások'!F52</f>
        <v>0</v>
      </c>
      <c r="F73" s="27">
        <f>'5.12. Támogatások'!G52</f>
        <v>0</v>
      </c>
      <c r="G73" s="27">
        <f>'5.12. Támogatások'!H52</f>
        <v>0</v>
      </c>
      <c r="H73" s="27">
        <f>'5.12. Támogatások'!I52</f>
        <v>0</v>
      </c>
      <c r="I73" s="27">
        <f>'5.12. Támogatások'!J52</f>
        <v>0</v>
      </c>
      <c r="J73" s="27">
        <f>'5.12. Támogatások'!K52</f>
        <v>0</v>
      </c>
      <c r="K73" s="27">
        <f>'5.12. Támogatások'!L52</f>
        <v>0</v>
      </c>
      <c r="L73" s="33">
        <f>'5.12. Támogatások'!M52</f>
        <v>0</v>
      </c>
      <c r="M73" s="25">
        <f t="shared" si="9"/>
        <v>0</v>
      </c>
      <c r="N73" s="26">
        <f>'5.12. Támogatások'!O52</f>
        <v>0</v>
      </c>
      <c r="O73" s="27">
        <f>'5.12. Támogatások'!P52</f>
        <v>0</v>
      </c>
      <c r="P73" s="27">
        <f>'5.12. Támogatások'!Q52</f>
        <v>0</v>
      </c>
      <c r="Q73" s="27">
        <f>'5.12. Támogatások'!R52</f>
        <v>0</v>
      </c>
      <c r="R73" s="27">
        <f>'5.12. Támogatások'!S52</f>
        <v>0</v>
      </c>
      <c r="S73" s="27">
        <f>'5.12. Támogatások'!T52</f>
        <v>0</v>
      </c>
      <c r="T73" s="27">
        <f>'5.12. Támogatások'!U52</f>
        <v>0</v>
      </c>
      <c r="U73" s="33">
        <f>'5.12. Támogatások'!V52</f>
        <v>0</v>
      </c>
      <c r="V73" s="25">
        <f t="shared" si="4"/>
        <v>0</v>
      </c>
      <c r="W73" s="26">
        <f>'5.12. Támogatások'!X52</f>
        <v>0</v>
      </c>
      <c r="X73" s="26">
        <f>'5.12. Támogatások'!Y52</f>
        <v>0</v>
      </c>
      <c r="Y73" s="26">
        <f>'5.12. Támogatások'!Z52</f>
        <v>0</v>
      </c>
      <c r="Z73" s="26">
        <f>'5.12. Támogatások'!AA52</f>
        <v>0</v>
      </c>
      <c r="AA73" s="26">
        <f>'5.12. Támogatások'!AB52</f>
        <v>0</v>
      </c>
      <c r="AB73" s="26">
        <f>'5.12. Támogatások'!AC52</f>
        <v>0</v>
      </c>
      <c r="AC73" s="26">
        <f>'5.12. Támogatások'!AD52</f>
        <v>0</v>
      </c>
      <c r="AD73" s="26">
        <f>'5.12. Támogatások'!AE52</f>
        <v>0</v>
      </c>
      <c r="AE73" s="238"/>
    </row>
    <row r="74" spans="1:31" s="34" customFormat="1" ht="18" customHeight="1">
      <c r="A74" s="10" t="s">
        <v>123</v>
      </c>
      <c r="B74" s="250" t="s">
        <v>124</v>
      </c>
      <c r="C74" s="250"/>
      <c r="D74" s="11">
        <f aca="true" t="shared" si="53" ref="D74:D105">SUM(E74:L74)</f>
        <v>18942211</v>
      </c>
      <c r="E74" s="11">
        <f aca="true" t="shared" si="54" ref="E74:L74">SUM(E75:E77)</f>
        <v>0</v>
      </c>
      <c r="F74" s="11">
        <f t="shared" si="54"/>
        <v>0</v>
      </c>
      <c r="G74" s="11">
        <f t="shared" si="54"/>
        <v>18942211</v>
      </c>
      <c r="H74" s="11">
        <f t="shared" si="54"/>
        <v>0</v>
      </c>
      <c r="I74" s="11">
        <f t="shared" si="54"/>
        <v>0</v>
      </c>
      <c r="J74" s="11">
        <f t="shared" si="54"/>
        <v>0</v>
      </c>
      <c r="K74" s="11">
        <f t="shared" si="54"/>
        <v>0</v>
      </c>
      <c r="L74" s="11">
        <f t="shared" si="54"/>
        <v>0</v>
      </c>
      <c r="M74" s="11">
        <f t="shared" si="9"/>
        <v>43616228</v>
      </c>
      <c r="N74" s="11">
        <f aca="true" t="shared" si="55" ref="N74:U74">SUM(N75:N77)</f>
        <v>0</v>
      </c>
      <c r="O74" s="11">
        <f t="shared" si="55"/>
        <v>0</v>
      </c>
      <c r="P74" s="11">
        <f t="shared" si="55"/>
        <v>43616228</v>
      </c>
      <c r="Q74" s="11">
        <f t="shared" si="55"/>
        <v>0</v>
      </c>
      <c r="R74" s="11">
        <f t="shared" si="55"/>
        <v>0</v>
      </c>
      <c r="S74" s="11">
        <f t="shared" si="55"/>
        <v>0</v>
      </c>
      <c r="T74" s="11">
        <f t="shared" si="55"/>
        <v>0</v>
      </c>
      <c r="U74" s="11">
        <f t="shared" si="55"/>
        <v>0</v>
      </c>
      <c r="V74" s="11">
        <f aca="true" t="shared" si="56" ref="V74:V121">SUM(W74:AD74)</f>
        <v>1318700</v>
      </c>
      <c r="W74" s="11">
        <f aca="true" t="shared" si="57" ref="W74:AD74">SUM(W75:W77)</f>
        <v>0</v>
      </c>
      <c r="X74" s="11">
        <f t="shared" si="57"/>
        <v>0</v>
      </c>
      <c r="Y74" s="11">
        <f t="shared" si="57"/>
        <v>1318700</v>
      </c>
      <c r="Z74" s="11">
        <f t="shared" si="57"/>
        <v>0</v>
      </c>
      <c r="AA74" s="11">
        <f t="shared" si="57"/>
        <v>0</v>
      </c>
      <c r="AB74" s="11">
        <f t="shared" si="57"/>
        <v>0</v>
      </c>
      <c r="AC74" s="11">
        <f t="shared" si="57"/>
        <v>0</v>
      </c>
      <c r="AD74" s="11">
        <f t="shared" si="57"/>
        <v>0</v>
      </c>
      <c r="AE74" s="238" t="s">
        <v>1268</v>
      </c>
    </row>
    <row r="75" spans="1:31" s="34" customFormat="1" ht="27.75" thickBot="1">
      <c r="A75" s="253"/>
      <c r="B75" s="12" t="s">
        <v>125</v>
      </c>
      <c r="C75" s="19" t="s">
        <v>43</v>
      </c>
      <c r="D75" s="25">
        <f t="shared" si="53"/>
        <v>18942211</v>
      </c>
      <c r="E75" s="15">
        <v>0</v>
      </c>
      <c r="F75" s="16">
        <v>0</v>
      </c>
      <c r="G75" s="16">
        <v>18942211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9"/>
        <v>43616228</v>
      </c>
      <c r="N75" s="15">
        <v>0</v>
      </c>
      <c r="O75" s="16">
        <v>0</v>
      </c>
      <c r="P75" s="16">
        <v>43616228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  <c r="V75" s="25">
        <f t="shared" si="56"/>
        <v>1318700</v>
      </c>
      <c r="W75" s="15">
        <v>0</v>
      </c>
      <c r="X75" s="16">
        <v>0</v>
      </c>
      <c r="Y75" s="16">
        <v>1318700</v>
      </c>
      <c r="Z75" s="16">
        <v>0</v>
      </c>
      <c r="AA75" s="16">
        <v>0</v>
      </c>
      <c r="AB75" s="16">
        <v>0</v>
      </c>
      <c r="AC75" s="16">
        <v>0</v>
      </c>
      <c r="AD75" s="17">
        <v>0</v>
      </c>
      <c r="AE75" s="238"/>
    </row>
    <row r="76" spans="1:31" s="34" customFormat="1" ht="27.75" thickBot="1">
      <c r="A76" s="253"/>
      <c r="B76" s="12" t="s">
        <v>126</v>
      </c>
      <c r="C76" s="19" t="s">
        <v>45</v>
      </c>
      <c r="D76" s="25">
        <f t="shared" si="53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9"/>
        <v>0</v>
      </c>
      <c r="N76" s="21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3">
        <v>0</v>
      </c>
      <c r="V76" s="25">
        <f t="shared" si="56"/>
        <v>0</v>
      </c>
      <c r="W76" s="21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3">
        <v>0</v>
      </c>
      <c r="AE76" s="238"/>
    </row>
    <row r="77" spans="1:31" s="34" customFormat="1" ht="27.75" thickBot="1">
      <c r="A77" s="253"/>
      <c r="B77" s="12" t="s">
        <v>127</v>
      </c>
      <c r="C77" s="30" t="s">
        <v>47</v>
      </c>
      <c r="D77" s="25">
        <f t="shared" si="53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9"/>
        <v>0</v>
      </c>
      <c r="N77" s="26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8">
        <v>0</v>
      </c>
      <c r="V77" s="25">
        <f t="shared" si="56"/>
        <v>0</v>
      </c>
      <c r="W77" s="26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8">
        <v>0</v>
      </c>
      <c r="AE77" s="238"/>
    </row>
    <row r="78" spans="1:31" s="34" customFormat="1" ht="27.75" customHeight="1">
      <c r="A78" s="10" t="s">
        <v>128</v>
      </c>
      <c r="B78" s="250" t="s">
        <v>129</v>
      </c>
      <c r="C78" s="250"/>
      <c r="D78" s="11">
        <f t="shared" si="53"/>
        <v>20400000</v>
      </c>
      <c r="E78" s="11">
        <f aca="true" t="shared" si="58" ref="E78:L78">SUM(E79:E81)</f>
        <v>0</v>
      </c>
      <c r="F78" s="11">
        <f t="shared" si="58"/>
        <v>0</v>
      </c>
      <c r="G78" s="11">
        <f t="shared" si="58"/>
        <v>0</v>
      </c>
      <c r="H78" s="11">
        <f t="shared" si="58"/>
        <v>0</v>
      </c>
      <c r="I78" s="11">
        <f t="shared" si="58"/>
        <v>20400000</v>
      </c>
      <c r="J78" s="11">
        <f t="shared" si="58"/>
        <v>0</v>
      </c>
      <c r="K78" s="11">
        <f t="shared" si="58"/>
        <v>0</v>
      </c>
      <c r="L78" s="11">
        <f t="shared" si="58"/>
        <v>0</v>
      </c>
      <c r="M78" s="11">
        <f t="shared" si="9"/>
        <v>18845000</v>
      </c>
      <c r="N78" s="11">
        <f aca="true" t="shared" si="59" ref="N78:U78">SUM(N79:N81)</f>
        <v>150000</v>
      </c>
      <c r="O78" s="11">
        <f t="shared" si="59"/>
        <v>33000</v>
      </c>
      <c r="P78" s="11">
        <f t="shared" si="59"/>
        <v>0</v>
      </c>
      <c r="Q78" s="11">
        <f t="shared" si="59"/>
        <v>0</v>
      </c>
      <c r="R78" s="11">
        <f t="shared" si="59"/>
        <v>18662000</v>
      </c>
      <c r="S78" s="11">
        <f t="shared" si="59"/>
        <v>0</v>
      </c>
      <c r="T78" s="11">
        <f t="shared" si="59"/>
        <v>0</v>
      </c>
      <c r="U78" s="11">
        <f t="shared" si="59"/>
        <v>0</v>
      </c>
      <c r="V78" s="11">
        <f t="shared" si="56"/>
        <v>14153000</v>
      </c>
      <c r="W78" s="11">
        <f aca="true" t="shared" si="60" ref="W78:AD78">SUM(W79:W81)</f>
        <v>150000</v>
      </c>
      <c r="X78" s="11">
        <f t="shared" si="60"/>
        <v>33000</v>
      </c>
      <c r="Y78" s="11">
        <f t="shared" si="60"/>
        <v>0</v>
      </c>
      <c r="Z78" s="11">
        <f t="shared" si="60"/>
        <v>0</v>
      </c>
      <c r="AA78" s="11">
        <f t="shared" si="60"/>
        <v>13970000</v>
      </c>
      <c r="AB78" s="11">
        <f t="shared" si="60"/>
        <v>0</v>
      </c>
      <c r="AC78" s="11">
        <f t="shared" si="60"/>
        <v>0</v>
      </c>
      <c r="AD78" s="11">
        <f t="shared" si="60"/>
        <v>0</v>
      </c>
      <c r="AE78" s="238" t="s">
        <v>1268</v>
      </c>
    </row>
    <row r="79" spans="1:31" s="34" customFormat="1" ht="27.75" thickBot="1">
      <c r="A79" s="253"/>
      <c r="B79" s="12" t="s">
        <v>130</v>
      </c>
      <c r="C79" s="19" t="s">
        <v>43</v>
      </c>
      <c r="D79" s="25">
        <f t="shared" si="53"/>
        <v>20400000</v>
      </c>
      <c r="E79" s="15">
        <v>0</v>
      </c>
      <c r="F79" s="16">
        <v>0</v>
      </c>
      <c r="G79" s="16">
        <v>0</v>
      </c>
      <c r="H79" s="16">
        <v>0</v>
      </c>
      <c r="I79" s="16">
        <v>20400000</v>
      </c>
      <c r="J79" s="16">
        <v>0</v>
      </c>
      <c r="K79" s="16">
        <v>0</v>
      </c>
      <c r="L79" s="17">
        <v>0</v>
      </c>
      <c r="M79" s="25">
        <f t="shared" si="9"/>
        <v>18845000</v>
      </c>
      <c r="N79" s="15">
        <v>150000</v>
      </c>
      <c r="O79" s="16">
        <v>33000</v>
      </c>
      <c r="P79" s="16">
        <v>0</v>
      </c>
      <c r="Q79" s="16">
        <v>0</v>
      </c>
      <c r="R79" s="16">
        <v>18662000</v>
      </c>
      <c r="S79" s="16">
        <v>0</v>
      </c>
      <c r="T79" s="16">
        <v>0</v>
      </c>
      <c r="U79" s="17">
        <v>0</v>
      </c>
      <c r="V79" s="25">
        <f t="shared" si="56"/>
        <v>14153000</v>
      </c>
      <c r="W79" s="15">
        <v>150000</v>
      </c>
      <c r="X79" s="16">
        <v>33000</v>
      </c>
      <c r="Y79" s="16">
        <v>0</v>
      </c>
      <c r="Z79" s="16">
        <v>0</v>
      </c>
      <c r="AA79" s="16">
        <v>13970000</v>
      </c>
      <c r="AB79" s="16">
        <v>0</v>
      </c>
      <c r="AC79" s="16">
        <v>0</v>
      </c>
      <c r="AD79" s="17">
        <v>0</v>
      </c>
      <c r="AE79" s="238"/>
    </row>
    <row r="80" spans="1:31" s="34" customFormat="1" ht="27.75" thickBot="1">
      <c r="A80" s="253"/>
      <c r="B80" s="12" t="s">
        <v>131</v>
      </c>
      <c r="C80" s="19" t="s">
        <v>45</v>
      </c>
      <c r="D80" s="25">
        <f t="shared" si="53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aca="true" t="shared" si="61" ref="M80:M121">SUM(N80:U80)</f>
        <v>0</v>
      </c>
      <c r="N80" s="21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3">
        <v>0</v>
      </c>
      <c r="V80" s="25">
        <f t="shared" si="56"/>
        <v>0</v>
      </c>
      <c r="W80" s="21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3">
        <v>0</v>
      </c>
      <c r="AE80" s="238"/>
    </row>
    <row r="81" spans="1:31" s="34" customFormat="1" ht="27.75" thickBot="1">
      <c r="A81" s="253"/>
      <c r="B81" s="12" t="s">
        <v>132</v>
      </c>
      <c r="C81" s="30" t="s">
        <v>47</v>
      </c>
      <c r="D81" s="25">
        <f t="shared" si="53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61"/>
        <v>0</v>
      </c>
      <c r="N81" s="26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8">
        <v>0</v>
      </c>
      <c r="V81" s="25">
        <f t="shared" si="56"/>
        <v>0</v>
      </c>
      <c r="W81" s="26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8">
        <v>0</v>
      </c>
      <c r="AE81" s="238"/>
    </row>
    <row r="82" spans="1:31" s="34" customFormat="1" ht="18" customHeight="1">
      <c r="A82" s="10" t="s">
        <v>133</v>
      </c>
      <c r="B82" s="250" t="s">
        <v>134</v>
      </c>
      <c r="C82" s="250"/>
      <c r="D82" s="11">
        <f t="shared" si="53"/>
        <v>10000000</v>
      </c>
      <c r="E82" s="11">
        <f aca="true" t="shared" si="62" ref="E82:L82">SUM(E83:E85)</f>
        <v>0</v>
      </c>
      <c r="F82" s="11">
        <f t="shared" si="62"/>
        <v>0</v>
      </c>
      <c r="G82" s="11">
        <f t="shared" si="62"/>
        <v>0</v>
      </c>
      <c r="H82" s="11">
        <f t="shared" si="62"/>
        <v>0</v>
      </c>
      <c r="I82" s="11">
        <f t="shared" si="62"/>
        <v>10000000</v>
      </c>
      <c r="J82" s="11">
        <f t="shared" si="62"/>
        <v>0</v>
      </c>
      <c r="K82" s="11">
        <f t="shared" si="62"/>
        <v>0</v>
      </c>
      <c r="L82" s="11">
        <f t="shared" si="62"/>
        <v>0</v>
      </c>
      <c r="M82" s="11">
        <f t="shared" si="61"/>
        <v>10000000</v>
      </c>
      <c r="N82" s="11">
        <f aca="true" t="shared" si="63" ref="N82:U82">SUM(N83:N85)</f>
        <v>0</v>
      </c>
      <c r="O82" s="11">
        <f t="shared" si="63"/>
        <v>0</v>
      </c>
      <c r="P82" s="11">
        <f t="shared" si="63"/>
        <v>0</v>
      </c>
      <c r="Q82" s="11">
        <f t="shared" si="63"/>
        <v>0</v>
      </c>
      <c r="R82" s="11">
        <f t="shared" si="63"/>
        <v>10000000</v>
      </c>
      <c r="S82" s="11">
        <f t="shared" si="63"/>
        <v>0</v>
      </c>
      <c r="T82" s="11">
        <f t="shared" si="63"/>
        <v>0</v>
      </c>
      <c r="U82" s="11">
        <f t="shared" si="63"/>
        <v>0</v>
      </c>
      <c r="V82" s="11">
        <f t="shared" si="56"/>
        <v>0</v>
      </c>
      <c r="W82" s="11">
        <f aca="true" t="shared" si="64" ref="W82:AD82">SUM(W83:W85)</f>
        <v>0</v>
      </c>
      <c r="X82" s="11">
        <f t="shared" si="64"/>
        <v>0</v>
      </c>
      <c r="Y82" s="11">
        <f t="shared" si="64"/>
        <v>0</v>
      </c>
      <c r="Z82" s="11">
        <f t="shared" si="64"/>
        <v>0</v>
      </c>
      <c r="AA82" s="11">
        <f t="shared" si="64"/>
        <v>0</v>
      </c>
      <c r="AB82" s="11">
        <f t="shared" si="64"/>
        <v>0</v>
      </c>
      <c r="AC82" s="11">
        <f t="shared" si="64"/>
        <v>0</v>
      </c>
      <c r="AD82" s="11">
        <f t="shared" si="64"/>
        <v>0</v>
      </c>
      <c r="AE82" s="238"/>
    </row>
    <row r="83" spans="1:31" s="34" customFormat="1" ht="27.75" thickBot="1">
      <c r="A83" s="253"/>
      <c r="B83" s="12" t="s">
        <v>135</v>
      </c>
      <c r="C83" s="19" t="s">
        <v>43</v>
      </c>
      <c r="D83" s="25">
        <f t="shared" si="53"/>
        <v>10000000</v>
      </c>
      <c r="E83" s="15">
        <v>0</v>
      </c>
      <c r="F83" s="16">
        <v>0</v>
      </c>
      <c r="G83" s="16">
        <v>0</v>
      </c>
      <c r="H83" s="16">
        <v>0</v>
      </c>
      <c r="I83" s="16">
        <v>10000000</v>
      </c>
      <c r="J83" s="16">
        <v>0</v>
      </c>
      <c r="K83" s="16">
        <v>0</v>
      </c>
      <c r="L83" s="31">
        <v>0</v>
      </c>
      <c r="M83" s="25">
        <f t="shared" si="61"/>
        <v>10000000</v>
      </c>
      <c r="N83" s="15">
        <v>0</v>
      </c>
      <c r="O83" s="16">
        <v>0</v>
      </c>
      <c r="P83" s="16">
        <v>0</v>
      </c>
      <c r="Q83" s="16">
        <v>0</v>
      </c>
      <c r="R83" s="16">
        <v>10000000</v>
      </c>
      <c r="S83" s="16">
        <v>0</v>
      </c>
      <c r="T83" s="16">
        <v>0</v>
      </c>
      <c r="U83" s="31">
        <v>0</v>
      </c>
      <c r="V83" s="25">
        <f t="shared" si="56"/>
        <v>0</v>
      </c>
      <c r="W83" s="15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31">
        <v>0</v>
      </c>
      <c r="AE83" s="238"/>
    </row>
    <row r="84" spans="1:31" s="34" customFormat="1" ht="27.75" thickBot="1">
      <c r="A84" s="253"/>
      <c r="B84" s="12" t="s">
        <v>136</v>
      </c>
      <c r="C84" s="19" t="s">
        <v>45</v>
      </c>
      <c r="D84" s="25">
        <f t="shared" si="53"/>
        <v>0</v>
      </c>
      <c r="E84" s="21">
        <v>0</v>
      </c>
      <c r="F84" s="22">
        <v>0</v>
      </c>
      <c r="G84" s="22">
        <f>'5.18. Céltartalék'!G30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61"/>
        <v>0</v>
      </c>
      <c r="N84" s="21">
        <v>0</v>
      </c>
      <c r="O84" s="22">
        <v>0</v>
      </c>
      <c r="P84" s="22">
        <f>'5.18. Céltartalék'!P30</f>
        <v>0</v>
      </c>
      <c r="Q84" s="22">
        <v>0</v>
      </c>
      <c r="R84" s="22">
        <v>0</v>
      </c>
      <c r="S84" s="22">
        <v>0</v>
      </c>
      <c r="T84" s="22">
        <v>0</v>
      </c>
      <c r="U84" s="32">
        <v>0</v>
      </c>
      <c r="V84" s="25">
        <f t="shared" si="56"/>
        <v>0</v>
      </c>
      <c r="W84" s="21">
        <v>0</v>
      </c>
      <c r="X84" s="22">
        <v>0</v>
      </c>
      <c r="Y84" s="22">
        <f>'5.18. Céltartalék'!Y30</f>
        <v>0</v>
      </c>
      <c r="Z84" s="22">
        <v>0</v>
      </c>
      <c r="AA84" s="22">
        <v>0</v>
      </c>
      <c r="AB84" s="22">
        <v>0</v>
      </c>
      <c r="AC84" s="22">
        <v>0</v>
      </c>
      <c r="AD84" s="32">
        <v>0</v>
      </c>
      <c r="AE84" s="238"/>
    </row>
    <row r="85" spans="1:31" s="34" customFormat="1" ht="27.75" thickBot="1">
      <c r="A85" s="253"/>
      <c r="B85" s="12" t="s">
        <v>137</v>
      </c>
      <c r="C85" s="13" t="s">
        <v>47</v>
      </c>
      <c r="D85" s="25">
        <f t="shared" si="53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61"/>
        <v>0</v>
      </c>
      <c r="N85" s="26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33">
        <v>0</v>
      </c>
      <c r="V85" s="25">
        <f t="shared" si="56"/>
        <v>0</v>
      </c>
      <c r="W85" s="26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33">
        <v>0</v>
      </c>
      <c r="AE85" s="238"/>
    </row>
    <row r="86" spans="1:31" s="34" customFormat="1" ht="18" customHeight="1">
      <c r="A86" s="10" t="s">
        <v>138</v>
      </c>
      <c r="B86" s="250" t="s">
        <v>139</v>
      </c>
      <c r="C86" s="250"/>
      <c r="D86" s="11">
        <f t="shared" si="53"/>
        <v>500000000</v>
      </c>
      <c r="E86" s="11">
        <f aca="true" t="shared" si="65" ref="E86:L86">SUM(E87:E89)</f>
        <v>0</v>
      </c>
      <c r="F86" s="11">
        <f t="shared" si="65"/>
        <v>0</v>
      </c>
      <c r="G86" s="11">
        <f t="shared" si="65"/>
        <v>0</v>
      </c>
      <c r="H86" s="11">
        <f t="shared" si="65"/>
        <v>0</v>
      </c>
      <c r="I86" s="11">
        <f t="shared" si="65"/>
        <v>500000000</v>
      </c>
      <c r="J86" s="11">
        <f t="shared" si="65"/>
        <v>0</v>
      </c>
      <c r="K86" s="11">
        <f t="shared" si="65"/>
        <v>0</v>
      </c>
      <c r="L86" s="11">
        <f t="shared" si="65"/>
        <v>0</v>
      </c>
      <c r="M86" s="11">
        <f t="shared" si="61"/>
        <v>467589098</v>
      </c>
      <c r="N86" s="11">
        <f aca="true" t="shared" si="66" ref="N86:U86">SUM(N87:N89)</f>
        <v>0</v>
      </c>
      <c r="O86" s="11">
        <f t="shared" si="66"/>
        <v>0</v>
      </c>
      <c r="P86" s="11">
        <f t="shared" si="66"/>
        <v>0</v>
      </c>
      <c r="Q86" s="11">
        <f t="shared" si="66"/>
        <v>0</v>
      </c>
      <c r="R86" s="11">
        <f t="shared" si="66"/>
        <v>60000000</v>
      </c>
      <c r="S86" s="11">
        <f t="shared" si="66"/>
        <v>0</v>
      </c>
      <c r="T86" s="11">
        <f t="shared" si="66"/>
        <v>0</v>
      </c>
      <c r="U86" s="11">
        <f t="shared" si="66"/>
        <v>407589098</v>
      </c>
      <c r="V86" s="11">
        <f t="shared" si="56"/>
        <v>120000000</v>
      </c>
      <c r="W86" s="11">
        <f aca="true" t="shared" si="67" ref="W86:AD86">SUM(W87:W89)</f>
        <v>0</v>
      </c>
      <c r="X86" s="11">
        <f t="shared" si="67"/>
        <v>0</v>
      </c>
      <c r="Y86" s="11">
        <f t="shared" si="67"/>
        <v>0</v>
      </c>
      <c r="Z86" s="11">
        <f t="shared" si="67"/>
        <v>0</v>
      </c>
      <c r="AA86" s="11">
        <f t="shared" si="67"/>
        <v>60000000</v>
      </c>
      <c r="AB86" s="11">
        <f t="shared" si="67"/>
        <v>0</v>
      </c>
      <c r="AC86" s="11">
        <f t="shared" si="67"/>
        <v>0</v>
      </c>
      <c r="AD86" s="11">
        <f t="shared" si="67"/>
        <v>60000000</v>
      </c>
      <c r="AE86" s="238" t="s">
        <v>1268</v>
      </c>
    </row>
    <row r="87" spans="1:31" s="34" customFormat="1" ht="27.75" thickBot="1">
      <c r="A87" s="253"/>
      <c r="B87" s="12" t="s">
        <v>140</v>
      </c>
      <c r="C87" s="19" t="s">
        <v>43</v>
      </c>
      <c r="D87" s="25">
        <f t="shared" si="53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 t="shared" si="61"/>
        <v>467589098</v>
      </c>
      <c r="N87" s="15">
        <v>0</v>
      </c>
      <c r="O87" s="16">
        <v>0</v>
      </c>
      <c r="P87" s="16">
        <v>0</v>
      </c>
      <c r="Q87" s="16">
        <v>0</v>
      </c>
      <c r="R87" s="16">
        <v>60000000</v>
      </c>
      <c r="S87" s="16">
        <v>0</v>
      </c>
      <c r="T87" s="16">
        <v>0</v>
      </c>
      <c r="U87" s="31">
        <v>407589098</v>
      </c>
      <c r="V87" s="25">
        <f t="shared" si="56"/>
        <v>120000000</v>
      </c>
      <c r="W87" s="15">
        <v>0</v>
      </c>
      <c r="X87" s="16">
        <v>0</v>
      </c>
      <c r="Y87" s="16">
        <v>0</v>
      </c>
      <c r="Z87" s="16">
        <v>0</v>
      </c>
      <c r="AA87" s="16">
        <v>60000000</v>
      </c>
      <c r="AB87" s="16">
        <v>0</v>
      </c>
      <c r="AC87" s="16">
        <v>0</v>
      </c>
      <c r="AD87" s="31">
        <v>60000000</v>
      </c>
      <c r="AE87" s="238"/>
    </row>
    <row r="88" spans="1:31" s="34" customFormat="1" ht="27.75" thickBot="1">
      <c r="A88" s="253"/>
      <c r="B88" s="12" t="s">
        <v>141</v>
      </c>
      <c r="C88" s="19" t="s">
        <v>45</v>
      </c>
      <c r="D88" s="25">
        <f t="shared" si="53"/>
        <v>0</v>
      </c>
      <c r="E88" s="21">
        <v>0</v>
      </c>
      <c r="F88" s="22">
        <v>0</v>
      </c>
      <c r="G88" s="22">
        <f>'5.18. Céltartalék'!G34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61"/>
        <v>0</v>
      </c>
      <c r="N88" s="21">
        <v>0</v>
      </c>
      <c r="O88" s="22">
        <v>0</v>
      </c>
      <c r="P88" s="22">
        <f>'5.18. Céltartalék'!P34</f>
        <v>0</v>
      </c>
      <c r="Q88" s="22">
        <v>0</v>
      </c>
      <c r="R88" s="22">
        <v>0</v>
      </c>
      <c r="S88" s="22">
        <v>0</v>
      </c>
      <c r="T88" s="22">
        <v>0</v>
      </c>
      <c r="U88" s="32">
        <v>0</v>
      </c>
      <c r="V88" s="25">
        <f t="shared" si="56"/>
        <v>0</v>
      </c>
      <c r="W88" s="21">
        <v>0</v>
      </c>
      <c r="X88" s="22">
        <v>0</v>
      </c>
      <c r="Y88" s="22">
        <f>'5.18. Céltartalék'!Y34</f>
        <v>0</v>
      </c>
      <c r="Z88" s="22">
        <v>0</v>
      </c>
      <c r="AA88" s="22">
        <v>0</v>
      </c>
      <c r="AB88" s="22">
        <v>0</v>
      </c>
      <c r="AC88" s="22">
        <v>0</v>
      </c>
      <c r="AD88" s="32">
        <v>0</v>
      </c>
      <c r="AE88" s="238"/>
    </row>
    <row r="89" spans="1:31" s="34" customFormat="1" ht="27.75" thickBot="1">
      <c r="A89" s="253"/>
      <c r="B89" s="12" t="s">
        <v>142</v>
      </c>
      <c r="C89" s="13" t="s">
        <v>47</v>
      </c>
      <c r="D89" s="25">
        <f t="shared" si="53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61"/>
        <v>0</v>
      </c>
      <c r="N89" s="26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33">
        <v>0</v>
      </c>
      <c r="V89" s="25">
        <f t="shared" si="56"/>
        <v>0</v>
      </c>
      <c r="W89" s="26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33">
        <v>0</v>
      </c>
      <c r="AE89" s="238"/>
    </row>
    <row r="90" spans="1:31" s="34" customFormat="1" ht="18" customHeight="1">
      <c r="A90" s="10" t="s">
        <v>143</v>
      </c>
      <c r="B90" s="250" t="s">
        <v>144</v>
      </c>
      <c r="C90" s="250"/>
      <c r="D90" s="11">
        <f t="shared" si="53"/>
        <v>1321342580</v>
      </c>
      <c r="E90" s="11">
        <f aca="true" t="shared" si="68" ref="E90:L90">SUM(E91:E93)</f>
        <v>21927500</v>
      </c>
      <c r="F90" s="11">
        <f t="shared" si="68"/>
        <v>5894000</v>
      </c>
      <c r="G90" s="11">
        <f t="shared" si="68"/>
        <v>1106521080</v>
      </c>
      <c r="H90" s="11">
        <f t="shared" si="68"/>
        <v>0</v>
      </c>
      <c r="I90" s="11">
        <f t="shared" si="68"/>
        <v>172000000</v>
      </c>
      <c r="J90" s="11">
        <f t="shared" si="68"/>
        <v>15000000</v>
      </c>
      <c r="K90" s="11">
        <f t="shared" si="68"/>
        <v>0</v>
      </c>
      <c r="L90" s="11">
        <f t="shared" si="68"/>
        <v>0</v>
      </c>
      <c r="M90" s="11">
        <f t="shared" si="61"/>
        <v>2036809471</v>
      </c>
      <c r="N90" s="11">
        <f aca="true" t="shared" si="69" ref="N90:U90">SUM(N91:N93)</f>
        <v>21978804</v>
      </c>
      <c r="O90" s="11">
        <f t="shared" si="69"/>
        <v>5609635</v>
      </c>
      <c r="P90" s="11">
        <f t="shared" si="69"/>
        <v>1109198784</v>
      </c>
      <c r="Q90" s="11">
        <f t="shared" si="69"/>
        <v>0</v>
      </c>
      <c r="R90" s="11">
        <f t="shared" si="69"/>
        <v>881233181</v>
      </c>
      <c r="S90" s="11">
        <f t="shared" si="69"/>
        <v>16509800</v>
      </c>
      <c r="T90" s="11">
        <f t="shared" si="69"/>
        <v>2279267</v>
      </c>
      <c r="U90" s="11">
        <f t="shared" si="69"/>
        <v>0</v>
      </c>
      <c r="V90" s="11">
        <f t="shared" si="56"/>
        <v>1480677777</v>
      </c>
      <c r="W90" s="11">
        <f aca="true" t="shared" si="70" ref="W90:AD90">SUM(W91:W93)</f>
        <v>18645985</v>
      </c>
      <c r="X90" s="11">
        <f t="shared" si="70"/>
        <v>3706206</v>
      </c>
      <c r="Y90" s="11">
        <f t="shared" si="70"/>
        <v>575541528</v>
      </c>
      <c r="Z90" s="11">
        <f t="shared" si="70"/>
        <v>0</v>
      </c>
      <c r="AA90" s="11">
        <f t="shared" si="70"/>
        <v>878994991</v>
      </c>
      <c r="AB90" s="11">
        <f t="shared" si="70"/>
        <v>1509800</v>
      </c>
      <c r="AC90" s="11">
        <f t="shared" si="70"/>
        <v>2279267</v>
      </c>
      <c r="AD90" s="11">
        <f t="shared" si="70"/>
        <v>0</v>
      </c>
      <c r="AE90" s="238" t="s">
        <v>1268</v>
      </c>
    </row>
    <row r="91" spans="1:31" s="34" customFormat="1" ht="27.75" thickBot="1">
      <c r="A91" s="253"/>
      <c r="B91" s="12" t="s">
        <v>145</v>
      </c>
      <c r="C91" s="19" t="s">
        <v>43</v>
      </c>
      <c r="D91" s="25">
        <f t="shared" si="53"/>
        <v>1316342580</v>
      </c>
      <c r="E91" s="15">
        <f>'5.13. Egyéb kiadások'!E10</f>
        <v>21927500</v>
      </c>
      <c r="F91" s="16">
        <f>'5.13. Egyéb kiadások'!F10</f>
        <v>5894000</v>
      </c>
      <c r="G91" s="16">
        <f>'5.13. Egyéb kiadások'!G10</f>
        <v>1101521080</v>
      </c>
      <c r="H91" s="16">
        <f>'5.13. Egyéb kiadások'!H10</f>
        <v>0</v>
      </c>
      <c r="I91" s="16">
        <f>'5.13. Egyéb kiadások'!I10</f>
        <v>172000000</v>
      </c>
      <c r="J91" s="16">
        <f>'5.13. Egyéb kiadások'!J10</f>
        <v>15000000</v>
      </c>
      <c r="K91" s="16">
        <f>'5.13. Egyéb kiadások'!K10</f>
        <v>0</v>
      </c>
      <c r="L91" s="31">
        <f>'5.13. Egyéb kiadások'!L10</f>
        <v>0</v>
      </c>
      <c r="M91" s="25">
        <f t="shared" si="61"/>
        <v>2031809471</v>
      </c>
      <c r="N91" s="15">
        <f>'5.13. Egyéb kiadások'!N10</f>
        <v>21958804</v>
      </c>
      <c r="O91" s="16">
        <f>'5.13. Egyéb kiadások'!O10</f>
        <v>5599635</v>
      </c>
      <c r="P91" s="16">
        <f>'5.13. Egyéb kiadások'!P10</f>
        <v>1104228784</v>
      </c>
      <c r="Q91" s="16">
        <f>'5.13. Egyéb kiadások'!Q10</f>
        <v>0</v>
      </c>
      <c r="R91" s="16">
        <f>'5.13. Egyéb kiadások'!R10</f>
        <v>881233181</v>
      </c>
      <c r="S91" s="16">
        <f>'5.13. Egyéb kiadások'!S10</f>
        <v>16509800</v>
      </c>
      <c r="T91" s="16">
        <f>'5.13. Egyéb kiadások'!T10</f>
        <v>2279267</v>
      </c>
      <c r="U91" s="31">
        <f>'5.13. Egyéb kiadások'!U10</f>
        <v>0</v>
      </c>
      <c r="V91" s="25">
        <f t="shared" si="56"/>
        <v>1480677777</v>
      </c>
      <c r="W91" s="15">
        <f>'5.13. Egyéb kiadások'!W10</f>
        <v>18645985</v>
      </c>
      <c r="X91" s="16">
        <f>'5.13. Egyéb kiadások'!X10</f>
        <v>3706206</v>
      </c>
      <c r="Y91" s="16">
        <f>'5.13. Egyéb kiadások'!Y10</f>
        <v>575541528</v>
      </c>
      <c r="Z91" s="16">
        <f>'5.13. Egyéb kiadások'!Z10</f>
        <v>0</v>
      </c>
      <c r="AA91" s="16">
        <f>'5.13. Egyéb kiadások'!AA10</f>
        <v>878994991</v>
      </c>
      <c r="AB91" s="16">
        <f>'5.13. Egyéb kiadások'!AB10</f>
        <v>1509800</v>
      </c>
      <c r="AC91" s="16">
        <f>'5.13. Egyéb kiadások'!AC10</f>
        <v>2279267</v>
      </c>
      <c r="AD91" s="31">
        <f>'5.13. Egyéb kiadások'!AD10</f>
        <v>0</v>
      </c>
      <c r="AE91" s="238"/>
    </row>
    <row r="92" spans="1:31" s="34" customFormat="1" ht="27.75" thickBot="1">
      <c r="A92" s="253"/>
      <c r="B92" s="12" t="s">
        <v>146</v>
      </c>
      <c r="C92" s="19" t="s">
        <v>45</v>
      </c>
      <c r="D92" s="25">
        <f t="shared" si="53"/>
        <v>0</v>
      </c>
      <c r="E92" s="21">
        <f>'5.13. Egyéb kiadások'!E36</f>
        <v>0</v>
      </c>
      <c r="F92" s="22">
        <f>'5.13. Egyéb kiadások'!F36</f>
        <v>0</v>
      </c>
      <c r="G92" s="22">
        <f>'5.13. Egyéb kiadások'!G36</f>
        <v>0</v>
      </c>
      <c r="H92" s="22">
        <f>'5.13. Egyéb kiadások'!H36</f>
        <v>0</v>
      </c>
      <c r="I92" s="22">
        <f>'5.13. Egyéb kiadások'!I36</f>
        <v>0</v>
      </c>
      <c r="J92" s="22">
        <f>'5.13. Egyéb kiadások'!J36</f>
        <v>0</v>
      </c>
      <c r="K92" s="22">
        <f>'5.13. Egyéb kiadások'!K36</f>
        <v>0</v>
      </c>
      <c r="L92" s="32">
        <f>'5.13. Egyéb kiadások'!L36</f>
        <v>0</v>
      </c>
      <c r="M92" s="25">
        <f t="shared" si="61"/>
        <v>0</v>
      </c>
      <c r="N92" s="21">
        <f>'5.13. Egyéb kiadások'!N36</f>
        <v>0</v>
      </c>
      <c r="O92" s="22">
        <f>'5.13. Egyéb kiadások'!O36</f>
        <v>0</v>
      </c>
      <c r="P92" s="22">
        <f>'5.13. Egyéb kiadások'!P36</f>
        <v>0</v>
      </c>
      <c r="Q92" s="22">
        <f>'5.13. Egyéb kiadások'!Q36</f>
        <v>0</v>
      </c>
      <c r="R92" s="22">
        <f>'5.13. Egyéb kiadások'!R36</f>
        <v>0</v>
      </c>
      <c r="S92" s="22">
        <f>'5.13. Egyéb kiadások'!S36</f>
        <v>0</v>
      </c>
      <c r="T92" s="22">
        <f>'5.13. Egyéb kiadások'!T36</f>
        <v>0</v>
      </c>
      <c r="U92" s="32">
        <f>'5.13. Egyéb kiadások'!U36</f>
        <v>0</v>
      </c>
      <c r="V92" s="25">
        <f t="shared" si="56"/>
        <v>0</v>
      </c>
      <c r="W92" s="21">
        <f>'5.13. Egyéb kiadások'!W36</f>
        <v>0</v>
      </c>
      <c r="X92" s="22">
        <f>'5.13. Egyéb kiadások'!X36</f>
        <v>0</v>
      </c>
      <c r="Y92" s="22">
        <f>'5.13. Egyéb kiadások'!Y36</f>
        <v>0</v>
      </c>
      <c r="Z92" s="22">
        <f>'5.13. Egyéb kiadások'!Z36</f>
        <v>0</v>
      </c>
      <c r="AA92" s="22">
        <f>'5.13. Egyéb kiadások'!AA36</f>
        <v>0</v>
      </c>
      <c r="AB92" s="22">
        <f>'5.13. Egyéb kiadások'!AB36</f>
        <v>0</v>
      </c>
      <c r="AC92" s="22">
        <f>'5.13. Egyéb kiadások'!AC36</f>
        <v>0</v>
      </c>
      <c r="AD92" s="32">
        <f>'5.13. Egyéb kiadások'!AD36</f>
        <v>0</v>
      </c>
      <c r="AE92" s="238"/>
    </row>
    <row r="93" spans="1:31" s="34" customFormat="1" ht="27.75" thickBot="1">
      <c r="A93" s="253"/>
      <c r="B93" s="12" t="s">
        <v>147</v>
      </c>
      <c r="C93" s="30" t="s">
        <v>47</v>
      </c>
      <c r="D93" s="25">
        <f t="shared" si="53"/>
        <v>5000000</v>
      </c>
      <c r="E93" s="26">
        <f>'5.13. Egyéb kiadások'!E37</f>
        <v>0</v>
      </c>
      <c r="F93" s="27">
        <f>'5.13. Egyéb kiadások'!F37</f>
        <v>0</v>
      </c>
      <c r="G93" s="27">
        <f>'5.13. Egyéb kiadások'!G37</f>
        <v>5000000</v>
      </c>
      <c r="H93" s="27">
        <f>'5.13. Egyéb kiadások'!H37</f>
        <v>0</v>
      </c>
      <c r="I93" s="27">
        <f>'5.13. Egyéb kiadások'!I37</f>
        <v>0</v>
      </c>
      <c r="J93" s="27">
        <f>'5.13. Egyéb kiadások'!J37</f>
        <v>0</v>
      </c>
      <c r="K93" s="27">
        <f>'5.13. Egyéb kiadások'!K37</f>
        <v>0</v>
      </c>
      <c r="L93" s="33">
        <f>'5.13. Egyéb kiadások'!L37</f>
        <v>0</v>
      </c>
      <c r="M93" s="25">
        <f t="shared" si="61"/>
        <v>5000000</v>
      </c>
      <c r="N93" s="26">
        <f>'5.13. Egyéb kiadások'!N37</f>
        <v>20000</v>
      </c>
      <c r="O93" s="27">
        <f>'5.13. Egyéb kiadások'!O37</f>
        <v>10000</v>
      </c>
      <c r="P93" s="27">
        <f>'5.13. Egyéb kiadások'!P37</f>
        <v>4970000</v>
      </c>
      <c r="Q93" s="27">
        <f>'5.13. Egyéb kiadások'!Q37</f>
        <v>0</v>
      </c>
      <c r="R93" s="27">
        <f>'5.13. Egyéb kiadások'!R37</f>
        <v>0</v>
      </c>
      <c r="S93" s="27">
        <f>'5.13. Egyéb kiadások'!S37</f>
        <v>0</v>
      </c>
      <c r="T93" s="27">
        <f>'5.13. Egyéb kiadások'!T37</f>
        <v>0</v>
      </c>
      <c r="U93" s="33">
        <f>'5.13. Egyéb kiadások'!U37</f>
        <v>0</v>
      </c>
      <c r="V93" s="25">
        <f t="shared" si="56"/>
        <v>0</v>
      </c>
      <c r="W93" s="26">
        <f>'5.13. Egyéb kiadások'!W37</f>
        <v>0</v>
      </c>
      <c r="X93" s="27">
        <f>'5.13. Egyéb kiadások'!X37</f>
        <v>0</v>
      </c>
      <c r="Y93" s="27">
        <f>'5.13. Egyéb kiadások'!Y37</f>
        <v>0</v>
      </c>
      <c r="Z93" s="27">
        <f>'5.13. Egyéb kiadások'!Z37</f>
        <v>0</v>
      </c>
      <c r="AA93" s="27">
        <f>'5.13. Egyéb kiadások'!AA37</f>
        <v>0</v>
      </c>
      <c r="AB93" s="27">
        <f>'5.13. Egyéb kiadások'!AB37</f>
        <v>0</v>
      </c>
      <c r="AC93" s="27">
        <f>'5.13. Egyéb kiadások'!AC37</f>
        <v>0</v>
      </c>
      <c r="AD93" s="33">
        <f>'5.13. Egyéb kiadások'!AD37</f>
        <v>0</v>
      </c>
      <c r="AE93" s="238"/>
    </row>
    <row r="94" spans="1:31" s="34" customFormat="1" ht="18" customHeight="1">
      <c r="A94" s="10" t="s">
        <v>148</v>
      </c>
      <c r="B94" s="250" t="s">
        <v>149</v>
      </c>
      <c r="C94" s="250"/>
      <c r="D94" s="11">
        <f t="shared" si="53"/>
        <v>396552000</v>
      </c>
      <c r="E94" s="11">
        <f aca="true" t="shared" si="71" ref="E94:L94">SUM(E95:E97)</f>
        <v>28600000</v>
      </c>
      <c r="F94" s="11">
        <f t="shared" si="71"/>
        <v>8600000</v>
      </c>
      <c r="G94" s="11">
        <f t="shared" si="71"/>
        <v>226352000</v>
      </c>
      <c r="H94" s="11">
        <f t="shared" si="71"/>
        <v>0</v>
      </c>
      <c r="I94" s="11">
        <f t="shared" si="71"/>
        <v>133000000</v>
      </c>
      <c r="J94" s="11">
        <f t="shared" si="71"/>
        <v>0</v>
      </c>
      <c r="K94" s="11">
        <f t="shared" si="71"/>
        <v>0</v>
      </c>
      <c r="L94" s="11">
        <f t="shared" si="71"/>
        <v>0</v>
      </c>
      <c r="M94" s="11">
        <f t="shared" si="61"/>
        <v>575712820</v>
      </c>
      <c r="N94" s="11">
        <f aca="true" t="shared" si="72" ref="N94:U94">SUM(N95:N97)</f>
        <v>43325745</v>
      </c>
      <c r="O94" s="11">
        <f t="shared" si="72"/>
        <v>19305265</v>
      </c>
      <c r="P94" s="11">
        <f t="shared" si="72"/>
        <v>189473752</v>
      </c>
      <c r="Q94" s="11">
        <f t="shared" si="72"/>
        <v>0</v>
      </c>
      <c r="R94" s="11">
        <f t="shared" si="72"/>
        <v>271621000</v>
      </c>
      <c r="S94" s="11">
        <f t="shared" si="72"/>
        <v>27837058</v>
      </c>
      <c r="T94" s="11">
        <f t="shared" si="72"/>
        <v>0</v>
      </c>
      <c r="U94" s="11">
        <f t="shared" si="72"/>
        <v>24150000</v>
      </c>
      <c r="V94" s="11">
        <f t="shared" si="56"/>
        <v>509949131</v>
      </c>
      <c r="W94" s="11">
        <f aca="true" t="shared" si="73" ref="W94:AD94">SUM(W95:W97)</f>
        <v>36106375</v>
      </c>
      <c r="X94" s="11">
        <f t="shared" si="73"/>
        <v>15293590</v>
      </c>
      <c r="Y94" s="11">
        <f t="shared" si="73"/>
        <v>141064911</v>
      </c>
      <c r="Z94" s="11">
        <f t="shared" si="73"/>
        <v>0</v>
      </c>
      <c r="AA94" s="11">
        <f t="shared" si="73"/>
        <v>265497197</v>
      </c>
      <c r="AB94" s="11">
        <f t="shared" si="73"/>
        <v>27837058</v>
      </c>
      <c r="AC94" s="11">
        <f t="shared" si="73"/>
        <v>0</v>
      </c>
      <c r="AD94" s="11">
        <f t="shared" si="73"/>
        <v>24150000</v>
      </c>
      <c r="AE94" s="238" t="s">
        <v>1268</v>
      </c>
    </row>
    <row r="95" spans="1:31" s="34" customFormat="1" ht="27.75" thickBot="1">
      <c r="A95" s="253"/>
      <c r="B95" s="12" t="s">
        <v>150</v>
      </c>
      <c r="C95" s="19" t="s">
        <v>43</v>
      </c>
      <c r="D95" s="25">
        <f t="shared" si="53"/>
        <v>0</v>
      </c>
      <c r="E95" s="15">
        <f>'5.14. Városmarketing'!E10</f>
        <v>0</v>
      </c>
      <c r="F95" s="16">
        <f>'5.14. Városmarketing'!F10</f>
        <v>0</v>
      </c>
      <c r="G95" s="16">
        <f>'5.14. Városmarketing'!G10</f>
        <v>0</v>
      </c>
      <c r="H95" s="16">
        <f>'5.14. Városmarketing'!H10</f>
        <v>0</v>
      </c>
      <c r="I95" s="16">
        <f>'5.14. Városmarketing'!I10</f>
        <v>0</v>
      </c>
      <c r="J95" s="16">
        <f>'5.14. Városmarketing'!J10</f>
        <v>0</v>
      </c>
      <c r="K95" s="16">
        <f>'5.14. Városmarketing'!K10</f>
        <v>0</v>
      </c>
      <c r="L95" s="31">
        <f>'5.14. Városmarketing'!L10</f>
        <v>0</v>
      </c>
      <c r="M95" s="25">
        <f t="shared" si="61"/>
        <v>0</v>
      </c>
      <c r="N95" s="15">
        <f>'5.14. Városmarketing'!N10</f>
        <v>0</v>
      </c>
      <c r="O95" s="16">
        <f>'5.14. Városmarketing'!O10</f>
        <v>0</v>
      </c>
      <c r="P95" s="16">
        <f>'5.14. Városmarketing'!P10</f>
        <v>0</v>
      </c>
      <c r="Q95" s="16">
        <f>'5.14. Városmarketing'!Q10</f>
        <v>0</v>
      </c>
      <c r="R95" s="16">
        <f>'5.14. Városmarketing'!R10</f>
        <v>0</v>
      </c>
      <c r="S95" s="16">
        <f>'5.14. Városmarketing'!S10</f>
        <v>0</v>
      </c>
      <c r="T95" s="16">
        <f>'5.14. Városmarketing'!T10</f>
        <v>0</v>
      </c>
      <c r="U95" s="31">
        <f>'5.14. Városmarketing'!U10</f>
        <v>0</v>
      </c>
      <c r="V95" s="25">
        <f t="shared" si="56"/>
        <v>0</v>
      </c>
      <c r="W95" s="15">
        <f>'5.14. Városmarketing'!W10</f>
        <v>0</v>
      </c>
      <c r="X95" s="16">
        <f>'5.14. Városmarketing'!X10</f>
        <v>0</v>
      </c>
      <c r="Y95" s="16">
        <f>'5.14. Városmarketing'!Y10</f>
        <v>0</v>
      </c>
      <c r="Z95" s="16">
        <f>'5.14. Városmarketing'!Z10</f>
        <v>0</v>
      </c>
      <c r="AA95" s="16">
        <f>'5.14. Városmarketing'!AA10</f>
        <v>0</v>
      </c>
      <c r="AB95" s="16">
        <f>'5.14. Városmarketing'!AB10</f>
        <v>0</v>
      </c>
      <c r="AC95" s="16">
        <f>'5.14. Városmarketing'!AC10</f>
        <v>0</v>
      </c>
      <c r="AD95" s="31">
        <f>'5.14. Városmarketing'!AD10</f>
        <v>0</v>
      </c>
      <c r="AE95" s="238"/>
    </row>
    <row r="96" spans="1:31" s="34" customFormat="1" ht="27.75" thickBot="1">
      <c r="A96" s="253"/>
      <c r="B96" s="12" t="s">
        <v>151</v>
      </c>
      <c r="C96" s="19" t="s">
        <v>45</v>
      </c>
      <c r="D96" s="25">
        <f t="shared" si="53"/>
        <v>396552000</v>
      </c>
      <c r="E96" s="21">
        <f>'5.14. Városmarketing'!E11</f>
        <v>28600000</v>
      </c>
      <c r="F96" s="22">
        <f>'5.14. Városmarketing'!F11</f>
        <v>8600000</v>
      </c>
      <c r="G96" s="22">
        <f>'5.14. Városmarketing'!G11</f>
        <v>226352000</v>
      </c>
      <c r="H96" s="22">
        <f>'5.14. Városmarketing'!H11</f>
        <v>0</v>
      </c>
      <c r="I96" s="22">
        <f>'5.14. Városmarketing'!I11</f>
        <v>133000000</v>
      </c>
      <c r="J96" s="22">
        <f>'5.14. Városmarketing'!J11</f>
        <v>0</v>
      </c>
      <c r="K96" s="22">
        <f>'5.14. Városmarketing'!K11</f>
        <v>0</v>
      </c>
      <c r="L96" s="32">
        <f>'5.14. Városmarketing'!L11</f>
        <v>0</v>
      </c>
      <c r="M96" s="25">
        <f t="shared" si="61"/>
        <v>575712820</v>
      </c>
      <c r="N96" s="21">
        <f>'5.14. Városmarketing'!N11</f>
        <v>43325745</v>
      </c>
      <c r="O96" s="22">
        <f>'5.14. Városmarketing'!O11</f>
        <v>19305265</v>
      </c>
      <c r="P96" s="22">
        <f>'5.14. Városmarketing'!P11</f>
        <v>189473752</v>
      </c>
      <c r="Q96" s="22">
        <f>'5.14. Városmarketing'!Q11</f>
        <v>0</v>
      </c>
      <c r="R96" s="22">
        <f>'5.14. Városmarketing'!R11</f>
        <v>271621000</v>
      </c>
      <c r="S96" s="22">
        <f>'5.14. Városmarketing'!S11</f>
        <v>27837058</v>
      </c>
      <c r="T96" s="22">
        <f>'5.14. Városmarketing'!T11</f>
        <v>0</v>
      </c>
      <c r="U96" s="32">
        <f>'5.14. Városmarketing'!U11</f>
        <v>24150000</v>
      </c>
      <c r="V96" s="25">
        <f t="shared" si="56"/>
        <v>509949131</v>
      </c>
      <c r="W96" s="21">
        <f>'5.14. Városmarketing'!W11</f>
        <v>36106375</v>
      </c>
      <c r="X96" s="22">
        <f>'5.14. Városmarketing'!X11</f>
        <v>15293590</v>
      </c>
      <c r="Y96" s="22">
        <f>'5.14. Városmarketing'!Y11</f>
        <v>141064911</v>
      </c>
      <c r="Z96" s="22">
        <f>'5.14. Városmarketing'!Z11</f>
        <v>0</v>
      </c>
      <c r="AA96" s="22">
        <f>'5.14. Városmarketing'!AA11</f>
        <v>265497197</v>
      </c>
      <c r="AB96" s="22">
        <f>'5.14. Városmarketing'!AB11</f>
        <v>27837058</v>
      </c>
      <c r="AC96" s="22">
        <f>'5.14. Városmarketing'!AC11</f>
        <v>0</v>
      </c>
      <c r="AD96" s="32">
        <f>'5.14. Városmarketing'!AD11</f>
        <v>24150000</v>
      </c>
      <c r="AE96" s="238"/>
    </row>
    <row r="97" spans="1:31" s="34" customFormat="1" ht="27.75" thickBot="1">
      <c r="A97" s="253"/>
      <c r="B97" s="12" t="s">
        <v>152</v>
      </c>
      <c r="C97" s="30" t="s">
        <v>47</v>
      </c>
      <c r="D97" s="25">
        <f t="shared" si="53"/>
        <v>0</v>
      </c>
      <c r="E97" s="26">
        <f>'5.14. Városmarketing'!E23</f>
        <v>0</v>
      </c>
      <c r="F97" s="27">
        <f>'5.14. Városmarketing'!F23</f>
        <v>0</v>
      </c>
      <c r="G97" s="27">
        <f>'5.14. Városmarketing'!G23</f>
        <v>0</v>
      </c>
      <c r="H97" s="27">
        <f>'5.14. Városmarketing'!H23</f>
        <v>0</v>
      </c>
      <c r="I97" s="27">
        <f>'5.14. Városmarketing'!I23</f>
        <v>0</v>
      </c>
      <c r="J97" s="27">
        <f>'5.14. Városmarketing'!J23</f>
        <v>0</v>
      </c>
      <c r="K97" s="27">
        <f>'5.14. Városmarketing'!K23</f>
        <v>0</v>
      </c>
      <c r="L97" s="33">
        <f>'5.14. Városmarketing'!L23</f>
        <v>0</v>
      </c>
      <c r="M97" s="25">
        <f t="shared" si="61"/>
        <v>0</v>
      </c>
      <c r="N97" s="26">
        <f>'5.14. Városmarketing'!N23</f>
        <v>0</v>
      </c>
      <c r="O97" s="27">
        <f>'5.14. Városmarketing'!O23</f>
        <v>0</v>
      </c>
      <c r="P97" s="27">
        <f>'5.14. Városmarketing'!P23</f>
        <v>0</v>
      </c>
      <c r="Q97" s="27">
        <f>'5.14. Városmarketing'!Q23</f>
        <v>0</v>
      </c>
      <c r="R97" s="27">
        <f>'5.14. Városmarketing'!R23</f>
        <v>0</v>
      </c>
      <c r="S97" s="27">
        <f>'5.14. Városmarketing'!S23</f>
        <v>0</v>
      </c>
      <c r="T97" s="27">
        <f>'5.14. Városmarketing'!T23</f>
        <v>0</v>
      </c>
      <c r="U97" s="33">
        <f>'5.14. Városmarketing'!U23</f>
        <v>0</v>
      </c>
      <c r="V97" s="25">
        <f t="shared" si="56"/>
        <v>0</v>
      </c>
      <c r="W97" s="26">
        <f>'5.14. Városmarketing'!W23</f>
        <v>0</v>
      </c>
      <c r="X97" s="27">
        <f>'5.14. Városmarketing'!X23</f>
        <v>0</v>
      </c>
      <c r="Y97" s="27">
        <f>'5.14. Városmarketing'!Y23</f>
        <v>0</v>
      </c>
      <c r="Z97" s="27">
        <f>'5.14. Városmarketing'!Z23</f>
        <v>0</v>
      </c>
      <c r="AA97" s="27">
        <f>'5.14. Városmarketing'!AA23</f>
        <v>0</v>
      </c>
      <c r="AB97" s="27">
        <f>'5.14. Városmarketing'!AB23</f>
        <v>0</v>
      </c>
      <c r="AC97" s="27">
        <f>'5.14. Városmarketing'!AC23</f>
        <v>0</v>
      </c>
      <c r="AD97" s="33">
        <f>'5.14. Városmarketing'!AD23</f>
        <v>0</v>
      </c>
      <c r="AE97" s="238"/>
    </row>
    <row r="98" spans="1:31" s="34" customFormat="1" ht="18" customHeight="1">
      <c r="A98" s="10" t="s">
        <v>153</v>
      </c>
      <c r="B98" s="250" t="s">
        <v>154</v>
      </c>
      <c r="C98" s="250"/>
      <c r="D98" s="11">
        <f t="shared" si="53"/>
        <v>303163520</v>
      </c>
      <c r="E98" s="11">
        <f aca="true" t="shared" si="74" ref="E98:L98">SUM(E99:E101)</f>
        <v>12598425</v>
      </c>
      <c r="F98" s="11">
        <f t="shared" si="74"/>
        <v>3401575</v>
      </c>
      <c r="G98" s="11">
        <f t="shared" si="74"/>
        <v>0</v>
      </c>
      <c r="H98" s="11">
        <f t="shared" si="74"/>
        <v>0</v>
      </c>
      <c r="I98" s="11">
        <f t="shared" si="74"/>
        <v>287163520</v>
      </c>
      <c r="J98" s="11">
        <f t="shared" si="74"/>
        <v>0</v>
      </c>
      <c r="K98" s="11">
        <f t="shared" si="74"/>
        <v>0</v>
      </c>
      <c r="L98" s="11">
        <f t="shared" si="74"/>
        <v>0</v>
      </c>
      <c r="M98" s="11">
        <f>SUM(N98:U98)</f>
        <v>528465747</v>
      </c>
      <c r="N98" s="11">
        <f aca="true" t="shared" si="75" ref="N98:U98">SUM(N99:N101)</f>
        <v>18463591</v>
      </c>
      <c r="O98" s="11">
        <f t="shared" si="75"/>
        <v>4159499</v>
      </c>
      <c r="P98" s="11">
        <f t="shared" si="75"/>
        <v>479294999</v>
      </c>
      <c r="Q98" s="11">
        <f t="shared" si="75"/>
        <v>0</v>
      </c>
      <c r="R98" s="11">
        <f t="shared" si="75"/>
        <v>26547658</v>
      </c>
      <c r="S98" s="11">
        <f t="shared" si="75"/>
        <v>0</v>
      </c>
      <c r="T98" s="11">
        <f t="shared" si="75"/>
        <v>0</v>
      </c>
      <c r="U98" s="11">
        <f t="shared" si="75"/>
        <v>0</v>
      </c>
      <c r="V98" s="11">
        <f>SUM(W98:AD98)</f>
        <v>220708410</v>
      </c>
      <c r="W98" s="11">
        <f aca="true" t="shared" si="76" ref="W98:AD98">SUM(W99:W101)</f>
        <v>5953851</v>
      </c>
      <c r="X98" s="11">
        <f t="shared" si="76"/>
        <v>1119810</v>
      </c>
      <c r="Y98" s="11">
        <f t="shared" si="76"/>
        <v>197418448</v>
      </c>
      <c r="Z98" s="11">
        <f t="shared" si="76"/>
        <v>0</v>
      </c>
      <c r="AA98" s="11">
        <f t="shared" si="76"/>
        <v>16216301</v>
      </c>
      <c r="AB98" s="11">
        <f t="shared" si="76"/>
        <v>0</v>
      </c>
      <c r="AC98" s="11">
        <f t="shared" si="76"/>
        <v>0</v>
      </c>
      <c r="AD98" s="11">
        <f t="shared" si="76"/>
        <v>0</v>
      </c>
      <c r="AE98" s="238" t="s">
        <v>1268</v>
      </c>
    </row>
    <row r="99" spans="1:31" s="34" customFormat="1" ht="27.75" thickBot="1">
      <c r="A99" s="253"/>
      <c r="B99" s="12" t="s">
        <v>155</v>
      </c>
      <c r="C99" s="19" t="s">
        <v>43</v>
      </c>
      <c r="D99" s="25">
        <f t="shared" si="53"/>
        <v>303163520</v>
      </c>
      <c r="E99" s="15">
        <f>'5.15. Nemzetközi pályázatok'!G10</f>
        <v>12598425</v>
      </c>
      <c r="F99" s="16">
        <f>'5.15. Nemzetközi pályázatok'!H10</f>
        <v>3401575</v>
      </c>
      <c r="G99" s="16">
        <f>'5.15. Nemzetközi pályázatok'!I10</f>
        <v>0</v>
      </c>
      <c r="H99" s="16">
        <f>'5.15. Nemzetközi pályázatok'!J10</f>
        <v>0</v>
      </c>
      <c r="I99" s="16">
        <f>'5.15. Nemzetközi pályázatok'!K10</f>
        <v>287163520</v>
      </c>
      <c r="J99" s="16">
        <f>'5.15. Nemzetközi pályázatok'!L10</f>
        <v>0</v>
      </c>
      <c r="K99" s="16">
        <f>'5.15. Nemzetközi pályázatok'!M10</f>
        <v>0</v>
      </c>
      <c r="L99" s="31">
        <f>'5.15. Nemzetközi pályázatok'!N10</f>
        <v>0</v>
      </c>
      <c r="M99" s="25">
        <f t="shared" si="61"/>
        <v>528465747</v>
      </c>
      <c r="N99" s="15">
        <f>'5.15. Nemzetközi pályázatok'!P10</f>
        <v>18463591</v>
      </c>
      <c r="O99" s="16">
        <f>'5.15. Nemzetközi pályázatok'!Q10</f>
        <v>4159499</v>
      </c>
      <c r="P99" s="16">
        <f>'5.15. Nemzetközi pályázatok'!R10</f>
        <v>479294999</v>
      </c>
      <c r="Q99" s="16">
        <f>'5.15. Nemzetközi pályázatok'!S10</f>
        <v>0</v>
      </c>
      <c r="R99" s="16">
        <f>'5.15. Nemzetközi pályázatok'!T10</f>
        <v>26547658</v>
      </c>
      <c r="S99" s="16">
        <f>'5.15. Nemzetközi pályázatok'!U10</f>
        <v>0</v>
      </c>
      <c r="T99" s="16">
        <f>'5.15. Nemzetközi pályázatok'!V10</f>
        <v>0</v>
      </c>
      <c r="U99" s="31">
        <f>'5.15. Nemzetközi pályázatok'!W10</f>
        <v>0</v>
      </c>
      <c r="V99" s="25">
        <f t="shared" si="56"/>
        <v>220708410</v>
      </c>
      <c r="W99" s="15">
        <f>'5.15. Nemzetközi pályázatok'!Y10</f>
        <v>5953851</v>
      </c>
      <c r="X99" s="16">
        <f>'5.15. Nemzetközi pályázatok'!Z10</f>
        <v>1119810</v>
      </c>
      <c r="Y99" s="16">
        <f>'5.15. Nemzetközi pályázatok'!AA10</f>
        <v>197418448</v>
      </c>
      <c r="Z99" s="16">
        <f>'5.15. Nemzetközi pályázatok'!AB10</f>
        <v>0</v>
      </c>
      <c r="AA99" s="16">
        <f>'5.15. Nemzetközi pályázatok'!AC10</f>
        <v>16216301</v>
      </c>
      <c r="AB99" s="16">
        <f>'5.15. Nemzetközi pályázatok'!AD10</f>
        <v>0</v>
      </c>
      <c r="AC99" s="16">
        <f>'5.15. Nemzetközi pályázatok'!AE10</f>
        <v>0</v>
      </c>
      <c r="AD99" s="31">
        <f>'5.15. Nemzetközi pályázatok'!AF10</f>
        <v>0</v>
      </c>
      <c r="AE99" s="238"/>
    </row>
    <row r="100" spans="1:31" s="34" customFormat="1" ht="27.75" thickBot="1">
      <c r="A100" s="253"/>
      <c r="B100" s="12" t="s">
        <v>156</v>
      </c>
      <c r="C100" s="19" t="s">
        <v>45</v>
      </c>
      <c r="D100" s="25">
        <f t="shared" si="53"/>
        <v>0</v>
      </c>
      <c r="E100" s="21">
        <f>'5.15. Nemzetközi pályázatok'!F25</f>
        <v>0</v>
      </c>
      <c r="F100" s="22">
        <f>'5.15. Nemzetközi pályázatok'!G25</f>
        <v>0</v>
      </c>
      <c r="G100" s="22">
        <f>'5.15. Nemzetközi pályázatok'!H25</f>
        <v>0</v>
      </c>
      <c r="H100" s="22">
        <f>'5.15. Nemzetközi pályázatok'!I25</f>
        <v>0</v>
      </c>
      <c r="I100" s="22">
        <f>'5.15. Nemzetközi pályázatok'!J25</f>
        <v>0</v>
      </c>
      <c r="J100" s="22">
        <f>'5.15. Nemzetközi pályázatok'!K25</f>
        <v>0</v>
      </c>
      <c r="K100" s="22">
        <f>'5.15. Nemzetközi pályázatok'!L25</f>
        <v>0</v>
      </c>
      <c r="L100" s="32">
        <f>'5.15. Nemzetközi pályázatok'!M25</f>
        <v>0</v>
      </c>
      <c r="M100" s="25">
        <f t="shared" si="61"/>
        <v>0</v>
      </c>
      <c r="N100" s="21">
        <f>'5.15. Nemzetközi pályázatok'!O25</f>
        <v>0</v>
      </c>
      <c r="O100" s="22">
        <f>'5.15. Nemzetközi pályázatok'!P25</f>
        <v>0</v>
      </c>
      <c r="P100" s="22">
        <f>'5.15. Nemzetközi pályázatok'!Q25</f>
        <v>0</v>
      </c>
      <c r="Q100" s="22">
        <f>'5.15. Nemzetközi pályázatok'!R25</f>
        <v>0</v>
      </c>
      <c r="R100" s="22">
        <f>'5.15. Nemzetközi pályázatok'!S25</f>
        <v>0</v>
      </c>
      <c r="S100" s="22">
        <f>'5.15. Nemzetközi pályázatok'!T25</f>
        <v>0</v>
      </c>
      <c r="T100" s="22">
        <f>'5.15. Nemzetközi pályázatok'!U25</f>
        <v>0</v>
      </c>
      <c r="U100" s="32">
        <f>'5.15. Nemzetközi pályázatok'!V25</f>
        <v>0</v>
      </c>
      <c r="V100" s="25">
        <f t="shared" si="56"/>
        <v>0</v>
      </c>
      <c r="W100" s="21">
        <f>'5.15. Nemzetközi pályázatok'!X25</f>
        <v>0</v>
      </c>
      <c r="X100" s="22">
        <f>'5.15. Nemzetközi pályázatok'!Y25</f>
        <v>0</v>
      </c>
      <c r="Y100" s="22">
        <f>'5.15. Nemzetközi pályázatok'!Z25</f>
        <v>0</v>
      </c>
      <c r="Z100" s="22">
        <f>'5.15. Nemzetközi pályázatok'!AA25</f>
        <v>0</v>
      </c>
      <c r="AA100" s="22">
        <f>'5.15. Nemzetközi pályázatok'!AB25</f>
        <v>0</v>
      </c>
      <c r="AB100" s="22">
        <f>'5.15. Nemzetközi pályázatok'!AC25</f>
        <v>0</v>
      </c>
      <c r="AC100" s="22">
        <f>'5.15. Nemzetközi pályázatok'!AD25</f>
        <v>0</v>
      </c>
      <c r="AD100" s="32">
        <f>'5.15. Nemzetközi pályázatok'!AE25</f>
        <v>0</v>
      </c>
      <c r="AE100" s="238"/>
    </row>
    <row r="101" spans="1:31" s="34" customFormat="1" ht="27.75" thickBot="1">
      <c r="A101" s="253"/>
      <c r="B101" s="12" t="s">
        <v>157</v>
      </c>
      <c r="C101" s="30" t="s">
        <v>47</v>
      </c>
      <c r="D101" s="25">
        <f t="shared" si="53"/>
        <v>0</v>
      </c>
      <c r="E101" s="26">
        <f>'5.15. Nemzetközi pályázatok'!G26</f>
        <v>0</v>
      </c>
      <c r="F101" s="27">
        <f>'5.15. Nemzetközi pályázatok'!H26</f>
        <v>0</v>
      </c>
      <c r="G101" s="27">
        <f>'5.15. Nemzetközi pályázatok'!I26</f>
        <v>0</v>
      </c>
      <c r="H101" s="27">
        <f>'5.15. Nemzetközi pályázatok'!J26</f>
        <v>0</v>
      </c>
      <c r="I101" s="27">
        <f>'5.15. Nemzetközi pályázatok'!K26</f>
        <v>0</v>
      </c>
      <c r="J101" s="27">
        <f>'5.15. Nemzetközi pályázatok'!L26</f>
        <v>0</v>
      </c>
      <c r="K101" s="27">
        <f>'5.15. Nemzetközi pályázatok'!M26</f>
        <v>0</v>
      </c>
      <c r="L101" s="33">
        <f>'5.15. Nemzetközi pályázatok'!N26</f>
        <v>0</v>
      </c>
      <c r="M101" s="25">
        <f t="shared" si="61"/>
        <v>0</v>
      </c>
      <c r="N101" s="26">
        <f>'5.15. Nemzetközi pályázatok'!P26</f>
        <v>0</v>
      </c>
      <c r="O101" s="27">
        <f>'5.15. Nemzetközi pályázatok'!Q26</f>
        <v>0</v>
      </c>
      <c r="P101" s="27">
        <f>'5.15. Nemzetközi pályázatok'!R26</f>
        <v>0</v>
      </c>
      <c r="Q101" s="27">
        <f>'5.15. Nemzetközi pályázatok'!S26</f>
        <v>0</v>
      </c>
      <c r="R101" s="27">
        <f>'5.15. Nemzetközi pályázatok'!T26</f>
        <v>0</v>
      </c>
      <c r="S101" s="27">
        <f>'5.15. Nemzetközi pályázatok'!U26</f>
        <v>0</v>
      </c>
      <c r="T101" s="27">
        <f>'5.15. Nemzetközi pályázatok'!V26</f>
        <v>0</v>
      </c>
      <c r="U101" s="33">
        <f>'5.15. Nemzetközi pályázatok'!W26</f>
        <v>0</v>
      </c>
      <c r="V101" s="25">
        <f t="shared" si="56"/>
        <v>0</v>
      </c>
      <c r="W101" s="26">
        <f>'5.15. Nemzetközi pályázatok'!Y26</f>
        <v>0</v>
      </c>
      <c r="X101" s="27">
        <f>'5.15. Nemzetközi pályázatok'!Z26</f>
        <v>0</v>
      </c>
      <c r="Y101" s="27">
        <f>'5.15. Nemzetközi pályázatok'!AA26</f>
        <v>0</v>
      </c>
      <c r="Z101" s="27">
        <f>'5.15. Nemzetközi pályázatok'!AB26</f>
        <v>0</v>
      </c>
      <c r="AA101" s="27">
        <f>'5.15. Nemzetközi pályázatok'!AC26</f>
        <v>0</v>
      </c>
      <c r="AB101" s="27">
        <f>'5.15. Nemzetközi pályázatok'!AD26</f>
        <v>0</v>
      </c>
      <c r="AC101" s="27">
        <f>'5.15. Nemzetközi pályázatok'!AE26</f>
        <v>0</v>
      </c>
      <c r="AD101" s="33">
        <f>'5.15. Nemzetközi pályázatok'!AF26</f>
        <v>0</v>
      </c>
      <c r="AE101" s="238"/>
    </row>
    <row r="102" spans="1:31" s="34" customFormat="1" ht="18" customHeight="1">
      <c r="A102" s="10" t="s">
        <v>158</v>
      </c>
      <c r="B102" s="250" t="s">
        <v>159</v>
      </c>
      <c r="C102" s="250"/>
      <c r="D102" s="11">
        <f t="shared" si="53"/>
        <v>2260393135</v>
      </c>
      <c r="E102" s="11">
        <f aca="true" t="shared" si="77" ref="E102:L102">SUM(E103:E105)</f>
        <v>0</v>
      </c>
      <c r="F102" s="11">
        <f t="shared" si="77"/>
        <v>0</v>
      </c>
      <c r="G102" s="11">
        <f t="shared" si="77"/>
        <v>449652062</v>
      </c>
      <c r="H102" s="11">
        <f t="shared" si="77"/>
        <v>0</v>
      </c>
      <c r="I102" s="11">
        <f t="shared" si="77"/>
        <v>0</v>
      </c>
      <c r="J102" s="11">
        <f t="shared" si="77"/>
        <v>1718660000</v>
      </c>
      <c r="K102" s="11">
        <f t="shared" si="77"/>
        <v>67081073</v>
      </c>
      <c r="L102" s="11">
        <f t="shared" si="77"/>
        <v>25000000</v>
      </c>
      <c r="M102" s="11">
        <f t="shared" si="61"/>
        <v>3186426836</v>
      </c>
      <c r="N102" s="11">
        <f aca="true" t="shared" si="78" ref="N102:U102">SUM(N103:N105)</f>
        <v>0</v>
      </c>
      <c r="O102" s="11">
        <f t="shared" si="78"/>
        <v>0</v>
      </c>
      <c r="P102" s="11">
        <f t="shared" si="78"/>
        <v>571262442</v>
      </c>
      <c r="Q102" s="11">
        <f t="shared" si="78"/>
        <v>0</v>
      </c>
      <c r="R102" s="11">
        <f t="shared" si="78"/>
        <v>38100000</v>
      </c>
      <c r="S102" s="11">
        <f t="shared" si="78"/>
        <v>2513414080</v>
      </c>
      <c r="T102" s="11">
        <f t="shared" si="78"/>
        <v>36150314</v>
      </c>
      <c r="U102" s="11">
        <f t="shared" si="78"/>
        <v>27500000</v>
      </c>
      <c r="V102" s="11">
        <f t="shared" si="56"/>
        <v>2134242941</v>
      </c>
      <c r="W102" s="11">
        <f aca="true" t="shared" si="79" ref="W102:AD102">SUM(W103:W105)</f>
        <v>0</v>
      </c>
      <c r="X102" s="11">
        <f t="shared" si="79"/>
        <v>0</v>
      </c>
      <c r="Y102" s="11">
        <f t="shared" si="79"/>
        <v>305725479</v>
      </c>
      <c r="Z102" s="11">
        <f t="shared" si="79"/>
        <v>0</v>
      </c>
      <c r="AA102" s="11">
        <f t="shared" si="79"/>
        <v>38100000</v>
      </c>
      <c r="AB102" s="11">
        <f t="shared" si="79"/>
        <v>1773226949</v>
      </c>
      <c r="AC102" s="11">
        <f t="shared" si="79"/>
        <v>17190513</v>
      </c>
      <c r="AD102" s="11">
        <f t="shared" si="79"/>
        <v>0</v>
      </c>
      <c r="AE102" s="238" t="s">
        <v>1268</v>
      </c>
    </row>
    <row r="103" spans="1:31" s="34" customFormat="1" ht="27.75" thickBot="1">
      <c r="A103" s="253"/>
      <c r="B103" s="12" t="s">
        <v>160</v>
      </c>
      <c r="C103" s="19" t="s">
        <v>43</v>
      </c>
      <c r="D103" s="25">
        <f t="shared" si="53"/>
        <v>2260393135</v>
      </c>
      <c r="E103" s="15">
        <f>'5.16. Vagyon'!E10</f>
        <v>0</v>
      </c>
      <c r="F103" s="16">
        <f>'5.16. Vagyon'!F10</f>
        <v>0</v>
      </c>
      <c r="G103" s="16">
        <f>'5.16. Vagyon'!G10</f>
        <v>449652062</v>
      </c>
      <c r="H103" s="16">
        <f>'5.16. Vagyon'!H10</f>
        <v>0</v>
      </c>
      <c r="I103" s="16">
        <f>'5.16. Vagyon'!I10</f>
        <v>0</v>
      </c>
      <c r="J103" s="16">
        <f>'5.16. Vagyon'!J10</f>
        <v>1718660000</v>
      </c>
      <c r="K103" s="16">
        <f>'5.16. Vagyon'!K10</f>
        <v>67081073</v>
      </c>
      <c r="L103" s="31">
        <f>'5.16. Vagyon'!L10</f>
        <v>25000000</v>
      </c>
      <c r="M103" s="25">
        <f t="shared" si="61"/>
        <v>3186426836</v>
      </c>
      <c r="N103" s="15">
        <f>'5.16. Vagyon'!N10</f>
        <v>0</v>
      </c>
      <c r="O103" s="16">
        <f>'5.16. Vagyon'!O10</f>
        <v>0</v>
      </c>
      <c r="P103" s="16">
        <f>'5.16. Vagyon'!P10</f>
        <v>571262442</v>
      </c>
      <c r="Q103" s="16">
        <f>'5.16. Vagyon'!Q10</f>
        <v>0</v>
      </c>
      <c r="R103" s="16">
        <f>'5.16. Vagyon'!R10</f>
        <v>38100000</v>
      </c>
      <c r="S103" s="16">
        <f>'5.16. Vagyon'!S10</f>
        <v>2513414080</v>
      </c>
      <c r="T103" s="16">
        <f>'5.16. Vagyon'!T10</f>
        <v>36150314</v>
      </c>
      <c r="U103" s="31">
        <f>'5.16. Vagyon'!U10</f>
        <v>27500000</v>
      </c>
      <c r="V103" s="25">
        <f t="shared" si="56"/>
        <v>2134242941</v>
      </c>
      <c r="W103" s="15">
        <f>'5.16. Vagyon'!W10</f>
        <v>0</v>
      </c>
      <c r="X103" s="16">
        <f>'5.16. Vagyon'!X10</f>
        <v>0</v>
      </c>
      <c r="Y103" s="16">
        <f>'5.16. Vagyon'!Y10</f>
        <v>305725479</v>
      </c>
      <c r="Z103" s="16">
        <f>'5.16. Vagyon'!Z10</f>
        <v>0</v>
      </c>
      <c r="AA103" s="16">
        <f>'5.16. Vagyon'!AA10</f>
        <v>38100000</v>
      </c>
      <c r="AB103" s="16">
        <f>'5.16. Vagyon'!AB10</f>
        <v>1773226949</v>
      </c>
      <c r="AC103" s="16">
        <f>'5.16. Vagyon'!AC10</f>
        <v>17190513</v>
      </c>
      <c r="AD103" s="31">
        <f>'5.16. Vagyon'!AD10</f>
        <v>0</v>
      </c>
      <c r="AE103" s="238"/>
    </row>
    <row r="104" spans="1:31" s="34" customFormat="1" ht="27.75" thickBot="1">
      <c r="A104" s="253"/>
      <c r="B104" s="12" t="s">
        <v>161</v>
      </c>
      <c r="C104" s="19" t="s">
        <v>45</v>
      </c>
      <c r="D104" s="25">
        <f t="shared" si="53"/>
        <v>0</v>
      </c>
      <c r="E104" s="21">
        <f>'5.16. Vagyon'!E32</f>
        <v>0</v>
      </c>
      <c r="F104" s="22">
        <f>'5.16. Vagyon'!F32</f>
        <v>0</v>
      </c>
      <c r="G104" s="22">
        <f>'5.16. Vagyon'!G32</f>
        <v>0</v>
      </c>
      <c r="H104" s="22">
        <f>'5.16. Vagyon'!H32</f>
        <v>0</v>
      </c>
      <c r="I104" s="22">
        <f>'5.16. Vagyon'!I32</f>
        <v>0</v>
      </c>
      <c r="J104" s="22">
        <f>'5.16. Vagyon'!J32</f>
        <v>0</v>
      </c>
      <c r="K104" s="22">
        <f>'5.16. Vagyon'!K32</f>
        <v>0</v>
      </c>
      <c r="L104" s="32">
        <f>'5.16. Vagyon'!L32</f>
        <v>0</v>
      </c>
      <c r="M104" s="25">
        <f t="shared" si="61"/>
        <v>0</v>
      </c>
      <c r="N104" s="21">
        <f>'5.16. Vagyon'!N32</f>
        <v>0</v>
      </c>
      <c r="O104" s="22">
        <f>'5.16. Vagyon'!O32</f>
        <v>0</v>
      </c>
      <c r="P104" s="22">
        <f>'5.16. Vagyon'!P32</f>
        <v>0</v>
      </c>
      <c r="Q104" s="22">
        <f>'5.16. Vagyon'!Q32</f>
        <v>0</v>
      </c>
      <c r="R104" s="22">
        <f>'5.16. Vagyon'!R32</f>
        <v>0</v>
      </c>
      <c r="S104" s="22">
        <f>'5.16. Vagyon'!S32</f>
        <v>0</v>
      </c>
      <c r="T104" s="22">
        <f>'5.16. Vagyon'!T32</f>
        <v>0</v>
      </c>
      <c r="U104" s="32">
        <f>'5.16. Vagyon'!U32</f>
        <v>0</v>
      </c>
      <c r="V104" s="25">
        <f t="shared" si="56"/>
        <v>0</v>
      </c>
      <c r="W104" s="21">
        <f>'5.16. Vagyon'!W32</f>
        <v>0</v>
      </c>
      <c r="X104" s="22">
        <f>'5.16. Vagyon'!X32</f>
        <v>0</v>
      </c>
      <c r="Y104" s="22">
        <f>'5.16. Vagyon'!Y32</f>
        <v>0</v>
      </c>
      <c r="Z104" s="22">
        <f>'5.16. Vagyon'!Z32</f>
        <v>0</v>
      </c>
      <c r="AA104" s="22">
        <f>'5.16. Vagyon'!AA32</f>
        <v>0</v>
      </c>
      <c r="AB104" s="22">
        <f>'5.16. Vagyon'!AB32</f>
        <v>0</v>
      </c>
      <c r="AC104" s="22">
        <f>'5.16. Vagyon'!AC32</f>
        <v>0</v>
      </c>
      <c r="AD104" s="32">
        <f>'5.16. Vagyon'!AD32</f>
        <v>0</v>
      </c>
      <c r="AE104" s="238"/>
    </row>
    <row r="105" spans="1:31" s="34" customFormat="1" ht="27.75" thickBot="1">
      <c r="A105" s="253"/>
      <c r="B105" s="12" t="s">
        <v>162</v>
      </c>
      <c r="C105" s="30" t="s">
        <v>47</v>
      </c>
      <c r="D105" s="25">
        <f t="shared" si="53"/>
        <v>0</v>
      </c>
      <c r="E105" s="26">
        <f>'5.16. Vagyon'!E33</f>
        <v>0</v>
      </c>
      <c r="F105" s="27">
        <f>'5.16. Vagyon'!F33</f>
        <v>0</v>
      </c>
      <c r="G105" s="27">
        <f>'5.16. Vagyon'!G33</f>
        <v>0</v>
      </c>
      <c r="H105" s="27">
        <f>'5.16. Vagyon'!H33</f>
        <v>0</v>
      </c>
      <c r="I105" s="27">
        <f>'5.16. Vagyon'!I33</f>
        <v>0</v>
      </c>
      <c r="J105" s="27">
        <f>'5.16. Vagyon'!J33</f>
        <v>0</v>
      </c>
      <c r="K105" s="27">
        <f>'5.16. Vagyon'!K33</f>
        <v>0</v>
      </c>
      <c r="L105" s="33">
        <f>'5.16. Vagyon'!L33</f>
        <v>0</v>
      </c>
      <c r="M105" s="25">
        <f t="shared" si="61"/>
        <v>0</v>
      </c>
      <c r="N105" s="26">
        <f>'5.16. Vagyon'!N33</f>
        <v>0</v>
      </c>
      <c r="O105" s="27">
        <f>'5.16. Vagyon'!O33</f>
        <v>0</v>
      </c>
      <c r="P105" s="27">
        <f>'5.16. Vagyon'!P33</f>
        <v>0</v>
      </c>
      <c r="Q105" s="27">
        <f>'5.16. Vagyon'!Q33</f>
        <v>0</v>
      </c>
      <c r="R105" s="27">
        <f>'5.16. Vagyon'!R33</f>
        <v>0</v>
      </c>
      <c r="S105" s="27">
        <f>'5.16. Vagyon'!S33</f>
        <v>0</v>
      </c>
      <c r="T105" s="27">
        <f>'5.16. Vagyon'!T33</f>
        <v>0</v>
      </c>
      <c r="U105" s="33">
        <f>'5.16. Vagyon'!U33</f>
        <v>0</v>
      </c>
      <c r="V105" s="25">
        <f t="shared" si="56"/>
        <v>0</v>
      </c>
      <c r="W105" s="26">
        <f>'5.16. Vagyon'!W33</f>
        <v>0</v>
      </c>
      <c r="X105" s="27">
        <f>'5.16. Vagyon'!X33</f>
        <v>0</v>
      </c>
      <c r="Y105" s="27">
        <f>'5.16. Vagyon'!Y33</f>
        <v>0</v>
      </c>
      <c r="Z105" s="27">
        <f>'5.16. Vagyon'!Z33</f>
        <v>0</v>
      </c>
      <c r="AA105" s="27">
        <f>'5.16. Vagyon'!AA33</f>
        <v>0</v>
      </c>
      <c r="AB105" s="27">
        <f>'5.16. Vagyon'!AB33</f>
        <v>0</v>
      </c>
      <c r="AC105" s="27">
        <f>'5.16. Vagyon'!AC33</f>
        <v>0</v>
      </c>
      <c r="AD105" s="33">
        <f>'5.16. Vagyon'!AD33</f>
        <v>0</v>
      </c>
      <c r="AE105" s="238"/>
    </row>
    <row r="106" spans="1:31" s="34" customFormat="1" ht="30.75" customHeight="1">
      <c r="A106" s="10" t="s">
        <v>163</v>
      </c>
      <c r="B106" s="250" t="s">
        <v>164</v>
      </c>
      <c r="C106" s="250"/>
      <c r="D106" s="11">
        <f aca="true" t="shared" si="80" ref="D106:D121">SUM(E106:L106)</f>
        <v>11000000</v>
      </c>
      <c r="E106" s="11">
        <f aca="true" t="shared" si="81" ref="E106:L106">SUM(E107:E109)</f>
        <v>0</v>
      </c>
      <c r="F106" s="11">
        <f t="shared" si="81"/>
        <v>0</v>
      </c>
      <c r="G106" s="11">
        <f t="shared" si="81"/>
        <v>0</v>
      </c>
      <c r="H106" s="11">
        <f t="shared" si="81"/>
        <v>0</v>
      </c>
      <c r="I106" s="11">
        <f t="shared" si="81"/>
        <v>11000000</v>
      </c>
      <c r="J106" s="11">
        <f t="shared" si="81"/>
        <v>0</v>
      </c>
      <c r="K106" s="11">
        <f t="shared" si="81"/>
        <v>0</v>
      </c>
      <c r="L106" s="11">
        <f t="shared" si="81"/>
        <v>0</v>
      </c>
      <c r="M106" s="11">
        <f t="shared" si="61"/>
        <v>11000000</v>
      </c>
      <c r="N106" s="11">
        <f aca="true" t="shared" si="82" ref="N106:U106">SUM(N107:N109)</f>
        <v>0</v>
      </c>
      <c r="O106" s="11">
        <f t="shared" si="82"/>
        <v>0</v>
      </c>
      <c r="P106" s="11">
        <f t="shared" si="82"/>
        <v>0</v>
      </c>
      <c r="Q106" s="11">
        <f t="shared" si="82"/>
        <v>0</v>
      </c>
      <c r="R106" s="11">
        <f t="shared" si="82"/>
        <v>11000000</v>
      </c>
      <c r="S106" s="11">
        <f t="shared" si="82"/>
        <v>0</v>
      </c>
      <c r="T106" s="11">
        <f t="shared" si="82"/>
        <v>0</v>
      </c>
      <c r="U106" s="11">
        <f t="shared" si="82"/>
        <v>0</v>
      </c>
      <c r="V106" s="11">
        <f t="shared" si="56"/>
        <v>11000000</v>
      </c>
      <c r="W106" s="11">
        <f aca="true" t="shared" si="83" ref="W106:AD106">SUM(W107:W109)</f>
        <v>0</v>
      </c>
      <c r="X106" s="11">
        <f t="shared" si="83"/>
        <v>0</v>
      </c>
      <c r="Y106" s="11">
        <f t="shared" si="83"/>
        <v>0</v>
      </c>
      <c r="Z106" s="11">
        <f t="shared" si="83"/>
        <v>0</v>
      </c>
      <c r="AA106" s="11">
        <f t="shared" si="83"/>
        <v>11000000</v>
      </c>
      <c r="AB106" s="11">
        <f t="shared" si="83"/>
        <v>0</v>
      </c>
      <c r="AC106" s="11">
        <f t="shared" si="83"/>
        <v>0</v>
      </c>
      <c r="AD106" s="11">
        <f t="shared" si="83"/>
        <v>0</v>
      </c>
      <c r="AE106" s="238" t="s">
        <v>1268</v>
      </c>
    </row>
    <row r="107" spans="1:31" s="34" customFormat="1" ht="27.75" thickBot="1">
      <c r="A107" s="251"/>
      <c r="B107" s="12" t="s">
        <v>165</v>
      </c>
      <c r="C107" s="19" t="s">
        <v>43</v>
      </c>
      <c r="D107" s="25">
        <f t="shared" si="80"/>
        <v>0</v>
      </c>
      <c r="E107" s="15">
        <f>'5.17. Nemzetiség'!E10</f>
        <v>0</v>
      </c>
      <c r="F107" s="16">
        <f>'5.17. Nemzetiség'!F10</f>
        <v>0</v>
      </c>
      <c r="G107" s="16">
        <f>'5.17. Nemzetiség'!G10</f>
        <v>0</v>
      </c>
      <c r="H107" s="16">
        <f>'5.17. Nemzetiség'!H10</f>
        <v>0</v>
      </c>
      <c r="I107" s="16">
        <f>'5.17. Nemzetiség'!I10</f>
        <v>0</v>
      </c>
      <c r="J107" s="16">
        <f>'5.17. Nemzetiség'!J10</f>
        <v>0</v>
      </c>
      <c r="K107" s="16">
        <f>'5.17. Nemzetiség'!K10</f>
        <v>0</v>
      </c>
      <c r="L107" s="31">
        <f>'5.17. Nemzetiség'!L10</f>
        <v>0</v>
      </c>
      <c r="M107" s="25">
        <f t="shared" si="61"/>
        <v>0</v>
      </c>
      <c r="N107" s="15">
        <f>'5.17. Nemzetiség'!N10</f>
        <v>0</v>
      </c>
      <c r="O107" s="16">
        <f>'5.17. Nemzetiség'!O10</f>
        <v>0</v>
      </c>
      <c r="P107" s="16">
        <f>'5.17. Nemzetiség'!P10</f>
        <v>0</v>
      </c>
      <c r="Q107" s="16">
        <f>'5.17. Nemzetiség'!Q10</f>
        <v>0</v>
      </c>
      <c r="R107" s="16">
        <f>'5.17. Nemzetiség'!R10</f>
        <v>0</v>
      </c>
      <c r="S107" s="16">
        <f>'5.17. Nemzetiség'!S10</f>
        <v>0</v>
      </c>
      <c r="T107" s="16">
        <f>'5.17. Nemzetiség'!T10</f>
        <v>0</v>
      </c>
      <c r="U107" s="31">
        <f>'5.17. Nemzetiség'!U10</f>
        <v>0</v>
      </c>
      <c r="V107" s="25">
        <f t="shared" si="56"/>
        <v>0</v>
      </c>
      <c r="W107" s="15">
        <f>'5.17. Nemzetiség'!W10</f>
        <v>0</v>
      </c>
      <c r="X107" s="16">
        <f>'5.17. Nemzetiség'!X10</f>
        <v>0</v>
      </c>
      <c r="Y107" s="16">
        <f>'5.17. Nemzetiség'!Y10</f>
        <v>0</v>
      </c>
      <c r="Z107" s="16">
        <f>'5.17. Nemzetiség'!Z10</f>
        <v>0</v>
      </c>
      <c r="AA107" s="16">
        <f>'5.17. Nemzetiség'!AA10</f>
        <v>0</v>
      </c>
      <c r="AB107" s="16">
        <f>'5.17. Nemzetiség'!AB10</f>
        <v>0</v>
      </c>
      <c r="AC107" s="16">
        <f>'5.17. Nemzetiség'!AC10</f>
        <v>0</v>
      </c>
      <c r="AD107" s="31">
        <f>'5.17. Nemzetiség'!AD10</f>
        <v>0</v>
      </c>
      <c r="AE107" s="238"/>
    </row>
    <row r="108" spans="1:31" s="34" customFormat="1" ht="27.75" thickBot="1">
      <c r="A108" s="251"/>
      <c r="B108" s="12" t="s">
        <v>166</v>
      </c>
      <c r="C108" s="19" t="s">
        <v>45</v>
      </c>
      <c r="D108" s="25">
        <f t="shared" si="80"/>
        <v>11000000</v>
      </c>
      <c r="E108" s="21">
        <f>'5.17. Nemzetiség'!E11</f>
        <v>0</v>
      </c>
      <c r="F108" s="22">
        <f>'5.17. Nemzetiség'!F11</f>
        <v>0</v>
      </c>
      <c r="G108" s="22">
        <f>'5.17. Nemzetiség'!G11</f>
        <v>0</v>
      </c>
      <c r="H108" s="22">
        <f>'5.17. Nemzetiség'!H11</f>
        <v>0</v>
      </c>
      <c r="I108" s="22">
        <f>'5.17. Nemzetiség'!I11</f>
        <v>11000000</v>
      </c>
      <c r="J108" s="22">
        <f>'5.17. Nemzetiség'!J11</f>
        <v>0</v>
      </c>
      <c r="K108" s="22">
        <f>'5.17. Nemzetiség'!K11</f>
        <v>0</v>
      </c>
      <c r="L108" s="32">
        <f>'5.17. Nemzetiség'!L11</f>
        <v>0</v>
      </c>
      <c r="M108" s="25">
        <f t="shared" si="61"/>
        <v>11000000</v>
      </c>
      <c r="N108" s="21">
        <f>'5.17. Nemzetiség'!N11</f>
        <v>0</v>
      </c>
      <c r="O108" s="22">
        <f>'5.17. Nemzetiség'!O11</f>
        <v>0</v>
      </c>
      <c r="P108" s="22">
        <f>'5.17. Nemzetiség'!P11</f>
        <v>0</v>
      </c>
      <c r="Q108" s="22">
        <f>'5.17. Nemzetiség'!Q11</f>
        <v>0</v>
      </c>
      <c r="R108" s="22">
        <f>'5.17. Nemzetiség'!R11</f>
        <v>11000000</v>
      </c>
      <c r="S108" s="22">
        <f>'5.17. Nemzetiség'!S11</f>
        <v>0</v>
      </c>
      <c r="T108" s="22">
        <f>'5.17. Nemzetiség'!T11</f>
        <v>0</v>
      </c>
      <c r="U108" s="32">
        <f>'5.17. Nemzetiség'!U11</f>
        <v>0</v>
      </c>
      <c r="V108" s="25">
        <f t="shared" si="56"/>
        <v>11000000</v>
      </c>
      <c r="W108" s="21">
        <f>'5.17. Nemzetiség'!W11</f>
        <v>0</v>
      </c>
      <c r="X108" s="22">
        <f>'5.17. Nemzetiség'!X11</f>
        <v>0</v>
      </c>
      <c r="Y108" s="22">
        <f>'5.17. Nemzetiség'!Y11</f>
        <v>0</v>
      </c>
      <c r="Z108" s="22">
        <f>'5.17. Nemzetiség'!Z11</f>
        <v>0</v>
      </c>
      <c r="AA108" s="22">
        <f>'5.17. Nemzetiség'!AA11</f>
        <v>11000000</v>
      </c>
      <c r="AB108" s="22">
        <f>'5.17. Nemzetiség'!AB11</f>
        <v>0</v>
      </c>
      <c r="AC108" s="22">
        <f>'5.17. Nemzetiség'!AC11</f>
        <v>0</v>
      </c>
      <c r="AD108" s="32">
        <f>'5.17. Nemzetiség'!AD11</f>
        <v>0</v>
      </c>
      <c r="AE108" s="238"/>
    </row>
    <row r="109" spans="1:31" s="34" customFormat="1" ht="27.75" thickBot="1">
      <c r="A109" s="251"/>
      <c r="B109" s="12" t="s">
        <v>167</v>
      </c>
      <c r="C109" s="30" t="s">
        <v>47</v>
      </c>
      <c r="D109" s="25">
        <f t="shared" si="80"/>
        <v>0</v>
      </c>
      <c r="E109" s="26">
        <f>'5.17. Nemzetiség'!E19</f>
        <v>0</v>
      </c>
      <c r="F109" s="27">
        <f>'5.17. Nemzetiség'!F19</f>
        <v>0</v>
      </c>
      <c r="G109" s="27">
        <f>'5.17. Nemzetiség'!G19</f>
        <v>0</v>
      </c>
      <c r="H109" s="27">
        <f>'5.17. Nemzetiség'!H19</f>
        <v>0</v>
      </c>
      <c r="I109" s="27">
        <f>'5.17. Nemzetiség'!I19</f>
        <v>0</v>
      </c>
      <c r="J109" s="27">
        <f>'5.17. Nemzetiség'!J19</f>
        <v>0</v>
      </c>
      <c r="K109" s="27">
        <f>'5.17. Nemzetiség'!K19</f>
        <v>0</v>
      </c>
      <c r="L109" s="33">
        <f>'5.17. Nemzetiség'!L19</f>
        <v>0</v>
      </c>
      <c r="M109" s="25">
        <f t="shared" si="61"/>
        <v>0</v>
      </c>
      <c r="N109" s="26">
        <f>'5.17. Nemzetiség'!N19</f>
        <v>0</v>
      </c>
      <c r="O109" s="27">
        <f>'5.17. Nemzetiség'!O19</f>
        <v>0</v>
      </c>
      <c r="P109" s="27">
        <f>'5.17. Nemzetiség'!P19</f>
        <v>0</v>
      </c>
      <c r="Q109" s="27">
        <f>'5.17. Nemzetiség'!Q19</f>
        <v>0</v>
      </c>
      <c r="R109" s="27">
        <f>'5.17. Nemzetiség'!R19</f>
        <v>0</v>
      </c>
      <c r="S109" s="27">
        <f>'5.17. Nemzetiség'!S19</f>
        <v>0</v>
      </c>
      <c r="T109" s="27">
        <f>'5.17. Nemzetiség'!T19</f>
        <v>0</v>
      </c>
      <c r="U109" s="33">
        <f>'5.17. Nemzetiség'!U19</f>
        <v>0</v>
      </c>
      <c r="V109" s="25">
        <f t="shared" si="56"/>
        <v>0</v>
      </c>
      <c r="W109" s="26">
        <f>'5.17. Nemzetiség'!W19</f>
        <v>0</v>
      </c>
      <c r="X109" s="27">
        <f>'5.17. Nemzetiség'!X19</f>
        <v>0</v>
      </c>
      <c r="Y109" s="27">
        <f>'5.17. Nemzetiség'!Y19</f>
        <v>0</v>
      </c>
      <c r="Z109" s="27">
        <f>'5.17. Nemzetiség'!Z19</f>
        <v>0</v>
      </c>
      <c r="AA109" s="27">
        <f>'5.17. Nemzetiség'!AA19</f>
        <v>0</v>
      </c>
      <c r="AB109" s="27">
        <f>'5.17. Nemzetiség'!AB19</f>
        <v>0</v>
      </c>
      <c r="AC109" s="27">
        <f>'5.17. Nemzetiség'!AC19</f>
        <v>0</v>
      </c>
      <c r="AD109" s="33">
        <f>'5.17. Nemzetiség'!AD19</f>
        <v>0</v>
      </c>
      <c r="AE109" s="238"/>
    </row>
    <row r="110" spans="1:31" s="34" customFormat="1" ht="18" customHeight="1">
      <c r="A110" s="10" t="s">
        <v>168</v>
      </c>
      <c r="B110" s="250" t="s">
        <v>169</v>
      </c>
      <c r="C110" s="250"/>
      <c r="D110" s="11">
        <f t="shared" si="80"/>
        <v>40000000</v>
      </c>
      <c r="E110" s="11">
        <f aca="true" t="shared" si="84" ref="E110:L110">SUM(E111:E113)</f>
        <v>0</v>
      </c>
      <c r="F110" s="11">
        <f t="shared" si="84"/>
        <v>0</v>
      </c>
      <c r="G110" s="11">
        <f t="shared" si="84"/>
        <v>0</v>
      </c>
      <c r="H110" s="11">
        <f t="shared" si="84"/>
        <v>0</v>
      </c>
      <c r="I110" s="11">
        <f t="shared" si="84"/>
        <v>40000000</v>
      </c>
      <c r="J110" s="11">
        <f t="shared" si="84"/>
        <v>0</v>
      </c>
      <c r="K110" s="11">
        <f t="shared" si="84"/>
        <v>0</v>
      </c>
      <c r="L110" s="11">
        <f t="shared" si="84"/>
        <v>0</v>
      </c>
      <c r="M110" s="11">
        <f t="shared" si="61"/>
        <v>377246798</v>
      </c>
      <c r="N110" s="11">
        <f aca="true" t="shared" si="85" ref="N110:U110">SUM(N111:N113)</f>
        <v>0</v>
      </c>
      <c r="O110" s="11">
        <f t="shared" si="85"/>
        <v>0</v>
      </c>
      <c r="P110" s="11">
        <f t="shared" si="85"/>
        <v>0</v>
      </c>
      <c r="Q110" s="11">
        <f t="shared" si="85"/>
        <v>0</v>
      </c>
      <c r="R110" s="11">
        <f t="shared" si="85"/>
        <v>377246798</v>
      </c>
      <c r="S110" s="11">
        <f t="shared" si="85"/>
        <v>0</v>
      </c>
      <c r="T110" s="11">
        <f t="shared" si="85"/>
        <v>0</v>
      </c>
      <c r="U110" s="11">
        <f t="shared" si="85"/>
        <v>0</v>
      </c>
      <c r="V110" s="11">
        <f t="shared" si="56"/>
        <v>0</v>
      </c>
      <c r="W110" s="11">
        <f aca="true" t="shared" si="86" ref="W110:AD110">SUM(W111:W113)</f>
        <v>0</v>
      </c>
      <c r="X110" s="11">
        <f t="shared" si="86"/>
        <v>0</v>
      </c>
      <c r="Y110" s="11">
        <f t="shared" si="86"/>
        <v>0</v>
      </c>
      <c r="Z110" s="11">
        <f t="shared" si="86"/>
        <v>0</v>
      </c>
      <c r="AA110" s="11">
        <f t="shared" si="86"/>
        <v>0</v>
      </c>
      <c r="AB110" s="11">
        <f t="shared" si="86"/>
        <v>0</v>
      </c>
      <c r="AC110" s="11">
        <f t="shared" si="86"/>
        <v>0</v>
      </c>
      <c r="AD110" s="11">
        <f t="shared" si="86"/>
        <v>0</v>
      </c>
      <c r="AE110" s="238"/>
    </row>
    <row r="111" spans="1:31" s="34" customFormat="1" ht="27.75" thickBot="1">
      <c r="A111" s="253"/>
      <c r="B111" s="12" t="s">
        <v>170</v>
      </c>
      <c r="C111" s="19" t="s">
        <v>43</v>
      </c>
      <c r="D111" s="25">
        <f t="shared" si="80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61"/>
        <v>377246798</v>
      </c>
      <c r="N111" s="15">
        <v>0</v>
      </c>
      <c r="O111" s="16">
        <v>0</v>
      </c>
      <c r="P111" s="16">
        <v>0</v>
      </c>
      <c r="Q111" s="16">
        <v>0</v>
      </c>
      <c r="R111" s="16">
        <v>377246798</v>
      </c>
      <c r="S111" s="16">
        <v>0</v>
      </c>
      <c r="T111" s="16">
        <v>0</v>
      </c>
      <c r="U111" s="17">
        <v>0</v>
      </c>
      <c r="V111" s="25">
        <f t="shared" si="56"/>
        <v>0</v>
      </c>
      <c r="W111" s="15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v>0</v>
      </c>
      <c r="AE111" s="238"/>
    </row>
    <row r="112" spans="1:31" s="34" customFormat="1" ht="27.75" thickBot="1">
      <c r="A112" s="253"/>
      <c r="B112" s="12" t="s">
        <v>171</v>
      </c>
      <c r="C112" s="19" t="s">
        <v>45</v>
      </c>
      <c r="D112" s="25">
        <f t="shared" si="80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61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  <c r="V112" s="25">
        <f t="shared" si="56"/>
        <v>0</v>
      </c>
      <c r="W112" s="21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3">
        <v>0</v>
      </c>
      <c r="AE112" s="238"/>
    </row>
    <row r="113" spans="1:31" s="34" customFormat="1" ht="27.75" thickBot="1">
      <c r="A113" s="253"/>
      <c r="B113" s="12" t="s">
        <v>172</v>
      </c>
      <c r="C113" s="30" t="s">
        <v>47</v>
      </c>
      <c r="D113" s="25">
        <f t="shared" si="80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61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  <c r="V113" s="25">
        <f t="shared" si="56"/>
        <v>0</v>
      </c>
      <c r="W113" s="26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8">
        <v>0</v>
      </c>
      <c r="AE113" s="238"/>
    </row>
    <row r="114" spans="1:31" s="34" customFormat="1" ht="18" customHeight="1">
      <c r="A114" s="10" t="s">
        <v>173</v>
      </c>
      <c r="B114" s="250" t="s">
        <v>174</v>
      </c>
      <c r="C114" s="250"/>
      <c r="D114" s="11">
        <f t="shared" si="80"/>
        <v>173269634</v>
      </c>
      <c r="E114" s="11">
        <f aca="true" t="shared" si="87" ref="E114:L114">SUM(E115:E117)</f>
        <v>0</v>
      </c>
      <c r="F114" s="11">
        <f t="shared" si="87"/>
        <v>0</v>
      </c>
      <c r="G114" s="11">
        <f t="shared" si="87"/>
        <v>0</v>
      </c>
      <c r="H114" s="11">
        <f t="shared" si="87"/>
        <v>0</v>
      </c>
      <c r="I114" s="11">
        <f t="shared" si="87"/>
        <v>173269634</v>
      </c>
      <c r="J114" s="11">
        <f t="shared" si="87"/>
        <v>0</v>
      </c>
      <c r="K114" s="11">
        <f t="shared" si="87"/>
        <v>0</v>
      </c>
      <c r="L114" s="11">
        <f t="shared" si="87"/>
        <v>0</v>
      </c>
      <c r="M114" s="11">
        <f t="shared" si="61"/>
        <v>212280899</v>
      </c>
      <c r="N114" s="11">
        <f aca="true" t="shared" si="88" ref="N114:U114">SUM(N115:N117)</f>
        <v>0</v>
      </c>
      <c r="O114" s="11">
        <f t="shared" si="88"/>
        <v>0</v>
      </c>
      <c r="P114" s="11">
        <f t="shared" si="88"/>
        <v>0</v>
      </c>
      <c r="Q114" s="11">
        <f t="shared" si="88"/>
        <v>0</v>
      </c>
      <c r="R114" s="11">
        <f t="shared" si="88"/>
        <v>212280899</v>
      </c>
      <c r="S114" s="11">
        <f t="shared" si="88"/>
        <v>0</v>
      </c>
      <c r="T114" s="11">
        <f t="shared" si="88"/>
        <v>0</v>
      </c>
      <c r="U114" s="11">
        <f t="shared" si="88"/>
        <v>0</v>
      </c>
      <c r="V114" s="11">
        <f t="shared" si="56"/>
        <v>0</v>
      </c>
      <c r="W114" s="11">
        <f aca="true" t="shared" si="89" ref="W114:AD114">SUM(W115:W117)</f>
        <v>0</v>
      </c>
      <c r="X114" s="11">
        <f t="shared" si="89"/>
        <v>0</v>
      </c>
      <c r="Y114" s="11">
        <f t="shared" si="89"/>
        <v>0</v>
      </c>
      <c r="Z114" s="11">
        <f t="shared" si="89"/>
        <v>0</v>
      </c>
      <c r="AA114" s="11">
        <f t="shared" si="89"/>
        <v>0</v>
      </c>
      <c r="AB114" s="11">
        <f t="shared" si="89"/>
        <v>0</v>
      </c>
      <c r="AC114" s="11">
        <f t="shared" si="89"/>
        <v>0</v>
      </c>
      <c r="AD114" s="11">
        <f t="shared" si="89"/>
        <v>0</v>
      </c>
      <c r="AE114" s="238"/>
    </row>
    <row r="115" spans="1:31" s="34" customFormat="1" ht="27.75" thickBot="1">
      <c r="A115" s="253"/>
      <c r="B115" s="12" t="s">
        <v>175</v>
      </c>
      <c r="C115" s="19" t="s">
        <v>43</v>
      </c>
      <c r="D115" s="25">
        <f t="shared" si="80"/>
        <v>173269634</v>
      </c>
      <c r="E115" s="15">
        <f>'5.18. Céltartalék'!E10</f>
        <v>0</v>
      </c>
      <c r="F115" s="16">
        <f>'5.18. Céltartalék'!F10</f>
        <v>0</v>
      </c>
      <c r="G115" s="16">
        <f>'5.18. Céltartalék'!G10</f>
        <v>0</v>
      </c>
      <c r="H115" s="16">
        <f>'5.18. Céltartalék'!H10</f>
        <v>0</v>
      </c>
      <c r="I115" s="16">
        <f>'5.18. Céltartalék'!I10</f>
        <v>173269634</v>
      </c>
      <c r="J115" s="16">
        <f>'5.18. Céltartalék'!J10</f>
        <v>0</v>
      </c>
      <c r="K115" s="16">
        <f>'5.18. Céltartalék'!K10</f>
        <v>0</v>
      </c>
      <c r="L115" s="31">
        <f>'5.18. Céltartalék'!L10</f>
        <v>0</v>
      </c>
      <c r="M115" s="25">
        <f t="shared" si="61"/>
        <v>212280899</v>
      </c>
      <c r="N115" s="15">
        <f>'5.18. Céltartalék'!N10</f>
        <v>0</v>
      </c>
      <c r="O115" s="16">
        <f>'5.18. Céltartalék'!O10</f>
        <v>0</v>
      </c>
      <c r="P115" s="16">
        <f>'5.18. Céltartalék'!P10</f>
        <v>0</v>
      </c>
      <c r="Q115" s="16">
        <f>'5.18. Céltartalék'!Q10</f>
        <v>0</v>
      </c>
      <c r="R115" s="16">
        <f>'5.18. Céltartalék'!R10</f>
        <v>212280899</v>
      </c>
      <c r="S115" s="16">
        <f>'5.18. Céltartalék'!S10</f>
        <v>0</v>
      </c>
      <c r="T115" s="16">
        <f>'5.18. Céltartalék'!T10</f>
        <v>0</v>
      </c>
      <c r="U115" s="31">
        <f>'5.18. Céltartalék'!U10</f>
        <v>0</v>
      </c>
      <c r="V115" s="25">
        <f t="shared" si="56"/>
        <v>0</v>
      </c>
      <c r="W115" s="15">
        <f>'5.18. Céltartalék'!W10</f>
        <v>0</v>
      </c>
      <c r="X115" s="16">
        <f>'5.18. Céltartalék'!X10</f>
        <v>0</v>
      </c>
      <c r="Y115" s="16">
        <f>'5.18. Céltartalék'!Y10</f>
        <v>0</v>
      </c>
      <c r="Z115" s="16">
        <f>'5.18. Céltartalék'!Z10</f>
        <v>0</v>
      </c>
      <c r="AA115" s="16">
        <f>'5.18. Céltartalék'!AA10</f>
        <v>0</v>
      </c>
      <c r="AB115" s="16">
        <f>'5.18. Céltartalék'!AB10</f>
        <v>0</v>
      </c>
      <c r="AC115" s="16">
        <f>'5.18. Céltartalék'!AC10</f>
        <v>0</v>
      </c>
      <c r="AD115" s="31">
        <f>'5.18. Céltartalék'!AD10</f>
        <v>0</v>
      </c>
      <c r="AE115" s="238"/>
    </row>
    <row r="116" spans="1:31" s="34" customFormat="1" ht="27.75" thickBot="1">
      <c r="A116" s="253"/>
      <c r="B116" s="12" t="s">
        <v>176</v>
      </c>
      <c r="C116" s="19" t="s">
        <v>45</v>
      </c>
      <c r="D116" s="25">
        <f t="shared" si="80"/>
        <v>0</v>
      </c>
      <c r="E116" s="21">
        <f>'5.18. Céltartalék'!E22</f>
        <v>0</v>
      </c>
      <c r="F116" s="22">
        <f>'5.18. Céltartalék'!F22</f>
        <v>0</v>
      </c>
      <c r="G116" s="22">
        <f>'5.18. Céltartalék'!G22</f>
        <v>0</v>
      </c>
      <c r="H116" s="22">
        <f>'5.18. Céltartalék'!H22</f>
        <v>0</v>
      </c>
      <c r="I116" s="22">
        <f>'5.18. Céltartalék'!I22</f>
        <v>0</v>
      </c>
      <c r="J116" s="22">
        <f>'5.18. Céltartalék'!J22</f>
        <v>0</v>
      </c>
      <c r="K116" s="22">
        <f>'5.18. Céltartalék'!K22</f>
        <v>0</v>
      </c>
      <c r="L116" s="32">
        <f>'5.18. Céltartalék'!L22</f>
        <v>0</v>
      </c>
      <c r="M116" s="25">
        <f t="shared" si="61"/>
        <v>0</v>
      </c>
      <c r="N116" s="21">
        <f>'5.18. Céltartalék'!N22</f>
        <v>0</v>
      </c>
      <c r="O116" s="22">
        <f>'5.18. Céltartalék'!O22</f>
        <v>0</v>
      </c>
      <c r="P116" s="22">
        <f>'5.18. Céltartalék'!P22</f>
        <v>0</v>
      </c>
      <c r="Q116" s="22">
        <f>'5.18. Céltartalék'!Q22</f>
        <v>0</v>
      </c>
      <c r="R116" s="22">
        <f>'5.18. Céltartalék'!R22</f>
        <v>0</v>
      </c>
      <c r="S116" s="22">
        <f>'5.18. Céltartalék'!S22</f>
        <v>0</v>
      </c>
      <c r="T116" s="22">
        <f>'5.18. Céltartalék'!T22</f>
        <v>0</v>
      </c>
      <c r="U116" s="32">
        <f>'5.18. Céltartalék'!U22</f>
        <v>0</v>
      </c>
      <c r="V116" s="25">
        <f t="shared" si="56"/>
        <v>0</v>
      </c>
      <c r="W116" s="21">
        <f>'5.18. Céltartalék'!W22</f>
        <v>0</v>
      </c>
      <c r="X116" s="22">
        <f>'5.18. Céltartalék'!X22</f>
        <v>0</v>
      </c>
      <c r="Y116" s="22">
        <f>'5.18. Céltartalék'!Y22</f>
        <v>0</v>
      </c>
      <c r="Z116" s="22">
        <f>'5.18. Céltartalék'!Z22</f>
        <v>0</v>
      </c>
      <c r="AA116" s="22">
        <f>'5.18. Céltartalék'!AA22</f>
        <v>0</v>
      </c>
      <c r="AB116" s="22">
        <f>'5.18. Céltartalék'!AB22</f>
        <v>0</v>
      </c>
      <c r="AC116" s="22">
        <f>'5.18. Céltartalék'!AC22</f>
        <v>0</v>
      </c>
      <c r="AD116" s="32">
        <f>'5.18. Céltartalék'!AD22</f>
        <v>0</v>
      </c>
      <c r="AE116" s="238"/>
    </row>
    <row r="117" spans="1:31" s="34" customFormat="1" ht="27.75" thickBot="1">
      <c r="A117" s="253"/>
      <c r="B117" s="12" t="s">
        <v>177</v>
      </c>
      <c r="C117" s="30" t="s">
        <v>47</v>
      </c>
      <c r="D117" s="25">
        <f t="shared" si="80"/>
        <v>0</v>
      </c>
      <c r="E117" s="26">
        <f>'5.18. Céltartalék'!E23</f>
        <v>0</v>
      </c>
      <c r="F117" s="27">
        <f>'5.18. Céltartalék'!F23</f>
        <v>0</v>
      </c>
      <c r="G117" s="27">
        <f>'5.18. Céltartalék'!G23</f>
        <v>0</v>
      </c>
      <c r="H117" s="27">
        <f>'5.18. Céltartalék'!H23</f>
        <v>0</v>
      </c>
      <c r="I117" s="27">
        <f>'5.18. Céltartalék'!I23</f>
        <v>0</v>
      </c>
      <c r="J117" s="27">
        <f>'5.18. Céltartalék'!J23</f>
        <v>0</v>
      </c>
      <c r="K117" s="27">
        <f>'5.18. Céltartalék'!K23</f>
        <v>0</v>
      </c>
      <c r="L117" s="33">
        <f>'5.18. Céltartalék'!L23</f>
        <v>0</v>
      </c>
      <c r="M117" s="25">
        <f t="shared" si="61"/>
        <v>0</v>
      </c>
      <c r="N117" s="26">
        <f>'5.18. Céltartalék'!N23</f>
        <v>0</v>
      </c>
      <c r="O117" s="27">
        <f>'5.18. Céltartalék'!O23</f>
        <v>0</v>
      </c>
      <c r="P117" s="27">
        <f>'5.18. Céltartalék'!P23</f>
        <v>0</v>
      </c>
      <c r="Q117" s="27">
        <f>'5.18. Céltartalék'!Q23</f>
        <v>0</v>
      </c>
      <c r="R117" s="27">
        <f>'5.18. Céltartalék'!R23</f>
        <v>0</v>
      </c>
      <c r="S117" s="27">
        <f>'5.18. Céltartalék'!S23</f>
        <v>0</v>
      </c>
      <c r="T117" s="27">
        <f>'5.18. Céltartalék'!T23</f>
        <v>0</v>
      </c>
      <c r="U117" s="33">
        <f>'5.18. Céltartalék'!U23</f>
        <v>0</v>
      </c>
      <c r="V117" s="25">
        <f t="shared" si="56"/>
        <v>0</v>
      </c>
      <c r="W117" s="26">
        <f>'5.18. Céltartalék'!W23</f>
        <v>0</v>
      </c>
      <c r="X117" s="27">
        <f>'5.18. Céltartalék'!X23</f>
        <v>0</v>
      </c>
      <c r="Y117" s="27">
        <f>'5.18. Céltartalék'!Y23</f>
        <v>0</v>
      </c>
      <c r="Z117" s="27">
        <f>'5.18. Céltartalék'!Z23</f>
        <v>0</v>
      </c>
      <c r="AA117" s="27">
        <f>'5.18. Céltartalék'!AA23</f>
        <v>0</v>
      </c>
      <c r="AB117" s="27">
        <f>'5.18. Céltartalék'!AB23</f>
        <v>0</v>
      </c>
      <c r="AC117" s="27">
        <f>'5.18. Céltartalék'!AC23</f>
        <v>0</v>
      </c>
      <c r="AD117" s="33">
        <f>'5.18. Céltartalék'!AD23</f>
        <v>0</v>
      </c>
      <c r="AE117" s="238"/>
    </row>
    <row r="118" spans="1:30" ht="18" customHeight="1">
      <c r="A118" s="254" t="s">
        <v>178</v>
      </c>
      <c r="B118" s="254"/>
      <c r="C118" s="254"/>
      <c r="D118" s="11">
        <f t="shared" si="80"/>
        <v>36735444933</v>
      </c>
      <c r="E118" s="11">
        <f aca="true" t="shared" si="90" ref="E118:L118">SUM(E119:E121)</f>
        <v>274540212</v>
      </c>
      <c r="F118" s="11">
        <f t="shared" si="90"/>
        <v>64127230</v>
      </c>
      <c r="G118" s="11">
        <f t="shared" si="90"/>
        <v>4426506343</v>
      </c>
      <c r="H118" s="11">
        <f t="shared" si="90"/>
        <v>445701136</v>
      </c>
      <c r="I118" s="11">
        <f t="shared" si="90"/>
        <v>3914374342</v>
      </c>
      <c r="J118" s="11">
        <f t="shared" si="90"/>
        <v>19555522968</v>
      </c>
      <c r="K118" s="11">
        <f t="shared" si="90"/>
        <v>7695925065</v>
      </c>
      <c r="L118" s="11">
        <f t="shared" si="90"/>
        <v>358747637</v>
      </c>
      <c r="M118" s="11">
        <f t="shared" si="61"/>
        <v>44642099162</v>
      </c>
      <c r="N118" s="11">
        <f aca="true" t="shared" si="91" ref="N118:U118">SUM(N119:N121)</f>
        <v>316195575</v>
      </c>
      <c r="O118" s="11">
        <f t="shared" si="91"/>
        <v>81933566</v>
      </c>
      <c r="P118" s="11">
        <f t="shared" si="91"/>
        <v>7529576137</v>
      </c>
      <c r="Q118" s="11">
        <f t="shared" si="91"/>
        <v>428406649</v>
      </c>
      <c r="R118" s="11">
        <f t="shared" si="91"/>
        <v>4486996978</v>
      </c>
      <c r="S118" s="11">
        <f t="shared" si="91"/>
        <v>21452663887</v>
      </c>
      <c r="T118" s="11">
        <f t="shared" si="91"/>
        <v>4753897136</v>
      </c>
      <c r="U118" s="11">
        <f t="shared" si="91"/>
        <v>5592429234</v>
      </c>
      <c r="V118" s="11">
        <f t="shared" si="56"/>
        <v>21081503647</v>
      </c>
      <c r="W118" s="11">
        <f aca="true" t="shared" si="92" ref="W118:AD118">SUM(W119:W121)</f>
        <v>267590334</v>
      </c>
      <c r="X118" s="11">
        <f t="shared" si="92"/>
        <v>63761364</v>
      </c>
      <c r="Y118" s="11">
        <f t="shared" si="92"/>
        <v>4948863868</v>
      </c>
      <c r="Z118" s="11">
        <f t="shared" si="92"/>
        <v>275221800</v>
      </c>
      <c r="AA118" s="11">
        <f t="shared" si="92"/>
        <v>3713750445</v>
      </c>
      <c r="AB118" s="11">
        <f t="shared" si="92"/>
        <v>6128474247</v>
      </c>
      <c r="AC118" s="11">
        <f t="shared" si="92"/>
        <v>587725487</v>
      </c>
      <c r="AD118" s="11">
        <f t="shared" si="92"/>
        <v>5096116102</v>
      </c>
    </row>
    <row r="119" spans="1:30" ht="18" customHeight="1">
      <c r="A119" s="252" t="s">
        <v>179</v>
      </c>
      <c r="B119" s="252"/>
      <c r="C119" s="252"/>
      <c r="D119" s="25">
        <f t="shared" si="80"/>
        <v>9787597777</v>
      </c>
      <c r="E119" s="35">
        <f>E11+E15+E19+E27+E31+E35+E39+E43+E47+E51+E55+E59+E63+E67+E71+E75+E79+E83+E87+E91+E95+E99+E103+E107+E111+E115+E23</f>
        <v>237240212</v>
      </c>
      <c r="F119" s="35">
        <f aca="true" t="shared" si="93" ref="E119:L121">F11+F15+F19+F27+F31+F35+F39+F43+F47+F51+F55+F59+F63+F67+F71+F75+F79+F83+F87+F91+F95+F99+F103+F107+F111+F115+F23</f>
        <v>53227230</v>
      </c>
      <c r="G119" s="35">
        <f t="shared" si="93"/>
        <v>3754343343</v>
      </c>
      <c r="H119" s="35">
        <f t="shared" si="93"/>
        <v>205501136</v>
      </c>
      <c r="I119" s="35">
        <f t="shared" si="93"/>
        <v>3292481310</v>
      </c>
      <c r="J119" s="35">
        <f t="shared" si="93"/>
        <v>1823308318</v>
      </c>
      <c r="K119" s="35">
        <f t="shared" si="93"/>
        <v>249748591</v>
      </c>
      <c r="L119" s="35">
        <f t="shared" si="93"/>
        <v>171747637</v>
      </c>
      <c r="M119" s="25">
        <f t="shared" si="61"/>
        <v>13500571310</v>
      </c>
      <c r="N119" s="35">
        <f>N11+N15+N19+N27+N31+N35+N39+N43+N47+N51+N55+N59+N63+N67+N71+N75+N79+N83+N87+N91+N95+N99+N103+N107+N111+N115+N23</f>
        <v>255109406</v>
      </c>
      <c r="O119" s="35">
        <f aca="true" t="shared" si="94" ref="O119:U119">O11+O15+O19+O27+O31+O35+O39+O43+O47+O51+O55+O59+O63+O67+O71+O75+O79+O83+O87+O91+O95+O99+O103+O107+O111+O115+O23</f>
        <v>57959227</v>
      </c>
      <c r="P119" s="35">
        <f t="shared" si="94"/>
        <v>5849629048</v>
      </c>
      <c r="Q119" s="35">
        <f t="shared" si="94"/>
        <v>198406649</v>
      </c>
      <c r="R119" s="35">
        <f t="shared" si="94"/>
        <v>3711970775</v>
      </c>
      <c r="S119" s="35">
        <f t="shared" si="94"/>
        <v>2638060697</v>
      </c>
      <c r="T119" s="35">
        <f t="shared" si="94"/>
        <v>221097099</v>
      </c>
      <c r="U119" s="35">
        <f t="shared" si="94"/>
        <v>568338409</v>
      </c>
      <c r="V119" s="25">
        <f t="shared" si="56"/>
        <v>9522932423</v>
      </c>
      <c r="W119" s="35">
        <f>W11+W15+W19+W27+W31+W35+W39+W43+W47+W51+W55+W59+W63+W67+W71+W75+W79+W83+W87+W91+W95+W99+W103+W107+W111+W115+W23</f>
        <v>219731285</v>
      </c>
      <c r="X119" s="35">
        <f aca="true" t="shared" si="95" ref="X119:AD119">X11+X15+X19+X27+X31+X35+X39+X43+X47+X51+X55+X59+X63+X67+X71+X75+X79+X83+X87+X91+X95+X99+X103+X107+X111+X115+X23</f>
        <v>45921660</v>
      </c>
      <c r="Y119" s="35">
        <f t="shared" si="95"/>
        <v>4129779952</v>
      </c>
      <c r="Z119" s="35">
        <f t="shared" si="95"/>
        <v>145323715</v>
      </c>
      <c r="AA119" s="35">
        <f t="shared" si="95"/>
        <v>2984030554</v>
      </c>
      <c r="AB119" s="35">
        <f t="shared" si="95"/>
        <v>1793040608</v>
      </c>
      <c r="AC119" s="35">
        <f t="shared" si="95"/>
        <v>25479372</v>
      </c>
      <c r="AD119" s="35">
        <f t="shared" si="95"/>
        <v>179625277</v>
      </c>
    </row>
    <row r="120" spans="1:30" ht="18" customHeight="1">
      <c r="A120" s="252" t="s">
        <v>180</v>
      </c>
      <c r="B120" s="252"/>
      <c r="C120" s="252"/>
      <c r="D120" s="25">
        <f t="shared" si="80"/>
        <v>26942847156</v>
      </c>
      <c r="E120" s="35">
        <f t="shared" si="93"/>
        <v>37300000</v>
      </c>
      <c r="F120" s="35">
        <f t="shared" si="93"/>
        <v>10900000</v>
      </c>
      <c r="G120" s="35">
        <f t="shared" si="93"/>
        <v>667163000</v>
      </c>
      <c r="H120" s="35">
        <f t="shared" si="93"/>
        <v>240200000</v>
      </c>
      <c r="I120" s="35">
        <f t="shared" si="93"/>
        <v>621893032</v>
      </c>
      <c r="J120" s="35">
        <f t="shared" si="93"/>
        <v>17732214650</v>
      </c>
      <c r="K120" s="35">
        <f t="shared" si="93"/>
        <v>7446176474</v>
      </c>
      <c r="L120" s="35">
        <f t="shared" si="93"/>
        <v>187000000</v>
      </c>
      <c r="M120" s="25">
        <f t="shared" si="61"/>
        <v>31136527852</v>
      </c>
      <c r="N120" s="35">
        <f aca="true" t="shared" si="96" ref="N120:U120">N12+N16+N20+N28+N32+N36+N40+N44+N48+N52+N56+N60+N64+N68+N72+N76+N80+N84+N88+N92+N96+N100+N104+N108+N112+N116+N24</f>
        <v>61066169</v>
      </c>
      <c r="O120" s="35">
        <f t="shared" si="96"/>
        <v>23964339</v>
      </c>
      <c r="P120" s="35">
        <f t="shared" si="96"/>
        <v>1674977089</v>
      </c>
      <c r="Q120" s="35">
        <f t="shared" si="96"/>
        <v>230000000</v>
      </c>
      <c r="R120" s="35">
        <f t="shared" si="96"/>
        <v>775026203</v>
      </c>
      <c r="S120" s="35">
        <f t="shared" si="96"/>
        <v>18814603190</v>
      </c>
      <c r="T120" s="35">
        <f t="shared" si="96"/>
        <v>4532800037</v>
      </c>
      <c r="U120" s="35">
        <f t="shared" si="96"/>
        <v>5024090825</v>
      </c>
      <c r="V120" s="25">
        <f t="shared" si="56"/>
        <v>11558571224</v>
      </c>
      <c r="W120" s="35">
        <f aca="true" t="shared" si="97" ref="W120:AD120">W12+W16+W20+W28+W32+W36+W40+W44+W48+W52+W56+W60+W64+W68+W72+W76+W80+W84+W88+W92+W96+W100+W104+W108+W112+W116+W24</f>
        <v>47859049</v>
      </c>
      <c r="X120" s="35">
        <f t="shared" si="97"/>
        <v>17839704</v>
      </c>
      <c r="Y120" s="35">
        <f t="shared" si="97"/>
        <v>819083916</v>
      </c>
      <c r="Z120" s="35">
        <f t="shared" si="97"/>
        <v>129898085</v>
      </c>
      <c r="AA120" s="35">
        <f t="shared" si="97"/>
        <v>729719891</v>
      </c>
      <c r="AB120" s="35">
        <f t="shared" si="97"/>
        <v>4335433639</v>
      </c>
      <c r="AC120" s="35">
        <f t="shared" si="97"/>
        <v>562246115</v>
      </c>
      <c r="AD120" s="35">
        <f t="shared" si="97"/>
        <v>4916490825</v>
      </c>
    </row>
    <row r="121" spans="1:30" ht="18" customHeight="1">
      <c r="A121" s="252" t="s">
        <v>181</v>
      </c>
      <c r="B121" s="252"/>
      <c r="C121" s="252"/>
      <c r="D121" s="25">
        <f t="shared" si="80"/>
        <v>5000000</v>
      </c>
      <c r="E121" s="35">
        <f t="shared" si="93"/>
        <v>0</v>
      </c>
      <c r="F121" s="35">
        <f t="shared" si="93"/>
        <v>0</v>
      </c>
      <c r="G121" s="35">
        <f t="shared" si="93"/>
        <v>5000000</v>
      </c>
      <c r="H121" s="35">
        <f t="shared" si="93"/>
        <v>0</v>
      </c>
      <c r="I121" s="35">
        <f t="shared" si="93"/>
        <v>0</v>
      </c>
      <c r="J121" s="35">
        <f t="shared" si="93"/>
        <v>0</v>
      </c>
      <c r="K121" s="35">
        <f t="shared" si="93"/>
        <v>0</v>
      </c>
      <c r="L121" s="35">
        <f t="shared" si="93"/>
        <v>0</v>
      </c>
      <c r="M121" s="25">
        <f t="shared" si="61"/>
        <v>5000000</v>
      </c>
      <c r="N121" s="35">
        <f aca="true" t="shared" si="98" ref="N121:U121">N13+N17+N21+N29+N33+N37+N41+N45+N49+N53+N57+N61+N65+N69+N73+N77+N81+N85+N89+N93+N97+N101+N105+N109+N113+N117+N25</f>
        <v>20000</v>
      </c>
      <c r="O121" s="35">
        <f t="shared" si="98"/>
        <v>10000</v>
      </c>
      <c r="P121" s="35">
        <f t="shared" si="98"/>
        <v>4970000</v>
      </c>
      <c r="Q121" s="35">
        <f t="shared" si="98"/>
        <v>0</v>
      </c>
      <c r="R121" s="35">
        <f t="shared" si="98"/>
        <v>0</v>
      </c>
      <c r="S121" s="35">
        <f t="shared" si="98"/>
        <v>0</v>
      </c>
      <c r="T121" s="35">
        <f t="shared" si="98"/>
        <v>0</v>
      </c>
      <c r="U121" s="35">
        <f t="shared" si="98"/>
        <v>0</v>
      </c>
      <c r="V121" s="25">
        <f t="shared" si="56"/>
        <v>0</v>
      </c>
      <c r="W121" s="35">
        <f aca="true" t="shared" si="99" ref="W121:AD121">W13+W17+W21+W29+W33+W37+W41+W45+W49+W53+W57+W61+W65+W69+W73+W77+W81+W85+W89+W93+W97+W101+W105+W109+W113+W117+W25</f>
        <v>0</v>
      </c>
      <c r="X121" s="35">
        <f t="shared" si="99"/>
        <v>0</v>
      </c>
      <c r="Y121" s="35">
        <f t="shared" si="99"/>
        <v>0</v>
      </c>
      <c r="Z121" s="35">
        <f t="shared" si="99"/>
        <v>0</v>
      </c>
      <c r="AA121" s="35">
        <f t="shared" si="99"/>
        <v>0</v>
      </c>
      <c r="AB121" s="35">
        <f t="shared" si="99"/>
        <v>0</v>
      </c>
      <c r="AC121" s="35">
        <f t="shared" si="99"/>
        <v>0</v>
      </c>
      <c r="AD121" s="35">
        <f t="shared" si="99"/>
        <v>0</v>
      </c>
    </row>
    <row r="122" ht="21" customHeight="1">
      <c r="D122" s="36">
        <f>SUM(D10:D117)/2</f>
        <v>36735444933</v>
      </c>
    </row>
    <row r="124" spans="3:31" s="224" customFormat="1" ht="30.75" customHeight="1">
      <c r="C124" s="224" t="s">
        <v>1126</v>
      </c>
      <c r="D124" s="224">
        <f>SUM(E124:L124)</f>
        <v>36735444933</v>
      </c>
      <c r="E124" s="224">
        <v>274540212</v>
      </c>
      <c r="F124" s="224">
        <v>64127230</v>
      </c>
      <c r="G124" s="224">
        <v>4426506343</v>
      </c>
      <c r="H124" s="224">
        <v>445701136</v>
      </c>
      <c r="I124" s="224">
        <v>3914374342</v>
      </c>
      <c r="J124" s="224">
        <v>19555522968</v>
      </c>
      <c r="K124" s="224">
        <v>7695925065</v>
      </c>
      <c r="L124" s="224">
        <v>358747637</v>
      </c>
      <c r="M124" s="224">
        <f>SUM(N124:U124)</f>
        <v>44642099162</v>
      </c>
      <c r="N124" s="224">
        <v>316195575</v>
      </c>
      <c r="O124" s="224">
        <v>81933566</v>
      </c>
      <c r="P124" s="224">
        <v>7529576137</v>
      </c>
      <c r="Q124" s="224">
        <v>428406649</v>
      </c>
      <c r="R124" s="224">
        <v>4486996978</v>
      </c>
      <c r="S124" s="224">
        <v>21452663887</v>
      </c>
      <c r="T124" s="224">
        <v>4753897136</v>
      </c>
      <c r="U124" s="224">
        <v>5592429234</v>
      </c>
      <c r="V124" s="224">
        <f>SUM(W124:AD124)</f>
        <v>21081503647</v>
      </c>
      <c r="W124" s="224">
        <v>267590334</v>
      </c>
      <c r="X124" s="224">
        <v>63761364</v>
      </c>
      <c r="Y124" s="224">
        <v>4948863868</v>
      </c>
      <c r="Z124" s="224">
        <v>275221800</v>
      </c>
      <c r="AA124" s="224">
        <v>3713750445</v>
      </c>
      <c r="AB124" s="224">
        <v>6128474247</v>
      </c>
      <c r="AC124" s="224">
        <v>587725487</v>
      </c>
      <c r="AD124" s="224">
        <v>5096116102</v>
      </c>
      <c r="AE124" s="239"/>
    </row>
    <row r="125" spans="3:31" s="224" customFormat="1" ht="23.25" customHeight="1">
      <c r="C125" s="224" t="s">
        <v>1127</v>
      </c>
      <c r="D125" s="224">
        <f>SUM(E125:L125)</f>
        <v>0</v>
      </c>
      <c r="E125" s="224">
        <f>E124-E118</f>
        <v>0</v>
      </c>
      <c r="F125" s="224">
        <f aca="true" t="shared" si="100" ref="F125:L125">F124-F118</f>
        <v>0</v>
      </c>
      <c r="G125" s="224">
        <f t="shared" si="100"/>
        <v>0</v>
      </c>
      <c r="H125" s="224">
        <f t="shared" si="100"/>
        <v>0</v>
      </c>
      <c r="I125" s="224">
        <f t="shared" si="100"/>
        <v>0</v>
      </c>
      <c r="J125" s="224">
        <f t="shared" si="100"/>
        <v>0</v>
      </c>
      <c r="K125" s="224">
        <f t="shared" si="100"/>
        <v>0</v>
      </c>
      <c r="L125" s="224">
        <f t="shared" si="100"/>
        <v>0</v>
      </c>
      <c r="M125" s="224">
        <f>SUM(N125:U125)</f>
        <v>0</v>
      </c>
      <c r="N125" s="224">
        <f aca="true" t="shared" si="101" ref="N125:AD125">N124-N118</f>
        <v>0</v>
      </c>
      <c r="O125" s="224">
        <f t="shared" si="101"/>
        <v>0</v>
      </c>
      <c r="P125" s="224">
        <f t="shared" si="101"/>
        <v>0</v>
      </c>
      <c r="Q125" s="225">
        <f t="shared" si="101"/>
        <v>0</v>
      </c>
      <c r="R125" s="224">
        <f t="shared" si="101"/>
        <v>0</v>
      </c>
      <c r="S125" s="224">
        <f t="shared" si="101"/>
        <v>0</v>
      </c>
      <c r="T125" s="224">
        <f t="shared" si="101"/>
        <v>0</v>
      </c>
      <c r="U125" s="224">
        <f t="shared" si="101"/>
        <v>0</v>
      </c>
      <c r="V125" s="224">
        <f t="shared" si="101"/>
        <v>0</v>
      </c>
      <c r="W125" s="224">
        <f t="shared" si="101"/>
        <v>0</v>
      </c>
      <c r="X125" s="224">
        <f t="shared" si="101"/>
        <v>0</v>
      </c>
      <c r="Y125" s="224">
        <f t="shared" si="101"/>
        <v>0</v>
      </c>
      <c r="Z125" s="224">
        <f t="shared" si="101"/>
        <v>0</v>
      </c>
      <c r="AA125" s="224">
        <f t="shared" si="101"/>
        <v>0</v>
      </c>
      <c r="AB125" s="224">
        <f t="shared" si="101"/>
        <v>0</v>
      </c>
      <c r="AC125" s="224">
        <f t="shared" si="101"/>
        <v>0</v>
      </c>
      <c r="AD125" s="224">
        <f t="shared" si="101"/>
        <v>0</v>
      </c>
      <c r="AE125" s="239"/>
    </row>
  </sheetData>
  <sheetProtection selectLockedCells="1" selectUnlockedCells="1"/>
  <mergeCells count="76">
    <mergeCell ref="V7:V9"/>
    <mergeCell ref="W7:AD7"/>
    <mergeCell ref="W8:AA8"/>
    <mergeCell ref="AB8:AD8"/>
    <mergeCell ref="A2:U2"/>
    <mergeCell ref="A7:A9"/>
    <mergeCell ref="B7:B9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B10:C10"/>
    <mergeCell ref="A11:A13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91:A93"/>
    <mergeCell ref="A118:C118"/>
    <mergeCell ref="A119:C119"/>
    <mergeCell ref="B94:C94"/>
    <mergeCell ref="A95:A97"/>
    <mergeCell ref="B98:C98"/>
    <mergeCell ref="A99:A101"/>
    <mergeCell ref="B102:C102"/>
    <mergeCell ref="A103:A105"/>
    <mergeCell ref="A3:AD3"/>
    <mergeCell ref="A1:AD1"/>
    <mergeCell ref="B106:C106"/>
    <mergeCell ref="A107:A109"/>
    <mergeCell ref="A120:C120"/>
    <mergeCell ref="A121:C121"/>
    <mergeCell ref="B110:C110"/>
    <mergeCell ref="A111:A113"/>
    <mergeCell ref="B114:C114"/>
    <mergeCell ref="A115:A117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21" r:id="rId1"/>
  <rowBreaks count="1" manualBreakCount="1"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46"/>
  <sheetViews>
    <sheetView view="pageBreakPreview" zoomScale="71" zoomScaleNormal="71" zoomScaleSheetLayoutView="71" zoomScalePageLayoutView="0" workbookViewId="0" topLeftCell="A1">
      <selection activeCell="A1" sqref="A1:AG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6" width="22.8515625" style="0" customWidth="1"/>
    <col min="7" max="7" width="22.57421875" style="0" customWidth="1"/>
    <col min="8" max="8" width="14.57421875" style="0" customWidth="1"/>
    <col min="9" max="10" width="17.00390625" style="0" customWidth="1"/>
    <col min="11" max="12" width="14.57421875" style="0" customWidth="1"/>
    <col min="13" max="13" width="18.8515625" style="0" customWidth="1"/>
    <col min="14" max="15" width="14.57421875" style="0" customWidth="1"/>
    <col min="16" max="16" width="17.57421875" style="0" customWidth="1"/>
    <col min="17" max="18" width="15.28125" style="0" customWidth="1"/>
    <col min="19" max="19" width="16.28125" style="0" customWidth="1"/>
    <col min="20" max="21" width="15.28125" style="0" customWidth="1"/>
    <col min="22" max="22" width="18.140625" style="0" customWidth="1"/>
    <col min="23" max="23" width="12.7109375" style="0" customWidth="1"/>
    <col min="24" max="24" width="12.8515625" style="0" customWidth="1"/>
    <col min="25" max="25" width="15.421875" style="0" customWidth="1"/>
    <col min="28" max="28" width="15.421875" style="0" bestFit="1" customWidth="1"/>
    <col min="30" max="30" width="13.8515625" style="0" bestFit="1" customWidth="1"/>
    <col min="31" max="31" width="17.00390625" style="0" bestFit="1" customWidth="1"/>
    <col min="33" max="33" width="13.8515625" style="0" bestFit="1" customWidth="1"/>
  </cols>
  <sheetData>
    <row r="1" spans="1:33" ht="18">
      <c r="A1" s="249" t="s">
        <v>1278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</row>
    <row r="2" spans="1:33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1:33" ht="18" customHeight="1">
      <c r="A3" s="299" t="s">
        <v>670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</row>
    <row r="4" spans="1:33" ht="18">
      <c r="A4" s="299" t="s">
        <v>671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</row>
    <row r="5" spans="1:3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3"/>
      <c r="X5" s="3"/>
      <c r="AG5" s="3" t="s">
        <v>1</v>
      </c>
    </row>
    <row r="6" spans="1:33" ht="12.75">
      <c r="A6" s="4" t="s">
        <v>2</v>
      </c>
      <c r="B6" s="4" t="s">
        <v>3</v>
      </c>
      <c r="C6" s="4"/>
      <c r="D6" s="4" t="s">
        <v>4</v>
      </c>
      <c r="E6" s="4"/>
      <c r="F6" s="4"/>
      <c r="G6" s="185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185</v>
      </c>
      <c r="Z6" s="4" t="s">
        <v>186</v>
      </c>
      <c r="AA6" s="4" t="s">
        <v>187</v>
      </c>
      <c r="AB6" s="4" t="s">
        <v>188</v>
      </c>
      <c r="AC6" s="4" t="s">
        <v>252</v>
      </c>
      <c r="AD6" s="4" t="s">
        <v>253</v>
      </c>
      <c r="AE6" s="4" t="s">
        <v>254</v>
      </c>
      <c r="AF6" s="4" t="s">
        <v>255</v>
      </c>
      <c r="AG6" s="4" t="s">
        <v>256</v>
      </c>
    </row>
    <row r="7" spans="1:33" ht="15.75" customHeight="1">
      <c r="A7" s="259" t="s">
        <v>24</v>
      </c>
      <c r="B7" s="259" t="s">
        <v>189</v>
      </c>
      <c r="C7" s="259" t="s">
        <v>407</v>
      </c>
      <c r="D7" s="260" t="s">
        <v>25</v>
      </c>
      <c r="E7" s="287" t="s">
        <v>408</v>
      </c>
      <c r="F7" s="287"/>
      <c r="G7" s="255" t="s">
        <v>26</v>
      </c>
      <c r="H7" s="287" t="s">
        <v>27</v>
      </c>
      <c r="I7" s="287"/>
      <c r="J7" s="287"/>
      <c r="K7" s="287"/>
      <c r="L7" s="287"/>
      <c r="M7" s="287"/>
      <c r="N7" s="287"/>
      <c r="O7" s="287"/>
      <c r="P7" s="255" t="s">
        <v>28</v>
      </c>
      <c r="Q7" s="287" t="s">
        <v>29</v>
      </c>
      <c r="R7" s="287"/>
      <c r="S7" s="287"/>
      <c r="T7" s="287"/>
      <c r="U7" s="287"/>
      <c r="V7" s="287"/>
      <c r="W7" s="287"/>
      <c r="X7" s="287"/>
      <c r="Y7" s="255" t="s">
        <v>1263</v>
      </c>
      <c r="Z7" s="287" t="s">
        <v>1264</v>
      </c>
      <c r="AA7" s="287"/>
      <c r="AB7" s="287"/>
      <c r="AC7" s="287"/>
      <c r="AD7" s="287"/>
      <c r="AE7" s="287"/>
      <c r="AF7" s="287"/>
      <c r="AG7" s="287"/>
    </row>
    <row r="8" spans="1:33" ht="17.25" customHeight="1">
      <c r="A8" s="259"/>
      <c r="B8" s="259"/>
      <c r="C8" s="259"/>
      <c r="D8" s="260"/>
      <c r="E8" s="287"/>
      <c r="F8" s="287"/>
      <c r="G8" s="255"/>
      <c r="H8" s="301" t="s">
        <v>30</v>
      </c>
      <c r="I8" s="301"/>
      <c r="J8" s="301"/>
      <c r="K8" s="301"/>
      <c r="L8" s="301"/>
      <c r="M8" s="301" t="s">
        <v>31</v>
      </c>
      <c r="N8" s="301"/>
      <c r="O8" s="301"/>
      <c r="P8" s="255"/>
      <c r="Q8" s="301" t="s">
        <v>30</v>
      </c>
      <c r="R8" s="301"/>
      <c r="S8" s="301"/>
      <c r="T8" s="301"/>
      <c r="U8" s="301"/>
      <c r="V8" s="301" t="s">
        <v>31</v>
      </c>
      <c r="W8" s="301"/>
      <c r="X8" s="301"/>
      <c r="Y8" s="255"/>
      <c r="Z8" s="301" t="s">
        <v>30</v>
      </c>
      <c r="AA8" s="301"/>
      <c r="AB8" s="301"/>
      <c r="AC8" s="301"/>
      <c r="AD8" s="301"/>
      <c r="AE8" s="301" t="s">
        <v>31</v>
      </c>
      <c r="AF8" s="301"/>
      <c r="AG8" s="301"/>
    </row>
    <row r="9" spans="1:33" ht="82.5" customHeight="1">
      <c r="A9" s="259"/>
      <c r="B9" s="259"/>
      <c r="C9" s="259"/>
      <c r="D9" s="260"/>
      <c r="E9" s="7" t="s">
        <v>409</v>
      </c>
      <c r="F9" s="7" t="s">
        <v>410</v>
      </c>
      <c r="G9" s="255"/>
      <c r="H9" s="111" t="s">
        <v>32</v>
      </c>
      <c r="I9" s="111" t="s">
        <v>33</v>
      </c>
      <c r="J9" s="111" t="s">
        <v>34</v>
      </c>
      <c r="K9" s="111" t="s">
        <v>35</v>
      </c>
      <c r="L9" s="111" t="s">
        <v>36</v>
      </c>
      <c r="M9" s="111" t="s">
        <v>37</v>
      </c>
      <c r="N9" s="111" t="s">
        <v>38</v>
      </c>
      <c r="O9" s="111" t="s">
        <v>39</v>
      </c>
      <c r="P9" s="255"/>
      <c r="Q9" s="111" t="s">
        <v>32</v>
      </c>
      <c r="R9" s="111" t="s">
        <v>33</v>
      </c>
      <c r="S9" s="111" t="s">
        <v>34</v>
      </c>
      <c r="T9" s="111" t="s">
        <v>35</v>
      </c>
      <c r="U9" s="111" t="s">
        <v>36</v>
      </c>
      <c r="V9" s="111" t="s">
        <v>37</v>
      </c>
      <c r="W9" s="111" t="s">
        <v>38</v>
      </c>
      <c r="X9" s="111" t="s">
        <v>39</v>
      </c>
      <c r="Y9" s="255"/>
      <c r="Z9" s="111" t="s">
        <v>32</v>
      </c>
      <c r="AA9" s="111" t="s">
        <v>33</v>
      </c>
      <c r="AB9" s="111" t="s">
        <v>34</v>
      </c>
      <c r="AC9" s="111" t="s">
        <v>35</v>
      </c>
      <c r="AD9" s="111" t="s">
        <v>36</v>
      </c>
      <c r="AE9" s="111" t="s">
        <v>37</v>
      </c>
      <c r="AF9" s="111" t="s">
        <v>38</v>
      </c>
      <c r="AG9" s="111" t="s">
        <v>39</v>
      </c>
    </row>
    <row r="10" spans="1:33" ht="18" customHeight="1">
      <c r="A10" s="12" t="s">
        <v>80</v>
      </c>
      <c r="B10" s="12"/>
      <c r="C10" s="12"/>
      <c r="D10" s="112" t="s">
        <v>43</v>
      </c>
      <c r="E10" s="112"/>
      <c r="F10" s="112"/>
      <c r="G10" s="186">
        <f aca="true" t="shared" si="0" ref="G10:G44">SUM(H10:O10)</f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25">
        <v>0</v>
      </c>
      <c r="P10" s="186">
        <f aca="true" t="shared" si="1" ref="P10:P44">SUM(Q10:X10)</f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25">
        <v>0</v>
      </c>
      <c r="Y10" s="186">
        <f aca="true" t="shared" si="2" ref="Y10:Y44">SUM(Z10:AG10)</f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  <c r="AE10" s="182">
        <v>0</v>
      </c>
      <c r="AF10" s="182">
        <v>0</v>
      </c>
      <c r="AG10" s="25">
        <v>0</v>
      </c>
    </row>
    <row r="11" spans="1:33" ht="18">
      <c r="A11" s="12" t="s">
        <v>81</v>
      </c>
      <c r="B11" s="12"/>
      <c r="C11" s="12"/>
      <c r="D11" s="112" t="s">
        <v>45</v>
      </c>
      <c r="E11" s="182">
        <f>SUM(E12:E36,E40:E42)</f>
        <v>2149067000</v>
      </c>
      <c r="F11" s="182">
        <f>SUM(F12:F36,F40:F42)</f>
        <v>551488000</v>
      </c>
      <c r="G11" s="186">
        <f t="shared" si="0"/>
        <v>2700555000</v>
      </c>
      <c r="H11" s="182">
        <f>SUM(H12:H36,H40:H42)</f>
        <v>0</v>
      </c>
      <c r="I11" s="182">
        <f aca="true" t="shared" si="3" ref="I11:O11">SUM(I12:I36,I40:I42)</f>
        <v>0</v>
      </c>
      <c r="J11" s="182">
        <f t="shared" si="3"/>
        <v>73000000</v>
      </c>
      <c r="K11" s="182">
        <f t="shared" si="3"/>
        <v>0</v>
      </c>
      <c r="L11" s="182">
        <f t="shared" si="3"/>
        <v>0</v>
      </c>
      <c r="M11" s="182">
        <f t="shared" si="3"/>
        <v>2627555000</v>
      </c>
      <c r="N11" s="182">
        <f t="shared" si="3"/>
        <v>0</v>
      </c>
      <c r="O11" s="182">
        <f t="shared" si="3"/>
        <v>0</v>
      </c>
      <c r="P11" s="186">
        <f t="shared" si="1"/>
        <v>3359083980</v>
      </c>
      <c r="Q11" s="182">
        <f aca="true" t="shared" si="4" ref="Q11:X11">SUM(Q12:Q36,Q40:Q42)</f>
        <v>0</v>
      </c>
      <c r="R11" s="182">
        <f t="shared" si="4"/>
        <v>0</v>
      </c>
      <c r="S11" s="182">
        <f t="shared" si="4"/>
        <v>149066038</v>
      </c>
      <c r="T11" s="182">
        <f t="shared" si="4"/>
        <v>0</v>
      </c>
      <c r="U11" s="182">
        <f t="shared" si="4"/>
        <v>2880000</v>
      </c>
      <c r="V11" s="182">
        <f t="shared" si="4"/>
        <v>3200037942</v>
      </c>
      <c r="W11" s="182">
        <f t="shared" si="4"/>
        <v>0</v>
      </c>
      <c r="X11" s="182">
        <f t="shared" si="4"/>
        <v>7100000</v>
      </c>
      <c r="Y11" s="186">
        <f t="shared" si="2"/>
        <v>677538076</v>
      </c>
      <c r="Z11" s="182">
        <f aca="true" t="shared" si="5" ref="Z11:AG11">SUM(Z12:Z36,Z40:Z42)</f>
        <v>0</v>
      </c>
      <c r="AA11" s="182">
        <f t="shared" si="5"/>
        <v>0</v>
      </c>
      <c r="AB11" s="182">
        <f t="shared" si="5"/>
        <v>84997053</v>
      </c>
      <c r="AC11" s="182">
        <f t="shared" si="5"/>
        <v>0</v>
      </c>
      <c r="AD11" s="182">
        <f t="shared" si="5"/>
        <v>2880000</v>
      </c>
      <c r="AE11" s="182">
        <f t="shared" si="5"/>
        <v>582561023</v>
      </c>
      <c r="AF11" s="182">
        <f t="shared" si="5"/>
        <v>0</v>
      </c>
      <c r="AG11" s="182">
        <f t="shared" si="5"/>
        <v>7100000</v>
      </c>
    </row>
    <row r="12" spans="1:33" s="178" customFormat="1" ht="18">
      <c r="A12" s="12"/>
      <c r="B12" s="12" t="s">
        <v>672</v>
      </c>
      <c r="C12" s="12"/>
      <c r="D12" s="187" t="s">
        <v>673</v>
      </c>
      <c r="E12" s="125">
        <v>0</v>
      </c>
      <c r="F12" s="125">
        <f aca="true" t="shared" si="6" ref="F12:F19">G12</f>
        <v>4000000</v>
      </c>
      <c r="G12" s="124">
        <f t="shared" si="0"/>
        <v>4000000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4000000</v>
      </c>
      <c r="N12" s="188">
        <v>0</v>
      </c>
      <c r="O12" s="188">
        <v>0</v>
      </c>
      <c r="P12" s="124">
        <f t="shared" si="1"/>
        <v>8000000</v>
      </c>
      <c r="Q12" s="188">
        <v>0</v>
      </c>
      <c r="R12" s="188">
        <v>0</v>
      </c>
      <c r="S12" s="188">
        <v>2400300</v>
      </c>
      <c r="T12" s="188">
        <v>0</v>
      </c>
      <c r="U12" s="188">
        <v>0</v>
      </c>
      <c r="V12" s="188">
        <v>5599700</v>
      </c>
      <c r="W12" s="188">
        <v>0</v>
      </c>
      <c r="X12" s="188">
        <v>0</v>
      </c>
      <c r="Y12" s="124">
        <f t="shared" si="2"/>
        <v>6300000</v>
      </c>
      <c r="Z12" s="188">
        <v>0</v>
      </c>
      <c r="AA12" s="188">
        <v>0</v>
      </c>
      <c r="AB12" s="188">
        <v>2400300</v>
      </c>
      <c r="AC12" s="188">
        <v>0</v>
      </c>
      <c r="AD12" s="188">
        <v>0</v>
      </c>
      <c r="AE12" s="188">
        <v>3899700</v>
      </c>
      <c r="AF12" s="188">
        <v>0</v>
      </c>
      <c r="AG12" s="188">
        <v>0</v>
      </c>
    </row>
    <row r="13" spans="1:33" s="178" customFormat="1" ht="18">
      <c r="A13" s="12"/>
      <c r="B13" s="12" t="s">
        <v>674</v>
      </c>
      <c r="C13" s="12"/>
      <c r="D13" s="187" t="s">
        <v>675</v>
      </c>
      <c r="E13" s="125">
        <v>0</v>
      </c>
      <c r="F13" s="125">
        <f t="shared" si="6"/>
        <v>2500000</v>
      </c>
      <c r="G13" s="124">
        <f t="shared" si="0"/>
        <v>2500000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2500000</v>
      </c>
      <c r="N13" s="125">
        <v>0</v>
      </c>
      <c r="O13" s="125">
        <v>0</v>
      </c>
      <c r="P13" s="124">
        <f t="shared" si="1"/>
        <v>2500000</v>
      </c>
      <c r="Q13" s="125">
        <v>0</v>
      </c>
      <c r="R13" s="125">
        <v>0</v>
      </c>
      <c r="S13" s="188">
        <v>528066</v>
      </c>
      <c r="T13" s="125">
        <v>0</v>
      </c>
      <c r="U13" s="125">
        <v>0</v>
      </c>
      <c r="V13" s="188">
        <v>1971934</v>
      </c>
      <c r="W13" s="125">
        <v>0</v>
      </c>
      <c r="X13" s="125">
        <v>0</v>
      </c>
      <c r="Y13" s="124">
        <f t="shared" si="2"/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88">
        <v>0</v>
      </c>
      <c r="AF13" s="125">
        <v>0</v>
      </c>
      <c r="AG13" s="125">
        <v>0</v>
      </c>
    </row>
    <row r="14" spans="1:33" s="178" customFormat="1" ht="18">
      <c r="A14" s="12"/>
      <c r="B14" s="12" t="s">
        <v>676</v>
      </c>
      <c r="C14" s="12"/>
      <c r="D14" s="123" t="s">
        <v>677</v>
      </c>
      <c r="E14" s="125">
        <v>0</v>
      </c>
      <c r="F14" s="125">
        <f t="shared" si="6"/>
        <v>10000000</v>
      </c>
      <c r="G14" s="124">
        <f t="shared" si="0"/>
        <v>10000000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10000000</v>
      </c>
      <c r="N14" s="125">
        <v>0</v>
      </c>
      <c r="O14" s="125">
        <v>0</v>
      </c>
      <c r="P14" s="124">
        <f t="shared" si="1"/>
        <v>9976550</v>
      </c>
      <c r="Q14" s="125">
        <v>0</v>
      </c>
      <c r="R14" s="125">
        <v>0</v>
      </c>
      <c r="S14" s="188">
        <v>9976550</v>
      </c>
      <c r="T14" s="125">
        <v>0</v>
      </c>
      <c r="U14" s="125">
        <v>0</v>
      </c>
      <c r="V14" s="188">
        <v>0</v>
      </c>
      <c r="W14" s="125">
        <v>0</v>
      </c>
      <c r="X14" s="125">
        <v>0</v>
      </c>
      <c r="Y14" s="124">
        <f t="shared" si="2"/>
        <v>9976550</v>
      </c>
      <c r="Z14" s="125">
        <v>0</v>
      </c>
      <c r="AA14" s="125">
        <v>0</v>
      </c>
      <c r="AB14" s="125">
        <v>9976550</v>
      </c>
      <c r="AC14" s="125">
        <v>0</v>
      </c>
      <c r="AD14" s="125">
        <v>0</v>
      </c>
      <c r="AE14" s="188">
        <v>0</v>
      </c>
      <c r="AF14" s="125">
        <v>0</v>
      </c>
      <c r="AG14" s="125">
        <v>0</v>
      </c>
    </row>
    <row r="15" spans="1:33" s="178" customFormat="1" ht="18">
      <c r="A15" s="12"/>
      <c r="B15" s="12" t="s">
        <v>678</v>
      </c>
      <c r="C15" s="12"/>
      <c r="D15" s="123" t="s">
        <v>679</v>
      </c>
      <c r="E15" s="125">
        <v>0</v>
      </c>
      <c r="F15" s="125">
        <f t="shared" si="6"/>
        <v>5000000</v>
      </c>
      <c r="G15" s="124">
        <f t="shared" si="0"/>
        <v>5000000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5000000</v>
      </c>
      <c r="N15" s="125">
        <v>0</v>
      </c>
      <c r="O15" s="125">
        <v>0</v>
      </c>
      <c r="P15" s="124">
        <f t="shared" si="1"/>
        <v>0</v>
      </c>
      <c r="Q15" s="125">
        <v>0</v>
      </c>
      <c r="R15" s="125">
        <v>0</v>
      </c>
      <c r="S15" s="188">
        <v>0</v>
      </c>
      <c r="T15" s="125">
        <v>0</v>
      </c>
      <c r="U15" s="125">
        <v>0</v>
      </c>
      <c r="V15" s="188">
        <v>0</v>
      </c>
      <c r="W15" s="125">
        <v>0</v>
      </c>
      <c r="X15" s="125">
        <v>0</v>
      </c>
      <c r="Y15" s="124">
        <f t="shared" si="2"/>
        <v>0</v>
      </c>
      <c r="Z15" s="125">
        <v>0</v>
      </c>
      <c r="AA15" s="125">
        <v>0</v>
      </c>
      <c r="AB15" s="125"/>
      <c r="AC15" s="125">
        <v>0</v>
      </c>
      <c r="AD15" s="125">
        <v>0</v>
      </c>
      <c r="AE15" s="188">
        <v>0</v>
      </c>
      <c r="AF15" s="125">
        <v>0</v>
      </c>
      <c r="AG15" s="125">
        <v>0</v>
      </c>
    </row>
    <row r="16" spans="1:33" s="178" customFormat="1" ht="18">
      <c r="A16" s="12"/>
      <c r="B16" s="12" t="s">
        <v>680</v>
      </c>
      <c r="C16" s="12"/>
      <c r="D16" s="123" t="s">
        <v>681</v>
      </c>
      <c r="E16" s="125">
        <v>0</v>
      </c>
      <c r="F16" s="125">
        <f t="shared" si="6"/>
        <v>25000000</v>
      </c>
      <c r="G16" s="124">
        <f t="shared" si="0"/>
        <v>25000000</v>
      </c>
      <c r="H16" s="125">
        <v>0</v>
      </c>
      <c r="I16" s="125">
        <v>0</v>
      </c>
      <c r="J16" s="125">
        <v>25000000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4">
        <f t="shared" si="1"/>
        <v>25000000</v>
      </c>
      <c r="Q16" s="125">
        <v>0</v>
      </c>
      <c r="R16" s="125">
        <v>0</v>
      </c>
      <c r="S16" s="188">
        <v>25000000</v>
      </c>
      <c r="T16" s="125">
        <v>0</v>
      </c>
      <c r="U16" s="125">
        <v>0</v>
      </c>
      <c r="V16" s="188">
        <v>0</v>
      </c>
      <c r="W16" s="125">
        <v>0</v>
      </c>
      <c r="X16" s="125">
        <v>0</v>
      </c>
      <c r="Y16" s="124">
        <f t="shared" si="2"/>
        <v>24999937</v>
      </c>
      <c r="Z16" s="125">
        <v>0</v>
      </c>
      <c r="AA16" s="125">
        <v>0</v>
      </c>
      <c r="AB16" s="125">
        <v>24999937</v>
      </c>
      <c r="AC16" s="125">
        <v>0</v>
      </c>
      <c r="AD16" s="125">
        <v>0</v>
      </c>
      <c r="AE16" s="188">
        <v>0</v>
      </c>
      <c r="AF16" s="125">
        <v>0</v>
      </c>
      <c r="AG16" s="125">
        <v>0</v>
      </c>
    </row>
    <row r="17" spans="1:33" s="178" customFormat="1" ht="18">
      <c r="A17" s="12"/>
      <c r="B17" s="12" t="s">
        <v>682</v>
      </c>
      <c r="C17" s="12"/>
      <c r="D17" s="19" t="s">
        <v>683</v>
      </c>
      <c r="E17" s="125">
        <v>0</v>
      </c>
      <c r="F17" s="125">
        <f t="shared" si="6"/>
        <v>3000000</v>
      </c>
      <c r="G17" s="124">
        <f t="shared" si="0"/>
        <v>3000000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3000000</v>
      </c>
      <c r="N17" s="125">
        <v>0</v>
      </c>
      <c r="O17" s="125">
        <v>0</v>
      </c>
      <c r="P17" s="124">
        <f t="shared" si="1"/>
        <v>3000000</v>
      </c>
      <c r="Q17" s="125">
        <v>0</v>
      </c>
      <c r="R17" s="125">
        <v>0</v>
      </c>
      <c r="S17" s="188">
        <v>0</v>
      </c>
      <c r="T17" s="125">
        <v>0</v>
      </c>
      <c r="U17" s="125">
        <v>0</v>
      </c>
      <c r="V17" s="188">
        <v>3000000</v>
      </c>
      <c r="W17" s="125">
        <v>0</v>
      </c>
      <c r="X17" s="125">
        <v>0</v>
      </c>
      <c r="Y17" s="124">
        <f t="shared" si="2"/>
        <v>2997200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88">
        <v>2997200</v>
      </c>
      <c r="AF17" s="125">
        <v>0</v>
      </c>
      <c r="AG17" s="125">
        <v>0</v>
      </c>
    </row>
    <row r="18" spans="1:33" s="178" customFormat="1" ht="18">
      <c r="A18" s="12"/>
      <c r="B18" s="12" t="s">
        <v>684</v>
      </c>
      <c r="C18" s="12"/>
      <c r="D18" s="19" t="s">
        <v>685</v>
      </c>
      <c r="E18" s="125">
        <v>0</v>
      </c>
      <c r="F18" s="125">
        <f t="shared" si="6"/>
        <v>5000000</v>
      </c>
      <c r="G18" s="124">
        <f t="shared" si="0"/>
        <v>5000000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5000000</v>
      </c>
      <c r="N18" s="125">
        <v>0</v>
      </c>
      <c r="O18" s="125">
        <v>0</v>
      </c>
      <c r="P18" s="124">
        <f t="shared" si="1"/>
        <v>9985000</v>
      </c>
      <c r="Q18" s="125">
        <v>0</v>
      </c>
      <c r="R18" s="125">
        <v>0</v>
      </c>
      <c r="S18" s="188">
        <v>0</v>
      </c>
      <c r="T18" s="125">
        <v>0</v>
      </c>
      <c r="U18" s="125">
        <v>0</v>
      </c>
      <c r="V18" s="188">
        <v>9985000</v>
      </c>
      <c r="W18" s="125">
        <v>0</v>
      </c>
      <c r="X18" s="125">
        <v>0</v>
      </c>
      <c r="Y18" s="124">
        <f t="shared" si="2"/>
        <v>9985000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88">
        <v>9985000</v>
      </c>
      <c r="AF18" s="125">
        <v>0</v>
      </c>
      <c r="AG18" s="125">
        <v>0</v>
      </c>
    </row>
    <row r="19" spans="1:33" s="178" customFormat="1" ht="18">
      <c r="A19" s="12"/>
      <c r="B19" s="12" t="s">
        <v>686</v>
      </c>
      <c r="C19" s="12"/>
      <c r="D19" s="19" t="s">
        <v>687</v>
      </c>
      <c r="E19" s="125">
        <v>0</v>
      </c>
      <c r="F19" s="125">
        <f t="shared" si="6"/>
        <v>40000000</v>
      </c>
      <c r="G19" s="124">
        <f t="shared" si="0"/>
        <v>40000000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40000000</v>
      </c>
      <c r="N19" s="125">
        <v>0</v>
      </c>
      <c r="O19" s="125">
        <v>0</v>
      </c>
      <c r="P19" s="124">
        <f t="shared" si="1"/>
        <v>0</v>
      </c>
      <c r="Q19" s="125">
        <v>0</v>
      </c>
      <c r="R19" s="125">
        <v>0</v>
      </c>
      <c r="S19" s="188">
        <v>0</v>
      </c>
      <c r="T19" s="125">
        <v>0</v>
      </c>
      <c r="U19" s="125">
        <v>0</v>
      </c>
      <c r="V19" s="188">
        <v>0</v>
      </c>
      <c r="W19" s="125">
        <v>0</v>
      </c>
      <c r="X19" s="125">
        <v>0</v>
      </c>
      <c r="Y19" s="124">
        <f t="shared" si="2"/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88">
        <v>0</v>
      </c>
      <c r="AF19" s="125">
        <v>0</v>
      </c>
      <c r="AG19" s="125">
        <v>0</v>
      </c>
    </row>
    <row r="20" spans="1:33" s="178" customFormat="1" ht="30">
      <c r="A20" s="12"/>
      <c r="B20" s="12" t="s">
        <v>688</v>
      </c>
      <c r="C20" s="12"/>
      <c r="D20" s="19" t="s">
        <v>689</v>
      </c>
      <c r="E20" s="125">
        <v>459000000</v>
      </c>
      <c r="F20" s="125">
        <v>0</v>
      </c>
      <c r="G20" s="124">
        <f t="shared" si="0"/>
        <v>459000000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459000000</v>
      </c>
      <c r="N20" s="125">
        <v>0</v>
      </c>
      <c r="O20" s="125">
        <v>0</v>
      </c>
      <c r="P20" s="124">
        <f t="shared" si="1"/>
        <v>479955000</v>
      </c>
      <c r="Q20" s="125">
        <v>0</v>
      </c>
      <c r="R20" s="125">
        <v>0</v>
      </c>
      <c r="S20" s="188">
        <v>6243000</v>
      </c>
      <c r="T20" s="125">
        <v>0</v>
      </c>
      <c r="U20" s="125">
        <v>0</v>
      </c>
      <c r="V20" s="188">
        <v>473712000</v>
      </c>
      <c r="W20" s="125">
        <v>0</v>
      </c>
      <c r="X20" s="125">
        <v>0</v>
      </c>
      <c r="Y20" s="124">
        <f t="shared" si="2"/>
        <v>21763416</v>
      </c>
      <c r="Z20" s="125">
        <v>0</v>
      </c>
      <c r="AA20" s="125">
        <v>0</v>
      </c>
      <c r="AB20" s="125">
        <v>808416</v>
      </c>
      <c r="AC20" s="125">
        <v>0</v>
      </c>
      <c r="AD20" s="125">
        <v>0</v>
      </c>
      <c r="AE20" s="188">
        <v>20955000</v>
      </c>
      <c r="AF20" s="125">
        <v>0</v>
      </c>
      <c r="AG20" s="125">
        <v>0</v>
      </c>
    </row>
    <row r="21" spans="1:33" s="178" customFormat="1" ht="30">
      <c r="A21" s="12"/>
      <c r="B21" s="12" t="s">
        <v>690</v>
      </c>
      <c r="C21" s="12"/>
      <c r="D21" s="19" t="s">
        <v>691</v>
      </c>
      <c r="E21" s="125">
        <v>436000000</v>
      </c>
      <c r="F21" s="125">
        <v>0</v>
      </c>
      <c r="G21" s="124">
        <f t="shared" si="0"/>
        <v>436000000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436000000</v>
      </c>
      <c r="N21" s="125">
        <v>0</v>
      </c>
      <c r="O21" s="125">
        <v>0</v>
      </c>
      <c r="P21" s="124">
        <f t="shared" si="1"/>
        <v>456193000</v>
      </c>
      <c r="Q21" s="125">
        <v>0</v>
      </c>
      <c r="R21" s="125">
        <v>0</v>
      </c>
      <c r="S21" s="188">
        <v>6659052</v>
      </c>
      <c r="T21" s="125">
        <v>0</v>
      </c>
      <c r="U21" s="125">
        <v>0</v>
      </c>
      <c r="V21" s="188">
        <v>449533948</v>
      </c>
      <c r="W21" s="125">
        <v>0</v>
      </c>
      <c r="X21" s="125">
        <v>0</v>
      </c>
      <c r="Y21" s="124">
        <f t="shared" si="2"/>
        <v>21043021</v>
      </c>
      <c r="Z21" s="125">
        <v>0</v>
      </c>
      <c r="AA21" s="125">
        <v>0</v>
      </c>
      <c r="AB21" s="125">
        <v>850021</v>
      </c>
      <c r="AC21" s="125">
        <v>0</v>
      </c>
      <c r="AD21" s="125">
        <v>0</v>
      </c>
      <c r="AE21" s="188">
        <v>20193000</v>
      </c>
      <c r="AF21" s="125">
        <v>0</v>
      </c>
      <c r="AG21" s="125">
        <v>0</v>
      </c>
    </row>
    <row r="22" spans="1:33" s="178" customFormat="1" ht="18">
      <c r="A22" s="12"/>
      <c r="B22" s="12" t="s">
        <v>692</v>
      </c>
      <c r="C22" s="12"/>
      <c r="D22" s="19" t="s">
        <v>693</v>
      </c>
      <c r="E22" s="125">
        <v>0</v>
      </c>
      <c r="F22" s="125">
        <f aca="true" t="shared" si="7" ref="F22:F28">G22</f>
        <v>0</v>
      </c>
      <c r="G22" s="124">
        <f t="shared" si="0"/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4">
        <f t="shared" si="1"/>
        <v>11288395</v>
      </c>
      <c r="Q22" s="125">
        <v>0</v>
      </c>
      <c r="R22" s="125">
        <v>0</v>
      </c>
      <c r="S22" s="188">
        <v>0</v>
      </c>
      <c r="T22" s="125">
        <v>0</v>
      </c>
      <c r="U22" s="125">
        <v>0</v>
      </c>
      <c r="V22" s="188">
        <v>11288395</v>
      </c>
      <c r="W22" s="125">
        <v>0</v>
      </c>
      <c r="X22" s="125">
        <v>0</v>
      </c>
      <c r="Y22" s="124">
        <f t="shared" si="2"/>
        <v>9994900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88">
        <v>9994900</v>
      </c>
      <c r="AF22" s="125">
        <v>0</v>
      </c>
      <c r="AG22" s="125">
        <v>0</v>
      </c>
    </row>
    <row r="23" spans="1:33" s="178" customFormat="1" ht="18">
      <c r="A23" s="12"/>
      <c r="B23" s="12" t="s">
        <v>694</v>
      </c>
      <c r="C23" s="12"/>
      <c r="D23" s="19" t="s">
        <v>695</v>
      </c>
      <c r="E23" s="125">
        <v>0</v>
      </c>
      <c r="F23" s="125">
        <f t="shared" si="7"/>
        <v>0</v>
      </c>
      <c r="G23" s="124">
        <f t="shared" si="0"/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4">
        <f t="shared" si="1"/>
        <v>0</v>
      </c>
      <c r="Q23" s="125">
        <v>0</v>
      </c>
      <c r="R23" s="125">
        <v>0</v>
      </c>
      <c r="S23" s="188">
        <v>0</v>
      </c>
      <c r="T23" s="125">
        <v>0</v>
      </c>
      <c r="U23" s="125">
        <v>0</v>
      </c>
      <c r="V23" s="188">
        <v>0</v>
      </c>
      <c r="W23" s="125">
        <v>0</v>
      </c>
      <c r="X23" s="125">
        <v>0</v>
      </c>
      <c r="Y23" s="124">
        <f t="shared" si="2"/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88">
        <v>0</v>
      </c>
      <c r="AF23" s="125">
        <v>0</v>
      </c>
      <c r="AG23" s="125">
        <v>0</v>
      </c>
    </row>
    <row r="24" spans="1:33" s="178" customFormat="1" ht="18">
      <c r="A24" s="12"/>
      <c r="B24" s="12" t="s">
        <v>696</v>
      </c>
      <c r="C24" s="12"/>
      <c r="D24" s="19" t="s">
        <v>697</v>
      </c>
      <c r="E24" s="125">
        <v>0</v>
      </c>
      <c r="F24" s="125">
        <f t="shared" si="7"/>
        <v>0</v>
      </c>
      <c r="G24" s="124">
        <f t="shared" si="0"/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4">
        <f t="shared" si="1"/>
        <v>8265455</v>
      </c>
      <c r="Q24" s="125">
        <v>0</v>
      </c>
      <c r="R24" s="125">
        <v>0</v>
      </c>
      <c r="S24" s="188">
        <v>8265455</v>
      </c>
      <c r="T24" s="125">
        <v>0</v>
      </c>
      <c r="U24" s="125">
        <v>0</v>
      </c>
      <c r="V24" s="188">
        <v>0</v>
      </c>
      <c r="W24" s="125">
        <v>0</v>
      </c>
      <c r="X24" s="125">
        <v>0</v>
      </c>
      <c r="Y24" s="124">
        <f t="shared" si="2"/>
        <v>3088300</v>
      </c>
      <c r="Z24" s="125">
        <v>0</v>
      </c>
      <c r="AA24" s="125">
        <v>0</v>
      </c>
      <c r="AB24" s="125">
        <v>3088300</v>
      </c>
      <c r="AC24" s="125">
        <v>0</v>
      </c>
      <c r="AD24" s="125">
        <v>0</v>
      </c>
      <c r="AE24" s="188">
        <v>0</v>
      </c>
      <c r="AF24" s="125">
        <v>0</v>
      </c>
      <c r="AG24" s="125">
        <v>0</v>
      </c>
    </row>
    <row r="25" spans="1:33" s="178" customFormat="1" ht="18">
      <c r="A25" s="12"/>
      <c r="B25" s="12" t="s">
        <v>698</v>
      </c>
      <c r="C25" s="12"/>
      <c r="D25" s="19" t="s">
        <v>699</v>
      </c>
      <c r="E25" s="125">
        <v>0</v>
      </c>
      <c r="F25" s="125">
        <f t="shared" si="7"/>
        <v>3302000</v>
      </c>
      <c r="G25" s="124">
        <f t="shared" si="0"/>
        <v>3302000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3302000</v>
      </c>
      <c r="N25" s="125">
        <v>0</v>
      </c>
      <c r="O25" s="125">
        <v>0</v>
      </c>
      <c r="P25" s="124">
        <f t="shared" si="1"/>
        <v>6604000</v>
      </c>
      <c r="Q25" s="125">
        <v>0</v>
      </c>
      <c r="R25" s="125">
        <v>0</v>
      </c>
      <c r="S25" s="188">
        <v>0</v>
      </c>
      <c r="T25" s="125">
        <v>0</v>
      </c>
      <c r="U25" s="125">
        <v>0</v>
      </c>
      <c r="V25" s="188">
        <v>6604000</v>
      </c>
      <c r="W25" s="125">
        <v>0</v>
      </c>
      <c r="X25" s="125">
        <v>0</v>
      </c>
      <c r="Y25" s="124">
        <f t="shared" si="2"/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88">
        <v>0</v>
      </c>
      <c r="AF25" s="125">
        <v>0</v>
      </c>
      <c r="AG25" s="125">
        <v>0</v>
      </c>
    </row>
    <row r="26" spans="1:33" s="178" customFormat="1" ht="18">
      <c r="A26" s="12"/>
      <c r="B26" s="12" t="s">
        <v>700</v>
      </c>
      <c r="C26" s="12"/>
      <c r="D26" s="19" t="s">
        <v>701</v>
      </c>
      <c r="E26" s="125">
        <v>0</v>
      </c>
      <c r="F26" s="125">
        <f t="shared" si="7"/>
        <v>3500000</v>
      </c>
      <c r="G26" s="124">
        <f t="shared" si="0"/>
        <v>3500000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3500000</v>
      </c>
      <c r="N26" s="125">
        <v>0</v>
      </c>
      <c r="O26" s="125">
        <v>0</v>
      </c>
      <c r="P26" s="124">
        <f t="shared" si="1"/>
        <v>3500000</v>
      </c>
      <c r="Q26" s="125">
        <v>0</v>
      </c>
      <c r="R26" s="125">
        <v>0</v>
      </c>
      <c r="S26" s="188">
        <v>0</v>
      </c>
      <c r="T26" s="125">
        <v>0</v>
      </c>
      <c r="U26" s="125">
        <v>0</v>
      </c>
      <c r="V26" s="188">
        <v>3500000</v>
      </c>
      <c r="W26" s="125">
        <v>0</v>
      </c>
      <c r="X26" s="125">
        <v>0</v>
      </c>
      <c r="Y26" s="124">
        <f t="shared" si="2"/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88">
        <v>0</v>
      </c>
      <c r="AF26" s="125">
        <v>0</v>
      </c>
      <c r="AG26" s="125">
        <v>0</v>
      </c>
    </row>
    <row r="27" spans="1:33" s="178" customFormat="1" ht="18">
      <c r="A27" s="12"/>
      <c r="B27" s="12" t="s">
        <v>702</v>
      </c>
      <c r="C27" s="12"/>
      <c r="D27" s="19" t="s">
        <v>703</v>
      </c>
      <c r="E27" s="125">
        <v>0</v>
      </c>
      <c r="F27" s="125">
        <f t="shared" si="7"/>
        <v>3000000</v>
      </c>
      <c r="G27" s="124">
        <f t="shared" si="0"/>
        <v>3000000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3000000</v>
      </c>
      <c r="N27" s="125">
        <v>0</v>
      </c>
      <c r="O27" s="125">
        <v>0</v>
      </c>
      <c r="P27" s="124">
        <f t="shared" si="1"/>
        <v>3000000</v>
      </c>
      <c r="Q27" s="125">
        <v>0</v>
      </c>
      <c r="R27" s="125">
        <v>0</v>
      </c>
      <c r="S27" s="188">
        <v>50800</v>
      </c>
      <c r="T27" s="125">
        <v>0</v>
      </c>
      <c r="U27" s="125">
        <v>0</v>
      </c>
      <c r="V27" s="188">
        <v>2949200</v>
      </c>
      <c r="W27" s="125">
        <v>0</v>
      </c>
      <c r="X27" s="125">
        <v>0</v>
      </c>
      <c r="Y27" s="124">
        <f t="shared" si="2"/>
        <v>50800</v>
      </c>
      <c r="Z27" s="125">
        <v>0</v>
      </c>
      <c r="AA27" s="125">
        <v>0</v>
      </c>
      <c r="AB27" s="125">
        <v>50800</v>
      </c>
      <c r="AC27" s="125">
        <v>0</v>
      </c>
      <c r="AD27" s="125">
        <v>0</v>
      </c>
      <c r="AE27" s="188">
        <v>0</v>
      </c>
      <c r="AF27" s="125">
        <v>0</v>
      </c>
      <c r="AG27" s="125">
        <v>0</v>
      </c>
    </row>
    <row r="28" spans="1:33" s="178" customFormat="1" ht="18">
      <c r="A28" s="12"/>
      <c r="B28" s="12" t="s">
        <v>704</v>
      </c>
      <c r="C28" s="12"/>
      <c r="D28" s="19" t="s">
        <v>705</v>
      </c>
      <c r="E28" s="125">
        <v>0</v>
      </c>
      <c r="F28" s="125">
        <f t="shared" si="7"/>
        <v>48000000</v>
      </c>
      <c r="G28" s="124">
        <f t="shared" si="0"/>
        <v>48000000</v>
      </c>
      <c r="H28" s="125">
        <v>0</v>
      </c>
      <c r="I28" s="125">
        <v>0</v>
      </c>
      <c r="J28" s="125">
        <v>48000000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4">
        <f t="shared" si="1"/>
        <v>75244355</v>
      </c>
      <c r="Q28" s="125">
        <v>0</v>
      </c>
      <c r="R28" s="125">
        <v>0</v>
      </c>
      <c r="S28" s="188">
        <v>53318200</v>
      </c>
      <c r="T28" s="125">
        <v>0</v>
      </c>
      <c r="U28" s="125">
        <v>2880000</v>
      </c>
      <c r="V28" s="188">
        <v>11946155</v>
      </c>
      <c r="W28" s="125">
        <v>0</v>
      </c>
      <c r="X28" s="125">
        <v>7100000</v>
      </c>
      <c r="Y28" s="124">
        <f t="shared" si="2"/>
        <v>56566935</v>
      </c>
      <c r="Z28" s="125">
        <v>0</v>
      </c>
      <c r="AA28" s="125">
        <v>0</v>
      </c>
      <c r="AB28" s="125">
        <v>34640780</v>
      </c>
      <c r="AC28" s="125">
        <v>0</v>
      </c>
      <c r="AD28" s="125">
        <v>2880000</v>
      </c>
      <c r="AE28" s="188">
        <v>11946155</v>
      </c>
      <c r="AF28" s="125">
        <v>0</v>
      </c>
      <c r="AG28" s="125">
        <v>7100000</v>
      </c>
    </row>
    <row r="29" spans="1:33" s="178" customFormat="1" ht="30">
      <c r="A29" s="12"/>
      <c r="B29" s="12" t="s">
        <v>706</v>
      </c>
      <c r="C29" s="12"/>
      <c r="D29" s="19" t="s">
        <v>707</v>
      </c>
      <c r="E29" s="125">
        <v>0</v>
      </c>
      <c r="F29" s="125">
        <v>33400000</v>
      </c>
      <c r="G29" s="124">
        <f t="shared" si="0"/>
        <v>33400000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33400000</v>
      </c>
      <c r="N29" s="125">
        <v>0</v>
      </c>
      <c r="O29" s="189">
        <v>0</v>
      </c>
      <c r="P29" s="124">
        <f t="shared" si="1"/>
        <v>51400000</v>
      </c>
      <c r="Q29" s="125">
        <v>0</v>
      </c>
      <c r="R29" s="125">
        <v>0</v>
      </c>
      <c r="S29" s="188">
        <v>452960</v>
      </c>
      <c r="T29" s="125">
        <v>0</v>
      </c>
      <c r="U29" s="125">
        <v>0</v>
      </c>
      <c r="V29" s="188">
        <v>50947040</v>
      </c>
      <c r="W29" s="125">
        <v>0</v>
      </c>
      <c r="X29" s="189">
        <v>0</v>
      </c>
      <c r="Y29" s="124">
        <f t="shared" si="2"/>
        <v>4262960</v>
      </c>
      <c r="Z29" s="125">
        <v>0</v>
      </c>
      <c r="AA29" s="125">
        <v>0</v>
      </c>
      <c r="AB29" s="125">
        <v>452960</v>
      </c>
      <c r="AC29" s="125">
        <v>0</v>
      </c>
      <c r="AD29" s="125">
        <v>0</v>
      </c>
      <c r="AE29" s="188">
        <v>3810000</v>
      </c>
      <c r="AF29" s="125">
        <v>0</v>
      </c>
      <c r="AG29" s="189">
        <v>0</v>
      </c>
    </row>
    <row r="30" spans="1:33" s="178" customFormat="1" ht="18">
      <c r="A30" s="12"/>
      <c r="B30" s="12" t="s">
        <v>708</v>
      </c>
      <c r="C30" s="12"/>
      <c r="D30" s="19" t="s">
        <v>709</v>
      </c>
      <c r="E30" s="125">
        <v>0</v>
      </c>
      <c r="F30" s="125">
        <v>50000000</v>
      </c>
      <c r="G30" s="124">
        <f t="shared" si="0"/>
        <v>50000000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50000000</v>
      </c>
      <c r="N30" s="190">
        <v>0</v>
      </c>
      <c r="O30" s="125">
        <v>0</v>
      </c>
      <c r="P30" s="124">
        <f t="shared" si="1"/>
        <v>50000000</v>
      </c>
      <c r="Q30" s="125">
        <v>0</v>
      </c>
      <c r="R30" s="125">
        <v>0</v>
      </c>
      <c r="S30" s="188">
        <v>0</v>
      </c>
      <c r="T30" s="125">
        <v>0</v>
      </c>
      <c r="U30" s="125">
        <v>0</v>
      </c>
      <c r="V30" s="188">
        <v>50000000</v>
      </c>
      <c r="W30" s="190">
        <v>0</v>
      </c>
      <c r="X30" s="125">
        <v>0</v>
      </c>
      <c r="Y30" s="124">
        <f t="shared" si="2"/>
        <v>48516478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88">
        <v>48516478</v>
      </c>
      <c r="AF30" s="190">
        <v>0</v>
      </c>
      <c r="AG30" s="125">
        <v>0</v>
      </c>
    </row>
    <row r="31" spans="1:33" s="178" customFormat="1" ht="30">
      <c r="A31" s="12"/>
      <c r="B31" s="12" t="s">
        <v>710</v>
      </c>
      <c r="C31" s="12"/>
      <c r="D31" s="19" t="s">
        <v>711</v>
      </c>
      <c r="E31" s="125">
        <v>227501250</v>
      </c>
      <c r="F31" s="125">
        <v>24440000</v>
      </c>
      <c r="G31" s="124">
        <f t="shared" si="0"/>
        <v>251941250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251941250</v>
      </c>
      <c r="N31" s="125">
        <v>0</v>
      </c>
      <c r="O31" s="125">
        <v>0</v>
      </c>
      <c r="P31" s="124">
        <f t="shared" si="1"/>
        <v>251941250</v>
      </c>
      <c r="Q31" s="125">
        <v>0</v>
      </c>
      <c r="R31" s="125">
        <v>0</v>
      </c>
      <c r="S31" s="188">
        <v>3256740</v>
      </c>
      <c r="T31" s="125">
        <v>0</v>
      </c>
      <c r="U31" s="125">
        <v>0</v>
      </c>
      <c r="V31" s="188">
        <v>248684510</v>
      </c>
      <c r="W31" s="125">
        <v>0</v>
      </c>
      <c r="X31" s="125">
        <v>0</v>
      </c>
      <c r="Y31" s="124">
        <f t="shared" si="2"/>
        <v>303228</v>
      </c>
      <c r="Z31" s="125">
        <v>0</v>
      </c>
      <c r="AA31" s="125">
        <v>0</v>
      </c>
      <c r="AB31" s="125">
        <v>303228</v>
      </c>
      <c r="AC31" s="125">
        <v>0</v>
      </c>
      <c r="AD31" s="125">
        <v>0</v>
      </c>
      <c r="AE31" s="188">
        <v>0</v>
      </c>
      <c r="AF31" s="125">
        <v>0</v>
      </c>
      <c r="AG31" s="125">
        <v>0</v>
      </c>
    </row>
    <row r="32" spans="1:33" s="178" customFormat="1" ht="30">
      <c r="A32" s="12"/>
      <c r="B32" s="12" t="s">
        <v>712</v>
      </c>
      <c r="C32" s="12"/>
      <c r="D32" s="19" t="s">
        <v>713</v>
      </c>
      <c r="E32" s="125">
        <v>432748750</v>
      </c>
      <c r="F32" s="125">
        <v>11360000</v>
      </c>
      <c r="G32" s="124">
        <f t="shared" si="0"/>
        <v>444108750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444108750</v>
      </c>
      <c r="N32" s="125">
        <v>0</v>
      </c>
      <c r="O32" s="125">
        <v>0</v>
      </c>
      <c r="P32" s="124">
        <f t="shared" si="1"/>
        <v>444108750</v>
      </c>
      <c r="Q32" s="125">
        <v>0</v>
      </c>
      <c r="R32" s="125">
        <v>0</v>
      </c>
      <c r="S32" s="188">
        <v>6659880</v>
      </c>
      <c r="T32" s="125">
        <v>0</v>
      </c>
      <c r="U32" s="125">
        <v>0</v>
      </c>
      <c r="V32" s="188">
        <v>437448870</v>
      </c>
      <c r="W32" s="125">
        <v>0</v>
      </c>
      <c r="X32" s="125">
        <v>0</v>
      </c>
      <c r="Y32" s="124">
        <f t="shared" si="2"/>
        <v>615950</v>
      </c>
      <c r="Z32" s="125">
        <v>0</v>
      </c>
      <c r="AA32" s="125">
        <v>0</v>
      </c>
      <c r="AB32" s="125">
        <v>615950</v>
      </c>
      <c r="AC32" s="125">
        <v>0</v>
      </c>
      <c r="AD32" s="125">
        <v>0</v>
      </c>
      <c r="AE32" s="188">
        <v>0</v>
      </c>
      <c r="AF32" s="125">
        <v>0</v>
      </c>
      <c r="AG32" s="125">
        <v>0</v>
      </c>
    </row>
    <row r="33" spans="1:33" s="178" customFormat="1" ht="30">
      <c r="A33" s="12"/>
      <c r="B33" s="12" t="s">
        <v>714</v>
      </c>
      <c r="C33" s="12"/>
      <c r="D33" s="19" t="s">
        <v>715</v>
      </c>
      <c r="E33" s="125">
        <v>338200000</v>
      </c>
      <c r="F33" s="125">
        <v>0</v>
      </c>
      <c r="G33" s="124">
        <f t="shared" si="0"/>
        <v>338200000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f>E33+F33</f>
        <v>338200000</v>
      </c>
      <c r="N33" s="125">
        <v>0</v>
      </c>
      <c r="O33" s="125">
        <v>0</v>
      </c>
      <c r="P33" s="124">
        <f t="shared" si="1"/>
        <v>338200000</v>
      </c>
      <c r="Q33" s="125">
        <v>0</v>
      </c>
      <c r="R33" s="125">
        <v>0</v>
      </c>
      <c r="S33" s="188">
        <v>9271000</v>
      </c>
      <c r="T33" s="125">
        <v>0</v>
      </c>
      <c r="U33" s="125">
        <v>0</v>
      </c>
      <c r="V33" s="188">
        <v>328929000</v>
      </c>
      <c r="W33" s="125">
        <v>0</v>
      </c>
      <c r="X33" s="125">
        <v>0</v>
      </c>
      <c r="Y33" s="124">
        <f t="shared" si="2"/>
        <v>2455672</v>
      </c>
      <c r="Z33" s="125">
        <v>0</v>
      </c>
      <c r="AA33" s="125">
        <v>0</v>
      </c>
      <c r="AB33" s="125">
        <v>1858772</v>
      </c>
      <c r="AC33" s="125">
        <v>0</v>
      </c>
      <c r="AD33" s="125">
        <v>0</v>
      </c>
      <c r="AE33" s="188">
        <v>596900</v>
      </c>
      <c r="AF33" s="125">
        <v>0</v>
      </c>
      <c r="AG33" s="125">
        <v>0</v>
      </c>
    </row>
    <row r="34" spans="1:33" s="178" customFormat="1" ht="30">
      <c r="A34" s="12"/>
      <c r="B34" s="12" t="s">
        <v>716</v>
      </c>
      <c r="C34" s="12"/>
      <c r="D34" s="19" t="s">
        <v>717</v>
      </c>
      <c r="E34" s="125">
        <v>0</v>
      </c>
      <c r="F34" s="125">
        <v>5000000</v>
      </c>
      <c r="G34" s="124">
        <f t="shared" si="0"/>
        <v>5000000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f>E34+F34</f>
        <v>5000000</v>
      </c>
      <c r="N34" s="125">
        <v>0</v>
      </c>
      <c r="O34" s="125">
        <v>0</v>
      </c>
      <c r="P34" s="124">
        <f t="shared" si="1"/>
        <v>544969200</v>
      </c>
      <c r="Q34" s="125">
        <v>0</v>
      </c>
      <c r="R34" s="125">
        <v>0</v>
      </c>
      <c r="S34" s="188">
        <v>15714035</v>
      </c>
      <c r="T34" s="125">
        <v>0</v>
      </c>
      <c r="U34" s="125">
        <v>0</v>
      </c>
      <c r="V34" s="188">
        <v>529255165</v>
      </c>
      <c r="W34" s="125">
        <v>0</v>
      </c>
      <c r="X34" s="125">
        <v>0</v>
      </c>
      <c r="Y34" s="124">
        <f t="shared" si="2"/>
        <v>9427789</v>
      </c>
      <c r="Z34" s="125">
        <v>0</v>
      </c>
      <c r="AA34" s="125">
        <v>0</v>
      </c>
      <c r="AB34" s="125">
        <v>3681039</v>
      </c>
      <c r="AC34" s="125">
        <v>0</v>
      </c>
      <c r="AD34" s="125">
        <v>0</v>
      </c>
      <c r="AE34" s="188">
        <v>5746750</v>
      </c>
      <c r="AF34" s="125">
        <v>0</v>
      </c>
      <c r="AG34" s="125">
        <v>0</v>
      </c>
    </row>
    <row r="35" spans="1:33" s="178" customFormat="1" ht="18">
      <c r="A35" s="12"/>
      <c r="B35" s="12" t="s">
        <v>718</v>
      </c>
      <c r="C35" s="12"/>
      <c r="D35" s="19" t="s">
        <v>719</v>
      </c>
      <c r="E35" s="125">
        <v>0</v>
      </c>
      <c r="F35" s="125">
        <v>59986000</v>
      </c>
      <c r="G35" s="124">
        <f t="shared" si="0"/>
        <v>59986000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59986000</v>
      </c>
      <c r="N35" s="125">
        <v>0</v>
      </c>
      <c r="O35" s="125">
        <v>0</v>
      </c>
      <c r="P35" s="124">
        <f t="shared" si="1"/>
        <v>14986000</v>
      </c>
      <c r="Q35" s="125">
        <v>0</v>
      </c>
      <c r="R35" s="125">
        <v>0</v>
      </c>
      <c r="S35" s="188">
        <v>0</v>
      </c>
      <c r="T35" s="125">
        <v>0</v>
      </c>
      <c r="U35" s="125">
        <v>0</v>
      </c>
      <c r="V35" s="188">
        <v>14986000</v>
      </c>
      <c r="W35" s="125">
        <v>0</v>
      </c>
      <c r="X35" s="125">
        <v>0</v>
      </c>
      <c r="Y35" s="124">
        <f t="shared" si="2"/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88">
        <v>0</v>
      </c>
      <c r="AF35" s="125">
        <v>0</v>
      </c>
      <c r="AG35" s="125">
        <v>0</v>
      </c>
    </row>
    <row r="36" spans="1:33" s="192" customFormat="1" ht="18">
      <c r="A36" s="180"/>
      <c r="B36" s="12" t="s">
        <v>720</v>
      </c>
      <c r="C36" s="180"/>
      <c r="D36" s="191" t="s">
        <v>721</v>
      </c>
      <c r="E36" s="182">
        <f>SUM(E37:E39)</f>
        <v>255617000</v>
      </c>
      <c r="F36" s="182">
        <f>SUM(F37:F39)</f>
        <v>215000000</v>
      </c>
      <c r="G36" s="25">
        <f t="shared" si="0"/>
        <v>470617000</v>
      </c>
      <c r="H36" s="182">
        <f aca="true" t="shared" si="8" ref="H36:O36">SUM(H37:H39)</f>
        <v>0</v>
      </c>
      <c r="I36" s="182">
        <f t="shared" si="8"/>
        <v>0</v>
      </c>
      <c r="J36" s="182">
        <f t="shared" si="8"/>
        <v>0</v>
      </c>
      <c r="K36" s="182">
        <f t="shared" si="8"/>
        <v>0</v>
      </c>
      <c r="L36" s="182">
        <f t="shared" si="8"/>
        <v>0</v>
      </c>
      <c r="M36" s="182">
        <f t="shared" si="8"/>
        <v>470617000</v>
      </c>
      <c r="N36" s="182">
        <f t="shared" si="8"/>
        <v>0</v>
      </c>
      <c r="O36" s="182">
        <f t="shared" si="8"/>
        <v>0</v>
      </c>
      <c r="P36" s="25">
        <f t="shared" si="1"/>
        <v>560967025</v>
      </c>
      <c r="Q36" s="182">
        <f aca="true" t="shared" si="9" ref="Q36:X36">SUM(Q37:Q39)</f>
        <v>0</v>
      </c>
      <c r="R36" s="182">
        <f t="shared" si="9"/>
        <v>0</v>
      </c>
      <c r="S36" s="182">
        <f t="shared" si="9"/>
        <v>1270000</v>
      </c>
      <c r="T36" s="182">
        <f t="shared" si="9"/>
        <v>0</v>
      </c>
      <c r="U36" s="182">
        <f t="shared" si="9"/>
        <v>0</v>
      </c>
      <c r="V36" s="182">
        <f t="shared" si="9"/>
        <v>559697025</v>
      </c>
      <c r="W36" s="182">
        <f t="shared" si="9"/>
        <v>0</v>
      </c>
      <c r="X36" s="182">
        <f t="shared" si="9"/>
        <v>0</v>
      </c>
      <c r="Y36" s="25">
        <f t="shared" si="2"/>
        <v>445189940</v>
      </c>
      <c r="Z36" s="182">
        <f aca="true" t="shared" si="10" ref="Z36:AG36">SUM(Z37:Z39)</f>
        <v>0</v>
      </c>
      <c r="AA36" s="182">
        <f t="shared" si="10"/>
        <v>0</v>
      </c>
      <c r="AB36" s="182">
        <f t="shared" si="10"/>
        <v>1270000</v>
      </c>
      <c r="AC36" s="182">
        <f t="shared" si="10"/>
        <v>0</v>
      </c>
      <c r="AD36" s="182">
        <f t="shared" si="10"/>
        <v>0</v>
      </c>
      <c r="AE36" s="182">
        <f t="shared" si="10"/>
        <v>443919940</v>
      </c>
      <c r="AF36" s="182">
        <f t="shared" si="10"/>
        <v>0</v>
      </c>
      <c r="AG36" s="182">
        <f t="shared" si="10"/>
        <v>0</v>
      </c>
    </row>
    <row r="37" spans="1:33" s="178" customFormat="1" ht="30">
      <c r="A37" s="12"/>
      <c r="B37" s="12"/>
      <c r="C37" s="12" t="s">
        <v>722</v>
      </c>
      <c r="D37" s="19" t="s">
        <v>723</v>
      </c>
      <c r="E37" s="125">
        <v>255617000</v>
      </c>
      <c r="F37" s="125">
        <v>0</v>
      </c>
      <c r="G37" s="124">
        <f t="shared" si="0"/>
        <v>255617000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255617000</v>
      </c>
      <c r="N37" s="190">
        <v>0</v>
      </c>
      <c r="O37" s="125">
        <v>0</v>
      </c>
      <c r="P37" s="124">
        <f t="shared" si="1"/>
        <v>317411241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317411241</v>
      </c>
      <c r="W37" s="190">
        <v>0</v>
      </c>
      <c r="X37" s="125">
        <v>0</v>
      </c>
      <c r="Y37" s="124">
        <f t="shared" si="2"/>
        <v>313019078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313019078</v>
      </c>
      <c r="AF37" s="190">
        <v>0</v>
      </c>
      <c r="AG37" s="125">
        <v>0</v>
      </c>
    </row>
    <row r="38" spans="1:33" s="178" customFormat="1" ht="33" customHeight="1">
      <c r="A38" s="12"/>
      <c r="B38" s="12"/>
      <c r="C38" s="12" t="s">
        <v>724</v>
      </c>
      <c r="D38" s="19" t="s">
        <v>725</v>
      </c>
      <c r="E38" s="125">
        <v>0</v>
      </c>
      <c r="F38" s="125">
        <v>0</v>
      </c>
      <c r="G38" s="124">
        <f t="shared" si="0"/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90">
        <v>0</v>
      </c>
      <c r="O38" s="125">
        <v>0</v>
      </c>
      <c r="P38" s="124">
        <f t="shared" si="1"/>
        <v>58504162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58504162</v>
      </c>
      <c r="W38" s="190">
        <v>0</v>
      </c>
      <c r="X38" s="125">
        <v>0</v>
      </c>
      <c r="Y38" s="124">
        <f t="shared" si="2"/>
        <v>58504162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58504162</v>
      </c>
      <c r="AF38" s="190">
        <v>0</v>
      </c>
      <c r="AG38" s="125">
        <v>0</v>
      </c>
    </row>
    <row r="39" spans="1:33" s="178" customFormat="1" ht="27.75" customHeight="1">
      <c r="A39" s="12"/>
      <c r="B39" s="12"/>
      <c r="C39" s="12" t="s">
        <v>726</v>
      </c>
      <c r="D39" s="19" t="s">
        <v>727</v>
      </c>
      <c r="E39" s="125">
        <v>0</v>
      </c>
      <c r="F39" s="125">
        <v>215000000</v>
      </c>
      <c r="G39" s="124">
        <f t="shared" si="0"/>
        <v>215000000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215000000</v>
      </c>
      <c r="N39" s="125">
        <v>0</v>
      </c>
      <c r="O39" s="125">
        <v>0</v>
      </c>
      <c r="P39" s="124">
        <f t="shared" si="1"/>
        <v>185051622</v>
      </c>
      <c r="Q39" s="125">
        <v>0</v>
      </c>
      <c r="R39" s="125">
        <v>0</v>
      </c>
      <c r="S39" s="125">
        <v>1270000</v>
      </c>
      <c r="T39" s="125">
        <v>0</v>
      </c>
      <c r="U39" s="125">
        <v>0</v>
      </c>
      <c r="V39" s="125">
        <v>183781622</v>
      </c>
      <c r="W39" s="125">
        <v>0</v>
      </c>
      <c r="X39" s="125">
        <v>0</v>
      </c>
      <c r="Y39" s="124">
        <f t="shared" si="2"/>
        <v>73666700</v>
      </c>
      <c r="Z39" s="125">
        <v>0</v>
      </c>
      <c r="AA39" s="125">
        <v>0</v>
      </c>
      <c r="AB39" s="125">
        <v>1270000</v>
      </c>
      <c r="AC39" s="125">
        <v>0</v>
      </c>
      <c r="AD39" s="125">
        <v>0</v>
      </c>
      <c r="AE39" s="125">
        <v>72396700</v>
      </c>
      <c r="AF39" s="125">
        <v>0</v>
      </c>
      <c r="AG39" s="125">
        <v>0</v>
      </c>
    </row>
    <row r="40" spans="1:33" s="178" customFormat="1" ht="27.75" customHeight="1">
      <c r="A40" s="12"/>
      <c r="B40" s="12" t="s">
        <v>1255</v>
      </c>
      <c r="C40" s="12"/>
      <c r="D40" s="19" t="s">
        <v>1258</v>
      </c>
      <c r="E40" s="125">
        <v>0</v>
      </c>
      <c r="F40" s="125">
        <v>0</v>
      </c>
      <c r="G40" s="124">
        <f t="shared" si="0"/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90">
        <v>0</v>
      </c>
      <c r="O40" s="125">
        <v>0</v>
      </c>
      <c r="P40" s="124">
        <f t="shared" si="1"/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90">
        <v>0</v>
      </c>
      <c r="X40" s="125">
        <v>0</v>
      </c>
      <c r="Y40" s="124">
        <f t="shared" si="2"/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90">
        <v>0</v>
      </c>
      <c r="AG40" s="125">
        <v>0</v>
      </c>
    </row>
    <row r="41" spans="1:33" s="178" customFormat="1" ht="27.75" customHeight="1">
      <c r="A41" s="12"/>
      <c r="B41" s="12" t="s">
        <v>1256</v>
      </c>
      <c r="C41" s="12"/>
      <c r="D41" s="19" t="s">
        <v>1259</v>
      </c>
      <c r="E41" s="125">
        <v>0</v>
      </c>
      <c r="F41" s="125">
        <v>0</v>
      </c>
      <c r="G41" s="124">
        <f t="shared" si="0"/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90">
        <v>0</v>
      </c>
      <c r="O41" s="125">
        <v>0</v>
      </c>
      <c r="P41" s="124">
        <f t="shared" si="1"/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90">
        <v>0</v>
      </c>
      <c r="X41" s="125">
        <v>0</v>
      </c>
      <c r="Y41" s="124">
        <f t="shared" si="2"/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90">
        <v>0</v>
      </c>
      <c r="AG41" s="125">
        <v>0</v>
      </c>
    </row>
    <row r="42" spans="1:33" s="178" customFormat="1" ht="33" customHeight="1">
      <c r="A42" s="12"/>
      <c r="B42" s="12" t="s">
        <v>1257</v>
      </c>
      <c r="C42" s="12"/>
      <c r="D42" s="19" t="s">
        <v>1260</v>
      </c>
      <c r="E42" s="125">
        <v>0</v>
      </c>
      <c r="F42" s="125">
        <v>0</v>
      </c>
      <c r="G42" s="124">
        <f t="shared" si="0"/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90">
        <v>0</v>
      </c>
      <c r="O42" s="125">
        <v>0</v>
      </c>
      <c r="P42" s="124">
        <f t="shared" si="1"/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90">
        <v>0</v>
      </c>
      <c r="X42" s="125">
        <v>0</v>
      </c>
      <c r="Y42" s="124">
        <f t="shared" si="2"/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90">
        <v>0</v>
      </c>
      <c r="AG42" s="125">
        <v>0</v>
      </c>
    </row>
    <row r="43" spans="1:33" ht="18">
      <c r="A43" s="12" t="s">
        <v>82</v>
      </c>
      <c r="B43" s="12"/>
      <c r="C43" s="12"/>
      <c r="D43" s="112" t="s">
        <v>47</v>
      </c>
      <c r="E43" s="112"/>
      <c r="F43" s="112"/>
      <c r="G43" s="124">
        <f t="shared" si="0"/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93">
        <v>0</v>
      </c>
      <c r="O43" s="25">
        <v>0</v>
      </c>
      <c r="P43" s="124">
        <f t="shared" si="1"/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93">
        <v>0</v>
      </c>
      <c r="X43" s="25">
        <v>0</v>
      </c>
      <c r="Y43" s="124">
        <f t="shared" si="2"/>
        <v>0</v>
      </c>
      <c r="Z43" s="182">
        <v>0</v>
      </c>
      <c r="AA43" s="182">
        <v>0</v>
      </c>
      <c r="AB43" s="182">
        <v>0</v>
      </c>
      <c r="AC43" s="182">
        <v>0</v>
      </c>
      <c r="AD43" s="182">
        <v>0</v>
      </c>
      <c r="AE43" s="182">
        <v>0</v>
      </c>
      <c r="AF43" s="193">
        <v>0</v>
      </c>
      <c r="AG43" s="25">
        <v>0</v>
      </c>
    </row>
    <row r="44" spans="1:33" ht="28.5" customHeight="1">
      <c r="A44" s="286" t="s">
        <v>361</v>
      </c>
      <c r="B44" s="286"/>
      <c r="C44" s="286"/>
      <c r="D44" s="286"/>
      <c r="E44" s="25">
        <f>E10+E11+E43</f>
        <v>2149067000</v>
      </c>
      <c r="F44" s="25">
        <f>F10+F11+F43</f>
        <v>551488000</v>
      </c>
      <c r="G44" s="25">
        <f t="shared" si="0"/>
        <v>2700555000</v>
      </c>
      <c r="H44" s="182">
        <f aca="true" t="shared" si="11" ref="H44:O44">H10+H11+H43</f>
        <v>0</v>
      </c>
      <c r="I44" s="182">
        <f t="shared" si="11"/>
        <v>0</v>
      </c>
      <c r="J44" s="182">
        <f t="shared" si="11"/>
        <v>73000000</v>
      </c>
      <c r="K44" s="182">
        <f t="shared" si="11"/>
        <v>0</v>
      </c>
      <c r="L44" s="182">
        <f t="shared" si="11"/>
        <v>0</v>
      </c>
      <c r="M44" s="182">
        <f t="shared" si="11"/>
        <v>2627555000</v>
      </c>
      <c r="N44" s="193">
        <f t="shared" si="11"/>
        <v>0</v>
      </c>
      <c r="O44" s="182">
        <f t="shared" si="11"/>
        <v>0</v>
      </c>
      <c r="P44" s="25">
        <f t="shared" si="1"/>
        <v>3359083980</v>
      </c>
      <c r="Q44" s="182">
        <f aca="true" t="shared" si="12" ref="Q44:X44">Q10+Q11+Q43</f>
        <v>0</v>
      </c>
      <c r="R44" s="182">
        <f t="shared" si="12"/>
        <v>0</v>
      </c>
      <c r="S44" s="182">
        <f t="shared" si="12"/>
        <v>149066038</v>
      </c>
      <c r="T44" s="182">
        <f t="shared" si="12"/>
        <v>0</v>
      </c>
      <c r="U44" s="182">
        <f t="shared" si="12"/>
        <v>2880000</v>
      </c>
      <c r="V44" s="182">
        <f t="shared" si="12"/>
        <v>3200037942</v>
      </c>
      <c r="W44" s="193">
        <f t="shared" si="12"/>
        <v>0</v>
      </c>
      <c r="X44" s="182">
        <f t="shared" si="12"/>
        <v>7100000</v>
      </c>
      <c r="Y44" s="25">
        <f t="shared" si="2"/>
        <v>677538076</v>
      </c>
      <c r="Z44" s="182">
        <f aca="true" t="shared" si="13" ref="Z44:AG44">Z10+Z11+Z43</f>
        <v>0</v>
      </c>
      <c r="AA44" s="182">
        <f t="shared" si="13"/>
        <v>0</v>
      </c>
      <c r="AB44" s="182">
        <f t="shared" si="13"/>
        <v>84997053</v>
      </c>
      <c r="AC44" s="182">
        <f t="shared" si="13"/>
        <v>0</v>
      </c>
      <c r="AD44" s="182">
        <f t="shared" si="13"/>
        <v>2880000</v>
      </c>
      <c r="AE44" s="182">
        <f t="shared" si="13"/>
        <v>582561023</v>
      </c>
      <c r="AF44" s="193">
        <f t="shared" si="13"/>
        <v>0</v>
      </c>
      <c r="AG44" s="182">
        <f t="shared" si="13"/>
        <v>7100000</v>
      </c>
    </row>
    <row r="46" ht="12.75">
      <c r="F46" s="194">
        <f>G44-F44-E44</f>
        <v>0</v>
      </c>
    </row>
  </sheetData>
  <sheetProtection selectLockedCells="1" selectUnlockedCells="1"/>
  <mergeCells count="21">
    <mergeCell ref="A44:D44"/>
    <mergeCell ref="H7:O7"/>
    <mergeCell ref="P7:P9"/>
    <mergeCell ref="Q7:X7"/>
    <mergeCell ref="H8:L8"/>
    <mergeCell ref="C7:C9"/>
    <mergeCell ref="B7:B9"/>
    <mergeCell ref="Q8:U8"/>
    <mergeCell ref="A7:A9"/>
    <mergeCell ref="G7:G9"/>
    <mergeCell ref="Y7:Y9"/>
    <mergeCell ref="D7:D9"/>
    <mergeCell ref="M8:O8"/>
    <mergeCell ref="E7:F8"/>
    <mergeCell ref="V8:X8"/>
    <mergeCell ref="A1:AG1"/>
    <mergeCell ref="A3:AG3"/>
    <mergeCell ref="A4:AG4"/>
    <mergeCell ref="Z7:AG7"/>
    <mergeCell ref="Z8:AD8"/>
    <mergeCell ref="AE8:AG8"/>
  </mergeCells>
  <printOptions horizontalCentered="1" verticalCentered="1"/>
  <pageMargins left="0.2361111111111111" right="0.2361111111111111" top="0.5513888888888889" bottom="0.15763888888888888" header="0.5118055555555555" footer="0.5118055555555555"/>
  <pageSetup fitToHeight="1" fitToWidth="1" horizontalDpi="300" verticalDpi="300" orientation="landscape" paperSize="8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4"/>
  <sheetViews>
    <sheetView view="pageBreakPreview" zoomScale="60" zoomScaleNormal="75" zoomScalePageLayoutView="0" workbookViewId="0" topLeftCell="A1">
      <selection activeCell="A1" sqref="A1:AD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8" width="15.7109375" style="0" customWidth="1"/>
    <col min="19" max="21" width="14.8515625" style="0" customWidth="1"/>
    <col min="22" max="22" width="24.28125" style="0" bestFit="1" customWidth="1"/>
    <col min="25" max="25" width="15.421875" style="0" bestFit="1" customWidth="1"/>
    <col min="26" max="26" width="13.8515625" style="0" bestFit="1" customWidth="1"/>
    <col min="27" max="27" width="15.421875" style="0" bestFit="1" customWidth="1"/>
  </cols>
  <sheetData>
    <row r="1" spans="1:30" ht="18">
      <c r="A1" s="249" t="s">
        <v>1279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ht="18" customHeight="1">
      <c r="A3" s="299" t="s">
        <v>728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8">
      <c r="A4" s="299" t="s">
        <v>729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/>
      <c r="AD5" s="3" t="s">
        <v>1</v>
      </c>
    </row>
    <row r="6" spans="1:3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60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60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60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60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75" customHeight="1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60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60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s="195" customFormat="1" ht="18">
      <c r="A10" s="180" t="s">
        <v>90</v>
      </c>
      <c r="B10" s="180"/>
      <c r="C10" s="181" t="s">
        <v>43</v>
      </c>
      <c r="D10" s="25">
        <f aca="true" t="shared" si="0" ref="D10:D21">SUM(E10:L10)</f>
        <v>76551136</v>
      </c>
      <c r="E10" s="182">
        <f aca="true" t="shared" si="1" ref="E10:L10">SUM(E11:E16)</f>
        <v>0</v>
      </c>
      <c r="F10" s="182">
        <f t="shared" si="1"/>
        <v>0</v>
      </c>
      <c r="G10" s="182">
        <f t="shared" si="1"/>
        <v>20000000</v>
      </c>
      <c r="H10" s="182">
        <f t="shared" si="1"/>
        <v>1501136</v>
      </c>
      <c r="I10" s="182">
        <f t="shared" si="1"/>
        <v>55050000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1">SUM(N10:U10)</f>
        <v>86632580</v>
      </c>
      <c r="N10" s="182">
        <f aca="true" t="shared" si="3" ref="N10:U10">SUM(N11:N16)</f>
        <v>0</v>
      </c>
      <c r="O10" s="182">
        <f t="shared" si="3"/>
        <v>0</v>
      </c>
      <c r="P10" s="182">
        <f t="shared" si="3"/>
        <v>20000000</v>
      </c>
      <c r="Q10" s="182">
        <f t="shared" si="3"/>
        <v>717680</v>
      </c>
      <c r="R10" s="182">
        <f t="shared" si="3"/>
        <v>65914900</v>
      </c>
      <c r="S10" s="182">
        <f t="shared" si="3"/>
        <v>0</v>
      </c>
      <c r="T10" s="182">
        <f t="shared" si="3"/>
        <v>0</v>
      </c>
      <c r="U10" s="182">
        <f t="shared" si="3"/>
        <v>0</v>
      </c>
      <c r="V10" s="25">
        <f aca="true" t="shared" si="4" ref="V10:V21">SUM(W10:AD10)</f>
        <v>81582579</v>
      </c>
      <c r="W10" s="182">
        <f aca="true" t="shared" si="5" ref="W10:AD10">SUM(W11:W16)</f>
        <v>0</v>
      </c>
      <c r="X10" s="182">
        <f t="shared" si="5"/>
        <v>0</v>
      </c>
      <c r="Y10" s="182">
        <f t="shared" si="5"/>
        <v>19999999</v>
      </c>
      <c r="Z10" s="182">
        <f t="shared" si="5"/>
        <v>717680</v>
      </c>
      <c r="AA10" s="182">
        <f t="shared" si="5"/>
        <v>60864900</v>
      </c>
      <c r="AB10" s="182">
        <f t="shared" si="5"/>
        <v>0</v>
      </c>
      <c r="AC10" s="182">
        <f t="shared" si="5"/>
        <v>0</v>
      </c>
      <c r="AD10" s="182">
        <f t="shared" si="5"/>
        <v>0</v>
      </c>
    </row>
    <row r="11" spans="1:30" ht="30">
      <c r="A11" s="12"/>
      <c r="B11" s="12" t="s">
        <v>730</v>
      </c>
      <c r="C11" s="19" t="s">
        <v>731</v>
      </c>
      <c r="D11" s="124">
        <f t="shared" si="0"/>
        <v>1501136</v>
      </c>
      <c r="E11" s="125">
        <v>0</v>
      </c>
      <c r="F11" s="125">
        <v>0</v>
      </c>
      <c r="G11" s="125">
        <v>0</v>
      </c>
      <c r="H11" s="125">
        <v>1501136</v>
      </c>
      <c r="I11" s="125">
        <v>0</v>
      </c>
      <c r="J11" s="125">
        <v>0</v>
      </c>
      <c r="K11" s="125">
        <v>0</v>
      </c>
      <c r="L11" s="125">
        <v>0</v>
      </c>
      <c r="M11" s="124">
        <f t="shared" si="2"/>
        <v>717680</v>
      </c>
      <c r="N11" s="125">
        <v>0</v>
      </c>
      <c r="O11" s="125">
        <v>0</v>
      </c>
      <c r="P11" s="125">
        <v>0</v>
      </c>
      <c r="Q11" s="125">
        <v>717680</v>
      </c>
      <c r="R11" s="125">
        <v>0</v>
      </c>
      <c r="S11" s="125">
        <v>0</v>
      </c>
      <c r="T11" s="125">
        <v>0</v>
      </c>
      <c r="U11" s="125">
        <v>0</v>
      </c>
      <c r="V11" s="124">
        <f t="shared" si="4"/>
        <v>717680</v>
      </c>
      <c r="W11" s="125">
        <v>0</v>
      </c>
      <c r="X11" s="125">
        <v>0</v>
      </c>
      <c r="Y11" s="125">
        <v>0</v>
      </c>
      <c r="Z11" s="125">
        <v>717680</v>
      </c>
      <c r="AA11" s="125">
        <v>0</v>
      </c>
      <c r="AB11" s="125">
        <v>0</v>
      </c>
      <c r="AC11" s="125">
        <v>0</v>
      </c>
      <c r="AD11" s="125">
        <v>0</v>
      </c>
    </row>
    <row r="12" spans="1:30" ht="30">
      <c r="A12" s="12"/>
      <c r="B12" s="12" t="s">
        <v>732</v>
      </c>
      <c r="C12" s="19" t="s">
        <v>733</v>
      </c>
      <c r="D12" s="124">
        <f t="shared" si="0"/>
        <v>20000000</v>
      </c>
      <c r="E12" s="125">
        <v>0</v>
      </c>
      <c r="F12" s="125">
        <v>0</v>
      </c>
      <c r="G12" s="125">
        <v>20000000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20000000</v>
      </c>
      <c r="N12" s="125">
        <v>0</v>
      </c>
      <c r="O12" s="125">
        <v>0</v>
      </c>
      <c r="P12" s="125">
        <v>20000000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4">
        <f t="shared" si="4"/>
        <v>19999999</v>
      </c>
      <c r="W12" s="125">
        <v>0</v>
      </c>
      <c r="X12" s="125">
        <v>0</v>
      </c>
      <c r="Y12" s="125">
        <v>19999999</v>
      </c>
      <c r="Z12" s="125"/>
      <c r="AA12" s="125">
        <v>0</v>
      </c>
      <c r="AB12" s="125">
        <v>0</v>
      </c>
      <c r="AC12" s="125">
        <v>0</v>
      </c>
      <c r="AD12" s="125">
        <v>0</v>
      </c>
    </row>
    <row r="13" spans="1:30" ht="30">
      <c r="A13" s="12"/>
      <c r="B13" s="12" t="s">
        <v>734</v>
      </c>
      <c r="C13" s="19" t="s">
        <v>735</v>
      </c>
      <c r="D13" s="124">
        <f t="shared" si="0"/>
        <v>45000000</v>
      </c>
      <c r="E13" s="125">
        <v>0</v>
      </c>
      <c r="F13" s="125">
        <v>0</v>
      </c>
      <c r="G13" s="125">
        <v>0</v>
      </c>
      <c r="H13" s="125">
        <v>0</v>
      </c>
      <c r="I13" s="125">
        <v>45000000</v>
      </c>
      <c r="J13" s="125">
        <v>0</v>
      </c>
      <c r="K13" s="125">
        <v>0</v>
      </c>
      <c r="L13" s="125">
        <v>0</v>
      </c>
      <c r="M13" s="124">
        <f t="shared" si="2"/>
        <v>45000000</v>
      </c>
      <c r="N13" s="125">
        <v>0</v>
      </c>
      <c r="O13" s="125">
        <v>0</v>
      </c>
      <c r="P13" s="125">
        <v>0</v>
      </c>
      <c r="Q13" s="125">
        <v>0</v>
      </c>
      <c r="R13" s="125">
        <v>45000000</v>
      </c>
      <c r="S13" s="125">
        <v>0</v>
      </c>
      <c r="T13" s="125">
        <v>0</v>
      </c>
      <c r="U13" s="125">
        <v>0</v>
      </c>
      <c r="V13" s="124">
        <f t="shared" si="4"/>
        <v>45000000</v>
      </c>
      <c r="W13" s="125">
        <v>0</v>
      </c>
      <c r="X13" s="125">
        <v>0</v>
      </c>
      <c r="Y13" s="125">
        <v>0</v>
      </c>
      <c r="Z13" s="125">
        <v>0</v>
      </c>
      <c r="AA13" s="125">
        <v>45000000</v>
      </c>
      <c r="AB13" s="125">
        <v>0</v>
      </c>
      <c r="AC13" s="125">
        <v>0</v>
      </c>
      <c r="AD13" s="125">
        <v>0</v>
      </c>
    </row>
    <row r="14" spans="1:30" ht="30">
      <c r="A14" s="12"/>
      <c r="B14" s="12" t="s">
        <v>736</v>
      </c>
      <c r="C14" s="19" t="s">
        <v>737</v>
      </c>
      <c r="D14" s="124">
        <f t="shared" si="0"/>
        <v>10000000</v>
      </c>
      <c r="E14" s="125">
        <v>0</v>
      </c>
      <c r="F14" s="125">
        <v>0</v>
      </c>
      <c r="G14" s="125">
        <v>0</v>
      </c>
      <c r="H14" s="125">
        <v>0</v>
      </c>
      <c r="I14" s="125">
        <v>10000000</v>
      </c>
      <c r="J14" s="125">
        <v>0</v>
      </c>
      <c r="K14" s="125">
        <v>0</v>
      </c>
      <c r="L14" s="125">
        <v>0</v>
      </c>
      <c r="M14" s="124">
        <f t="shared" si="2"/>
        <v>15000000</v>
      </c>
      <c r="N14" s="125">
        <v>0</v>
      </c>
      <c r="O14" s="125">
        <v>0</v>
      </c>
      <c r="P14" s="125">
        <v>0</v>
      </c>
      <c r="Q14" s="125">
        <v>0</v>
      </c>
      <c r="R14" s="125">
        <v>15000000</v>
      </c>
      <c r="S14" s="125">
        <v>0</v>
      </c>
      <c r="T14" s="125">
        <v>0</v>
      </c>
      <c r="U14" s="125">
        <v>0</v>
      </c>
      <c r="V14" s="124">
        <f t="shared" si="4"/>
        <v>10000000</v>
      </c>
      <c r="W14" s="125">
        <v>0</v>
      </c>
      <c r="X14" s="125">
        <v>0</v>
      </c>
      <c r="Y14" s="125">
        <v>0</v>
      </c>
      <c r="Z14" s="125">
        <v>0</v>
      </c>
      <c r="AA14" s="125">
        <v>10000000</v>
      </c>
      <c r="AB14" s="125">
        <v>0</v>
      </c>
      <c r="AC14" s="125">
        <v>0</v>
      </c>
      <c r="AD14" s="125">
        <v>0</v>
      </c>
    </row>
    <row r="15" spans="1:30" ht="30">
      <c r="A15" s="12"/>
      <c r="B15" s="12" t="s">
        <v>738</v>
      </c>
      <c r="C15" s="19" t="s">
        <v>739</v>
      </c>
      <c r="D15" s="124">
        <f t="shared" si="0"/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2"/>
        <v>5864900</v>
      </c>
      <c r="N15" s="125">
        <v>0</v>
      </c>
      <c r="O15" s="125">
        <v>0</v>
      </c>
      <c r="P15" s="125">
        <v>0</v>
      </c>
      <c r="Q15" s="125">
        <v>0</v>
      </c>
      <c r="R15" s="125">
        <v>5864900</v>
      </c>
      <c r="S15" s="125">
        <v>0</v>
      </c>
      <c r="T15" s="125">
        <v>0</v>
      </c>
      <c r="U15" s="125">
        <v>0</v>
      </c>
      <c r="V15" s="124">
        <f t="shared" si="4"/>
        <v>5864900</v>
      </c>
      <c r="W15" s="125">
        <v>0</v>
      </c>
      <c r="X15" s="125">
        <v>0</v>
      </c>
      <c r="Y15" s="125">
        <v>0</v>
      </c>
      <c r="Z15" s="125">
        <v>0</v>
      </c>
      <c r="AA15" s="125">
        <v>5864900</v>
      </c>
      <c r="AB15" s="125">
        <v>0</v>
      </c>
      <c r="AC15" s="125">
        <v>0</v>
      </c>
      <c r="AD15" s="125">
        <v>0</v>
      </c>
    </row>
    <row r="16" spans="1:30" ht="18">
      <c r="A16" s="12"/>
      <c r="B16" s="12" t="s">
        <v>740</v>
      </c>
      <c r="C16" s="19" t="s">
        <v>741</v>
      </c>
      <c r="D16" s="124">
        <f t="shared" si="0"/>
        <v>50000</v>
      </c>
      <c r="E16" s="125">
        <v>0</v>
      </c>
      <c r="F16" s="125">
        <v>0</v>
      </c>
      <c r="G16" s="125">
        <v>0</v>
      </c>
      <c r="H16" s="125">
        <v>0</v>
      </c>
      <c r="I16" s="125">
        <v>50000</v>
      </c>
      <c r="J16" s="125">
        <v>0</v>
      </c>
      <c r="K16" s="125">
        <v>0</v>
      </c>
      <c r="L16" s="125">
        <v>0</v>
      </c>
      <c r="M16" s="124">
        <f t="shared" si="2"/>
        <v>50000</v>
      </c>
      <c r="N16" s="125">
        <v>0</v>
      </c>
      <c r="O16" s="125">
        <v>0</v>
      </c>
      <c r="P16" s="125">
        <v>0</v>
      </c>
      <c r="Q16" s="125">
        <v>0</v>
      </c>
      <c r="R16" s="125">
        <v>50000</v>
      </c>
      <c r="S16" s="125">
        <v>0</v>
      </c>
      <c r="T16" s="125">
        <v>0</v>
      </c>
      <c r="U16" s="125">
        <v>0</v>
      </c>
      <c r="V16" s="124">
        <f t="shared" si="4"/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</row>
    <row r="17" spans="1:30" s="195" customFormat="1" ht="18">
      <c r="A17" s="180" t="s">
        <v>91</v>
      </c>
      <c r="B17" s="180"/>
      <c r="C17" s="181" t="s">
        <v>45</v>
      </c>
      <c r="D17" s="25">
        <f t="shared" si="0"/>
        <v>1500000</v>
      </c>
      <c r="E17" s="182">
        <f aca="true" t="shared" si="6" ref="E17:L17">SUM(E18:E19)</f>
        <v>0</v>
      </c>
      <c r="F17" s="182">
        <f t="shared" si="6"/>
        <v>0</v>
      </c>
      <c r="G17" s="182">
        <f t="shared" si="6"/>
        <v>0</v>
      </c>
      <c r="H17" s="182">
        <f t="shared" si="6"/>
        <v>0</v>
      </c>
      <c r="I17" s="182">
        <f t="shared" si="6"/>
        <v>1500000</v>
      </c>
      <c r="J17" s="182">
        <f t="shared" si="6"/>
        <v>0</v>
      </c>
      <c r="K17" s="182">
        <f t="shared" si="6"/>
        <v>0</v>
      </c>
      <c r="L17" s="182">
        <f t="shared" si="6"/>
        <v>0</v>
      </c>
      <c r="M17" s="25">
        <f t="shared" si="2"/>
        <v>1500000</v>
      </c>
      <c r="N17" s="182">
        <f aca="true" t="shared" si="7" ref="N17:U17">SUM(N18:N19)</f>
        <v>0</v>
      </c>
      <c r="O17" s="182">
        <f t="shared" si="7"/>
        <v>0</v>
      </c>
      <c r="P17" s="182">
        <f t="shared" si="7"/>
        <v>0</v>
      </c>
      <c r="Q17" s="182">
        <f t="shared" si="7"/>
        <v>0</v>
      </c>
      <c r="R17" s="182">
        <f t="shared" si="7"/>
        <v>1500000</v>
      </c>
      <c r="S17" s="182">
        <f t="shared" si="7"/>
        <v>0</v>
      </c>
      <c r="T17" s="182">
        <f t="shared" si="7"/>
        <v>0</v>
      </c>
      <c r="U17" s="182">
        <f t="shared" si="7"/>
        <v>0</v>
      </c>
      <c r="V17" s="25">
        <f t="shared" si="4"/>
        <v>1500000</v>
      </c>
      <c r="W17" s="182">
        <f aca="true" t="shared" si="8" ref="W17:AD17">SUM(W18:W19)</f>
        <v>0</v>
      </c>
      <c r="X17" s="182">
        <f t="shared" si="8"/>
        <v>0</v>
      </c>
      <c r="Y17" s="182">
        <f t="shared" si="8"/>
        <v>0</v>
      </c>
      <c r="Z17" s="182">
        <f t="shared" si="8"/>
        <v>0</v>
      </c>
      <c r="AA17" s="182">
        <f t="shared" si="8"/>
        <v>1500000</v>
      </c>
      <c r="AB17" s="182">
        <f t="shared" si="8"/>
        <v>0</v>
      </c>
      <c r="AC17" s="182">
        <f t="shared" si="8"/>
        <v>0</v>
      </c>
      <c r="AD17" s="182">
        <f t="shared" si="8"/>
        <v>0</v>
      </c>
    </row>
    <row r="18" spans="1:30" ht="18">
      <c r="A18" s="12"/>
      <c r="B18" s="12" t="s">
        <v>742</v>
      </c>
      <c r="C18" s="19" t="s">
        <v>743</v>
      </c>
      <c r="D18" s="124">
        <f t="shared" si="0"/>
        <v>1000000</v>
      </c>
      <c r="E18" s="125">
        <v>0</v>
      </c>
      <c r="F18" s="125">
        <v>0</v>
      </c>
      <c r="G18" s="125">
        <v>0</v>
      </c>
      <c r="H18" s="125">
        <v>0</v>
      </c>
      <c r="I18" s="125">
        <v>1000000</v>
      </c>
      <c r="J18" s="125">
        <v>0</v>
      </c>
      <c r="K18" s="125">
        <v>0</v>
      </c>
      <c r="L18" s="125">
        <v>0</v>
      </c>
      <c r="M18" s="124">
        <f t="shared" si="2"/>
        <v>1000000</v>
      </c>
      <c r="N18" s="125">
        <v>0</v>
      </c>
      <c r="O18" s="125">
        <v>0</v>
      </c>
      <c r="P18" s="125">
        <v>0</v>
      </c>
      <c r="Q18" s="125">
        <v>0</v>
      </c>
      <c r="R18" s="125">
        <v>1000000</v>
      </c>
      <c r="S18" s="125">
        <v>0</v>
      </c>
      <c r="T18" s="125">
        <v>0</v>
      </c>
      <c r="U18" s="125">
        <v>0</v>
      </c>
      <c r="V18" s="124">
        <f t="shared" si="4"/>
        <v>1000000</v>
      </c>
      <c r="W18" s="125">
        <v>0</v>
      </c>
      <c r="X18" s="125">
        <v>0</v>
      </c>
      <c r="Y18" s="125">
        <v>0</v>
      </c>
      <c r="Z18" s="125">
        <v>0</v>
      </c>
      <c r="AA18" s="125">
        <v>1000000</v>
      </c>
      <c r="AB18" s="125">
        <v>0</v>
      </c>
      <c r="AC18" s="125">
        <v>0</v>
      </c>
      <c r="AD18" s="125">
        <v>0</v>
      </c>
    </row>
    <row r="19" spans="1:30" ht="18">
      <c r="A19" s="12"/>
      <c r="B19" s="12" t="s">
        <v>744</v>
      </c>
      <c r="C19" s="19" t="s">
        <v>745</v>
      </c>
      <c r="D19" s="124">
        <f t="shared" si="0"/>
        <v>500000</v>
      </c>
      <c r="E19" s="125">
        <v>0</v>
      </c>
      <c r="F19" s="125">
        <v>0</v>
      </c>
      <c r="G19" s="125">
        <v>0</v>
      </c>
      <c r="H19" s="125">
        <v>0</v>
      </c>
      <c r="I19" s="125">
        <v>500000</v>
      </c>
      <c r="J19" s="125">
        <v>0</v>
      </c>
      <c r="K19" s="125">
        <v>0</v>
      </c>
      <c r="L19" s="125">
        <v>0</v>
      </c>
      <c r="M19" s="124">
        <f t="shared" si="2"/>
        <v>500000</v>
      </c>
      <c r="N19" s="125">
        <v>0</v>
      </c>
      <c r="O19" s="125">
        <v>0</v>
      </c>
      <c r="P19" s="125">
        <v>0</v>
      </c>
      <c r="Q19" s="125">
        <v>0</v>
      </c>
      <c r="R19" s="125">
        <v>500000</v>
      </c>
      <c r="S19" s="125">
        <v>0</v>
      </c>
      <c r="T19" s="125">
        <v>0</v>
      </c>
      <c r="U19" s="125">
        <v>0</v>
      </c>
      <c r="V19" s="124">
        <f t="shared" si="4"/>
        <v>500000</v>
      </c>
      <c r="W19" s="125">
        <v>0</v>
      </c>
      <c r="X19" s="125">
        <v>0</v>
      </c>
      <c r="Y19" s="125">
        <v>0</v>
      </c>
      <c r="Z19" s="125">
        <v>0</v>
      </c>
      <c r="AA19" s="125">
        <v>500000</v>
      </c>
      <c r="AB19" s="125">
        <v>0</v>
      </c>
      <c r="AC19" s="125">
        <v>0</v>
      </c>
      <c r="AD19" s="125">
        <v>0</v>
      </c>
    </row>
    <row r="20" spans="1:30" s="195" customFormat="1" ht="18">
      <c r="A20" s="180" t="s">
        <v>92</v>
      </c>
      <c r="B20" s="180"/>
      <c r="C20" s="181" t="s">
        <v>47</v>
      </c>
      <c r="D20" s="25">
        <f t="shared" si="0"/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25">
        <v>0</v>
      </c>
      <c r="M20" s="25">
        <f t="shared" si="2"/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25">
        <v>0</v>
      </c>
      <c r="V20" s="25">
        <f t="shared" si="4"/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25">
        <v>0</v>
      </c>
    </row>
    <row r="21" spans="1:30" ht="30.75" customHeight="1">
      <c r="A21" s="286" t="s">
        <v>361</v>
      </c>
      <c r="B21" s="286"/>
      <c r="C21" s="286"/>
      <c r="D21" s="25">
        <f t="shared" si="0"/>
        <v>78051136</v>
      </c>
      <c r="E21" s="182">
        <f aca="true" t="shared" si="9" ref="E21:L21">E10+E17+E20</f>
        <v>0</v>
      </c>
      <c r="F21" s="182">
        <f t="shared" si="9"/>
        <v>0</v>
      </c>
      <c r="G21" s="182">
        <f t="shared" si="9"/>
        <v>20000000</v>
      </c>
      <c r="H21" s="182">
        <f t="shared" si="9"/>
        <v>1501136</v>
      </c>
      <c r="I21" s="182">
        <f t="shared" si="9"/>
        <v>56550000</v>
      </c>
      <c r="J21" s="182">
        <f t="shared" si="9"/>
        <v>0</v>
      </c>
      <c r="K21" s="182">
        <f t="shared" si="9"/>
        <v>0</v>
      </c>
      <c r="L21" s="182">
        <f t="shared" si="9"/>
        <v>0</v>
      </c>
      <c r="M21" s="25">
        <f t="shared" si="2"/>
        <v>88132580</v>
      </c>
      <c r="N21" s="182">
        <f aca="true" t="shared" si="10" ref="N21:U21">N10+N17+N20</f>
        <v>0</v>
      </c>
      <c r="O21" s="182">
        <f t="shared" si="10"/>
        <v>0</v>
      </c>
      <c r="P21" s="182">
        <f t="shared" si="10"/>
        <v>20000000</v>
      </c>
      <c r="Q21" s="182">
        <f t="shared" si="10"/>
        <v>717680</v>
      </c>
      <c r="R21" s="182">
        <f t="shared" si="10"/>
        <v>67414900</v>
      </c>
      <c r="S21" s="182">
        <f t="shared" si="10"/>
        <v>0</v>
      </c>
      <c r="T21" s="182">
        <f t="shared" si="10"/>
        <v>0</v>
      </c>
      <c r="U21" s="182">
        <f t="shared" si="10"/>
        <v>0</v>
      </c>
      <c r="V21" s="25">
        <f t="shared" si="4"/>
        <v>83082579</v>
      </c>
      <c r="W21" s="182">
        <f aca="true" t="shared" si="11" ref="W21:AD21">W10+W17+W20</f>
        <v>0</v>
      </c>
      <c r="X21" s="182">
        <f t="shared" si="11"/>
        <v>0</v>
      </c>
      <c r="Y21" s="182">
        <f t="shared" si="11"/>
        <v>19999999</v>
      </c>
      <c r="Z21" s="182">
        <f t="shared" si="11"/>
        <v>717680</v>
      </c>
      <c r="AA21" s="182">
        <f t="shared" si="11"/>
        <v>62364900</v>
      </c>
      <c r="AB21" s="182">
        <f t="shared" si="11"/>
        <v>0</v>
      </c>
      <c r="AC21" s="182">
        <f t="shared" si="11"/>
        <v>0</v>
      </c>
      <c r="AD21" s="182">
        <f t="shared" si="11"/>
        <v>0</v>
      </c>
    </row>
    <row r="23" spans="11:14" ht="12.75">
      <c r="K23" s="34"/>
      <c r="L23" s="34"/>
      <c r="M23" s="34"/>
      <c r="N23" s="34"/>
    </row>
    <row r="24" spans="11:14" ht="12.75">
      <c r="K24" s="34"/>
      <c r="L24" s="34" t="s">
        <v>746</v>
      </c>
      <c r="M24" s="34"/>
      <c r="N24" s="34"/>
    </row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C7:C9"/>
    <mergeCell ref="D7:D9"/>
    <mergeCell ref="E7:L7"/>
    <mergeCell ref="M7:M9"/>
    <mergeCell ref="A21:C21"/>
    <mergeCell ref="N7:U7"/>
    <mergeCell ref="E8:I8"/>
    <mergeCell ref="J8:L8"/>
    <mergeCell ref="N8:R8"/>
    <mergeCell ref="S8:U8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3"/>
  <sheetViews>
    <sheetView view="pageBreakPreview" zoomScale="70" zoomScaleNormal="44" zoomScaleSheetLayoutView="70" zoomScalePageLayoutView="0" workbookViewId="0" topLeftCell="A1">
      <selection activeCell="A1" sqref="A1:AD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4" width="14.8515625" style="0" customWidth="1"/>
    <col min="15" max="15" width="16.421875" style="0" customWidth="1"/>
    <col min="16" max="21" width="14.8515625" style="0" customWidth="1"/>
    <col min="22" max="22" width="16.7109375" style="0" customWidth="1"/>
    <col min="25" max="26" width="13.8515625" style="0" bestFit="1" customWidth="1"/>
    <col min="27" max="27" width="15.421875" style="0" bestFit="1" customWidth="1"/>
  </cols>
  <sheetData>
    <row r="1" spans="1:30" ht="18">
      <c r="A1" s="249" t="s">
        <v>1271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ht="18" customHeight="1">
      <c r="A3" s="299" t="s">
        <v>747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8">
      <c r="A4" s="299" t="s">
        <v>748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/>
      <c r="AD5" s="3" t="s">
        <v>1</v>
      </c>
    </row>
    <row r="6" spans="1:3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60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60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60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60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87" customHeight="1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60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60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s="195" customFormat="1" ht="18">
      <c r="A10" s="180" t="s">
        <v>95</v>
      </c>
      <c r="B10" s="180"/>
      <c r="C10" s="181" t="s">
        <v>43</v>
      </c>
      <c r="D10" s="25">
        <f aca="true" t="shared" si="0" ref="D10:D20">SUM(E10:L10)</f>
        <v>51500000</v>
      </c>
      <c r="E10" s="182">
        <f aca="true" t="shared" si="1" ref="E10:L10">SUM(E11:E14)</f>
        <v>0</v>
      </c>
      <c r="F10" s="182">
        <f t="shared" si="1"/>
        <v>0</v>
      </c>
      <c r="G10" s="182">
        <f t="shared" si="1"/>
        <v>6000000</v>
      </c>
      <c r="H10" s="182">
        <f t="shared" si="1"/>
        <v>0</v>
      </c>
      <c r="I10" s="182">
        <f t="shared" si="1"/>
        <v>45500000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0">SUM(N10:U10)</f>
        <v>51370000</v>
      </c>
      <c r="N10" s="182">
        <f aca="true" t="shared" si="3" ref="N10:U10">SUM(N11:N14)</f>
        <v>0</v>
      </c>
      <c r="O10" s="182">
        <f t="shared" si="3"/>
        <v>0</v>
      </c>
      <c r="P10" s="182">
        <f t="shared" si="3"/>
        <v>5870000</v>
      </c>
      <c r="Q10" s="182">
        <f t="shared" si="3"/>
        <v>0</v>
      </c>
      <c r="R10" s="182">
        <f t="shared" si="3"/>
        <v>45500000</v>
      </c>
      <c r="S10" s="182">
        <f t="shared" si="3"/>
        <v>0</v>
      </c>
      <c r="T10" s="182">
        <f t="shared" si="3"/>
        <v>0</v>
      </c>
      <c r="U10" s="182">
        <f t="shared" si="3"/>
        <v>0</v>
      </c>
      <c r="V10" s="25">
        <f aca="true" t="shared" si="4" ref="V10:V20">SUM(W10:AD10)</f>
        <v>48448570</v>
      </c>
      <c r="W10" s="182">
        <f aca="true" t="shared" si="5" ref="W10:AD10">SUM(W11:W14)</f>
        <v>0</v>
      </c>
      <c r="X10" s="182">
        <f t="shared" si="5"/>
        <v>0</v>
      </c>
      <c r="Y10" s="182">
        <f t="shared" si="5"/>
        <v>2948570</v>
      </c>
      <c r="Z10" s="182">
        <f t="shared" si="5"/>
        <v>0</v>
      </c>
      <c r="AA10" s="182">
        <f t="shared" si="5"/>
        <v>45500000</v>
      </c>
      <c r="AB10" s="182">
        <f t="shared" si="5"/>
        <v>0</v>
      </c>
      <c r="AC10" s="182">
        <f t="shared" si="5"/>
        <v>0</v>
      </c>
      <c r="AD10" s="182">
        <f t="shared" si="5"/>
        <v>0</v>
      </c>
    </row>
    <row r="11" spans="1:30" ht="60">
      <c r="A11" s="12"/>
      <c r="B11" s="12" t="s">
        <v>749</v>
      </c>
      <c r="C11" s="19" t="s">
        <v>750</v>
      </c>
      <c r="D11" s="124">
        <f t="shared" si="0"/>
        <v>41000000</v>
      </c>
      <c r="E11" s="125">
        <v>0</v>
      </c>
      <c r="F11" s="125">
        <v>0</v>
      </c>
      <c r="G11" s="125">
        <v>0</v>
      </c>
      <c r="H11" s="125">
        <v>0</v>
      </c>
      <c r="I11" s="125">
        <v>41000000</v>
      </c>
      <c r="J11" s="125">
        <v>0</v>
      </c>
      <c r="K11" s="125">
        <v>0</v>
      </c>
      <c r="L11" s="125">
        <v>0</v>
      </c>
      <c r="M11" s="124">
        <f t="shared" si="2"/>
        <v>41000000</v>
      </c>
      <c r="N11" s="125">
        <v>0</v>
      </c>
      <c r="O11" s="125">
        <v>0</v>
      </c>
      <c r="P11" s="125">
        <v>0</v>
      </c>
      <c r="Q11" s="125">
        <v>0</v>
      </c>
      <c r="R11" s="125">
        <v>41000000</v>
      </c>
      <c r="S11" s="125">
        <v>0</v>
      </c>
      <c r="T11" s="125">
        <v>0</v>
      </c>
      <c r="U11" s="125">
        <v>0</v>
      </c>
      <c r="V11" s="124">
        <f t="shared" si="4"/>
        <v>41000000</v>
      </c>
      <c r="W11" s="125">
        <v>0</v>
      </c>
      <c r="X11" s="125">
        <v>0</v>
      </c>
      <c r="Y11" s="125">
        <v>0</v>
      </c>
      <c r="Z11" s="125">
        <v>0</v>
      </c>
      <c r="AA11" s="125">
        <v>41000000</v>
      </c>
      <c r="AB11" s="125">
        <v>0</v>
      </c>
      <c r="AC11" s="125">
        <v>0</v>
      </c>
      <c r="AD11" s="125">
        <v>0</v>
      </c>
    </row>
    <row r="12" spans="1:30" ht="75">
      <c r="A12" s="12"/>
      <c r="B12" s="12" t="s">
        <v>751</v>
      </c>
      <c r="C12" s="19" t="s">
        <v>752</v>
      </c>
      <c r="D12" s="124">
        <f t="shared" si="0"/>
        <v>4500000</v>
      </c>
      <c r="E12" s="125">
        <v>0</v>
      </c>
      <c r="F12" s="125">
        <v>0</v>
      </c>
      <c r="G12" s="125">
        <v>0</v>
      </c>
      <c r="H12" s="125">
        <v>0</v>
      </c>
      <c r="I12" s="125">
        <v>4500000</v>
      </c>
      <c r="J12" s="125">
        <v>0</v>
      </c>
      <c r="K12" s="125">
        <v>0</v>
      </c>
      <c r="L12" s="125">
        <v>0</v>
      </c>
      <c r="M12" s="124">
        <f t="shared" si="2"/>
        <v>4500000</v>
      </c>
      <c r="N12" s="125">
        <v>0</v>
      </c>
      <c r="O12" s="125">
        <v>0</v>
      </c>
      <c r="P12" s="125">
        <v>0</v>
      </c>
      <c r="Q12" s="125">
        <v>0</v>
      </c>
      <c r="R12" s="125">
        <v>4500000</v>
      </c>
      <c r="S12" s="125">
        <v>0</v>
      </c>
      <c r="T12" s="125">
        <v>0</v>
      </c>
      <c r="U12" s="125">
        <v>0</v>
      </c>
      <c r="V12" s="124">
        <f t="shared" si="4"/>
        <v>4500000</v>
      </c>
      <c r="W12" s="125">
        <v>0</v>
      </c>
      <c r="X12" s="125">
        <v>0</v>
      </c>
      <c r="Y12" s="125">
        <v>0</v>
      </c>
      <c r="Z12" s="125">
        <v>0</v>
      </c>
      <c r="AA12" s="125">
        <v>4500000</v>
      </c>
      <c r="AB12" s="125">
        <v>0</v>
      </c>
      <c r="AC12" s="125">
        <v>0</v>
      </c>
      <c r="AD12" s="125">
        <v>0</v>
      </c>
    </row>
    <row r="13" spans="1:30" ht="105">
      <c r="A13" s="12"/>
      <c r="B13" s="12" t="s">
        <v>753</v>
      </c>
      <c r="C13" s="19" t="s">
        <v>754</v>
      </c>
      <c r="D13" s="124">
        <f t="shared" si="0"/>
        <v>1000000</v>
      </c>
      <c r="E13" s="125">
        <v>0</v>
      </c>
      <c r="F13" s="125">
        <v>0</v>
      </c>
      <c r="G13" s="125">
        <v>1000000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1000000</v>
      </c>
      <c r="N13" s="125">
        <v>0</v>
      </c>
      <c r="O13" s="125">
        <v>0</v>
      </c>
      <c r="P13" s="125">
        <v>1000000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4">
        <f t="shared" si="4"/>
        <v>16000</v>
      </c>
      <c r="W13" s="125">
        <v>0</v>
      </c>
      <c r="X13" s="125">
        <v>0</v>
      </c>
      <c r="Y13" s="125">
        <v>16000</v>
      </c>
      <c r="Z13" s="125">
        <v>0</v>
      </c>
      <c r="AA13" s="125"/>
      <c r="AB13" s="125">
        <v>0</v>
      </c>
      <c r="AC13" s="125">
        <v>0</v>
      </c>
      <c r="AD13" s="125">
        <v>0</v>
      </c>
    </row>
    <row r="14" spans="1:30" ht="30">
      <c r="A14" s="12"/>
      <c r="B14" s="12" t="s">
        <v>755</v>
      </c>
      <c r="C14" s="19" t="s">
        <v>756</v>
      </c>
      <c r="D14" s="124">
        <f t="shared" si="0"/>
        <v>5000000</v>
      </c>
      <c r="E14" s="125">
        <v>0</v>
      </c>
      <c r="F14" s="125">
        <v>0</v>
      </c>
      <c r="G14" s="125">
        <v>5000000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4">
        <f t="shared" si="2"/>
        <v>4870000</v>
      </c>
      <c r="N14" s="125">
        <v>0</v>
      </c>
      <c r="O14" s="125">
        <v>0</v>
      </c>
      <c r="P14" s="125">
        <v>4870000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4">
        <f t="shared" si="4"/>
        <v>2932570</v>
      </c>
      <c r="W14" s="125">
        <v>0</v>
      </c>
      <c r="X14" s="125">
        <v>0</v>
      </c>
      <c r="Y14" s="125">
        <v>2932570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</row>
    <row r="15" spans="1:30" s="195" customFormat="1" ht="18">
      <c r="A15" s="180" t="s">
        <v>96</v>
      </c>
      <c r="B15" s="180"/>
      <c r="C15" s="181" t="s">
        <v>45</v>
      </c>
      <c r="D15" s="25">
        <f t="shared" si="0"/>
        <v>12700000</v>
      </c>
      <c r="E15" s="182">
        <f aca="true" t="shared" si="6" ref="E15:L15">SUM(E16:E18)</f>
        <v>0</v>
      </c>
      <c r="F15" s="182">
        <f t="shared" si="6"/>
        <v>0</v>
      </c>
      <c r="G15" s="182">
        <f t="shared" si="6"/>
        <v>0</v>
      </c>
      <c r="H15" s="182">
        <f t="shared" si="6"/>
        <v>7200000</v>
      </c>
      <c r="I15" s="182">
        <f t="shared" si="6"/>
        <v>5500000</v>
      </c>
      <c r="J15" s="182">
        <f t="shared" si="6"/>
        <v>0</v>
      </c>
      <c r="K15" s="182">
        <f t="shared" si="6"/>
        <v>0</v>
      </c>
      <c r="L15" s="182">
        <f t="shared" si="6"/>
        <v>0</v>
      </c>
      <c r="M15" s="25">
        <f t="shared" si="2"/>
        <v>12700000</v>
      </c>
      <c r="N15" s="182">
        <f aca="true" t="shared" si="7" ref="N15:U15">SUM(N16:N18)</f>
        <v>0</v>
      </c>
      <c r="O15" s="182">
        <f t="shared" si="7"/>
        <v>0</v>
      </c>
      <c r="P15" s="182">
        <f t="shared" si="7"/>
        <v>0</v>
      </c>
      <c r="Q15" s="182">
        <f t="shared" si="7"/>
        <v>0</v>
      </c>
      <c r="R15" s="182">
        <f t="shared" si="7"/>
        <v>12700000</v>
      </c>
      <c r="S15" s="182">
        <f t="shared" si="7"/>
        <v>0</v>
      </c>
      <c r="T15" s="182">
        <f t="shared" si="7"/>
        <v>0</v>
      </c>
      <c r="U15" s="182">
        <f t="shared" si="7"/>
        <v>0</v>
      </c>
      <c r="V15" s="25">
        <f t="shared" si="4"/>
        <v>11590000</v>
      </c>
      <c r="W15" s="182">
        <f aca="true" t="shared" si="8" ref="W15:AD15">SUM(W16:W18)</f>
        <v>0</v>
      </c>
      <c r="X15" s="182">
        <f t="shared" si="8"/>
        <v>0</v>
      </c>
      <c r="Y15" s="182">
        <f t="shared" si="8"/>
        <v>0</v>
      </c>
      <c r="Z15" s="182">
        <f t="shared" si="8"/>
        <v>0</v>
      </c>
      <c r="AA15" s="182">
        <f t="shared" si="8"/>
        <v>11590000</v>
      </c>
      <c r="AB15" s="182">
        <f t="shared" si="8"/>
        <v>0</v>
      </c>
      <c r="AC15" s="182">
        <f t="shared" si="8"/>
        <v>0</v>
      </c>
      <c r="AD15" s="182">
        <f t="shared" si="8"/>
        <v>0</v>
      </c>
    </row>
    <row r="16" spans="1:30" ht="45">
      <c r="A16" s="12"/>
      <c r="B16" s="12" t="s">
        <v>757</v>
      </c>
      <c r="C16" s="19" t="s">
        <v>758</v>
      </c>
      <c r="D16" s="124">
        <f t="shared" si="0"/>
        <v>7200000</v>
      </c>
      <c r="E16" s="125">
        <v>0</v>
      </c>
      <c r="F16" s="125">
        <v>0</v>
      </c>
      <c r="G16" s="125"/>
      <c r="H16" s="125">
        <v>7200000</v>
      </c>
      <c r="I16" s="125"/>
      <c r="J16" s="125">
        <v>0</v>
      </c>
      <c r="K16" s="125">
        <v>0</v>
      </c>
      <c r="L16" s="125">
        <v>0</v>
      </c>
      <c r="M16" s="124">
        <f t="shared" si="2"/>
        <v>7200000</v>
      </c>
      <c r="N16" s="125">
        <v>0</v>
      </c>
      <c r="O16" s="125">
        <v>0</v>
      </c>
      <c r="P16" s="125"/>
      <c r="Q16" s="125"/>
      <c r="R16" s="125">
        <v>7200000</v>
      </c>
      <c r="S16" s="125">
        <v>0</v>
      </c>
      <c r="T16" s="125">
        <v>0</v>
      </c>
      <c r="U16" s="125">
        <v>0</v>
      </c>
      <c r="V16" s="124">
        <f t="shared" si="4"/>
        <v>6090000</v>
      </c>
      <c r="W16" s="125">
        <v>0</v>
      </c>
      <c r="X16" s="125">
        <v>0</v>
      </c>
      <c r="Y16" s="125"/>
      <c r="Z16" s="125">
        <v>0</v>
      </c>
      <c r="AA16" s="125">
        <v>6090000</v>
      </c>
      <c r="AB16" s="125">
        <v>0</v>
      </c>
      <c r="AC16" s="125">
        <v>0</v>
      </c>
      <c r="AD16" s="125">
        <v>0</v>
      </c>
    </row>
    <row r="17" spans="1:30" ht="105">
      <c r="A17" s="12"/>
      <c r="B17" s="12" t="s">
        <v>759</v>
      </c>
      <c r="C17" s="196" t="s">
        <v>760</v>
      </c>
      <c r="D17" s="124">
        <f t="shared" si="0"/>
        <v>500000</v>
      </c>
      <c r="E17" s="125">
        <v>0</v>
      </c>
      <c r="F17" s="125">
        <v>0</v>
      </c>
      <c r="G17" s="125">
        <v>0</v>
      </c>
      <c r="H17" s="125">
        <v>0</v>
      </c>
      <c r="I17" s="125">
        <v>500000</v>
      </c>
      <c r="J17" s="125">
        <v>0</v>
      </c>
      <c r="K17" s="125">
        <v>0</v>
      </c>
      <c r="L17" s="125">
        <v>0</v>
      </c>
      <c r="M17" s="124">
        <f t="shared" si="2"/>
        <v>500000</v>
      </c>
      <c r="N17" s="125">
        <v>0</v>
      </c>
      <c r="O17" s="125">
        <v>0</v>
      </c>
      <c r="P17" s="125">
        <v>0</v>
      </c>
      <c r="Q17" s="125">
        <v>0</v>
      </c>
      <c r="R17" s="125">
        <v>500000</v>
      </c>
      <c r="S17" s="125">
        <v>0</v>
      </c>
      <c r="T17" s="125">
        <v>0</v>
      </c>
      <c r="U17" s="125">
        <v>0</v>
      </c>
      <c r="V17" s="124">
        <f t="shared" si="4"/>
        <v>500000</v>
      </c>
      <c r="W17" s="125">
        <v>0</v>
      </c>
      <c r="X17" s="125">
        <v>0</v>
      </c>
      <c r="Y17" s="125">
        <v>0</v>
      </c>
      <c r="Z17" s="125">
        <v>0</v>
      </c>
      <c r="AA17" s="125">
        <v>500000</v>
      </c>
      <c r="AB17" s="125">
        <v>0</v>
      </c>
      <c r="AC17" s="125">
        <v>0</v>
      </c>
      <c r="AD17" s="125">
        <v>0</v>
      </c>
    </row>
    <row r="18" spans="1:30" ht="30">
      <c r="A18" s="12"/>
      <c r="B18" s="12" t="s">
        <v>761</v>
      </c>
      <c r="C18" s="196" t="s">
        <v>762</v>
      </c>
      <c r="D18" s="124">
        <f t="shared" si="0"/>
        <v>5000000</v>
      </c>
      <c r="E18" s="125">
        <v>0</v>
      </c>
      <c r="F18" s="125">
        <v>0</v>
      </c>
      <c r="G18" s="125">
        <v>0</v>
      </c>
      <c r="H18" s="125">
        <v>0</v>
      </c>
      <c r="I18" s="125">
        <v>5000000</v>
      </c>
      <c r="J18" s="125">
        <v>0</v>
      </c>
      <c r="K18" s="125">
        <v>0</v>
      </c>
      <c r="L18" s="125">
        <v>0</v>
      </c>
      <c r="M18" s="124">
        <f t="shared" si="2"/>
        <v>5000000</v>
      </c>
      <c r="N18" s="125">
        <v>0</v>
      </c>
      <c r="O18" s="125">
        <v>0</v>
      </c>
      <c r="P18" s="125">
        <v>0</v>
      </c>
      <c r="Q18" s="125">
        <v>0</v>
      </c>
      <c r="R18" s="125">
        <v>5000000</v>
      </c>
      <c r="S18" s="125">
        <v>0</v>
      </c>
      <c r="T18" s="125">
        <v>0</v>
      </c>
      <c r="U18" s="125">
        <v>0</v>
      </c>
      <c r="V18" s="124">
        <f t="shared" si="4"/>
        <v>5000000</v>
      </c>
      <c r="W18" s="125">
        <v>0</v>
      </c>
      <c r="X18" s="125">
        <v>0</v>
      </c>
      <c r="Y18" s="125">
        <v>0</v>
      </c>
      <c r="Z18" s="125">
        <v>0</v>
      </c>
      <c r="AA18" s="125">
        <v>5000000</v>
      </c>
      <c r="AB18" s="125">
        <v>0</v>
      </c>
      <c r="AC18" s="125">
        <v>0</v>
      </c>
      <c r="AD18" s="125">
        <v>0</v>
      </c>
    </row>
    <row r="19" spans="1:30" s="195" customFormat="1" ht="31.5">
      <c r="A19" s="180" t="s">
        <v>97</v>
      </c>
      <c r="B19" s="180"/>
      <c r="C19" s="181" t="s">
        <v>47</v>
      </c>
      <c r="D19" s="25">
        <f t="shared" si="0"/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f t="shared" si="2"/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  <c r="V19" s="25">
        <f t="shared" si="4"/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25">
        <v>0</v>
      </c>
    </row>
    <row r="20" spans="1:30" ht="33.75" customHeight="1">
      <c r="A20" s="286" t="s">
        <v>361</v>
      </c>
      <c r="B20" s="286"/>
      <c r="C20" s="286"/>
      <c r="D20" s="25">
        <f t="shared" si="0"/>
        <v>64200000</v>
      </c>
      <c r="E20" s="182">
        <f aca="true" t="shared" si="9" ref="E20:L20">E10+E15+E19</f>
        <v>0</v>
      </c>
      <c r="F20" s="182">
        <f t="shared" si="9"/>
        <v>0</v>
      </c>
      <c r="G20" s="182">
        <f t="shared" si="9"/>
        <v>6000000</v>
      </c>
      <c r="H20" s="182">
        <f t="shared" si="9"/>
        <v>7200000</v>
      </c>
      <c r="I20" s="182">
        <f t="shared" si="9"/>
        <v>51000000</v>
      </c>
      <c r="J20" s="182">
        <f t="shared" si="9"/>
        <v>0</v>
      </c>
      <c r="K20" s="182">
        <f t="shared" si="9"/>
        <v>0</v>
      </c>
      <c r="L20" s="182">
        <f t="shared" si="9"/>
        <v>0</v>
      </c>
      <c r="M20" s="25">
        <f t="shared" si="2"/>
        <v>64070000</v>
      </c>
      <c r="N20" s="182">
        <f aca="true" t="shared" si="10" ref="N20:U20">N10+N15+N19</f>
        <v>0</v>
      </c>
      <c r="O20" s="182">
        <f t="shared" si="10"/>
        <v>0</v>
      </c>
      <c r="P20" s="182">
        <f t="shared" si="10"/>
        <v>5870000</v>
      </c>
      <c r="Q20" s="182">
        <f t="shared" si="10"/>
        <v>0</v>
      </c>
      <c r="R20" s="182">
        <f t="shared" si="10"/>
        <v>58200000</v>
      </c>
      <c r="S20" s="182">
        <f t="shared" si="10"/>
        <v>0</v>
      </c>
      <c r="T20" s="182">
        <f t="shared" si="10"/>
        <v>0</v>
      </c>
      <c r="U20" s="182">
        <f t="shared" si="10"/>
        <v>0</v>
      </c>
      <c r="V20" s="25">
        <f t="shared" si="4"/>
        <v>60038570</v>
      </c>
      <c r="W20" s="182">
        <f aca="true" t="shared" si="11" ref="W20:AD20">W10+W15+W19</f>
        <v>0</v>
      </c>
      <c r="X20" s="182">
        <f t="shared" si="11"/>
        <v>0</v>
      </c>
      <c r="Y20" s="182">
        <f t="shared" si="11"/>
        <v>2948570</v>
      </c>
      <c r="Z20" s="182">
        <f t="shared" si="11"/>
        <v>0</v>
      </c>
      <c r="AA20" s="182">
        <f t="shared" si="11"/>
        <v>57090000</v>
      </c>
      <c r="AB20" s="182">
        <f t="shared" si="11"/>
        <v>0</v>
      </c>
      <c r="AC20" s="182">
        <f t="shared" si="11"/>
        <v>0</v>
      </c>
      <c r="AD20" s="182">
        <f t="shared" si="11"/>
        <v>0</v>
      </c>
    </row>
    <row r="23" spans="11:14" ht="12.75">
      <c r="K23" s="34"/>
      <c r="L23" s="34" t="s">
        <v>746</v>
      </c>
      <c r="M23" s="34"/>
      <c r="N23" s="34"/>
    </row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8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26"/>
  <sheetViews>
    <sheetView view="pageBreakPreview" zoomScale="90" zoomScaleNormal="70" zoomScaleSheetLayoutView="90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AD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21" width="15.140625" style="0" customWidth="1"/>
    <col min="22" max="22" width="14.8515625" style="0" customWidth="1"/>
    <col min="23" max="24" width="13.8515625" style="0" bestFit="1" customWidth="1"/>
    <col min="25" max="25" width="16.7109375" style="0" customWidth="1"/>
    <col min="27" max="27" width="15.421875" style="0" bestFit="1" customWidth="1"/>
  </cols>
  <sheetData>
    <row r="1" spans="1:30" ht="18">
      <c r="A1" s="249" t="s">
        <v>1280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ht="18" customHeight="1">
      <c r="A3" s="299" t="s">
        <v>763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8">
      <c r="A4" s="299" t="s">
        <v>764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  <c r="AD5" s="3" t="s">
        <v>1</v>
      </c>
    </row>
    <row r="6" spans="1:3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60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60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60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60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89.25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60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60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ht="18">
      <c r="A10" s="12" t="s">
        <v>100</v>
      </c>
      <c r="B10" s="12"/>
      <c r="C10" s="112" t="s">
        <v>43</v>
      </c>
      <c r="D10" s="25">
        <f aca="true" t="shared" si="0" ref="D10:D22">SUM(E10:L10)</f>
        <v>12100000</v>
      </c>
      <c r="E10" s="182">
        <f aca="true" t="shared" si="1" ref="E10:L10">SUM(E11:E15)</f>
        <v>0</v>
      </c>
      <c r="F10" s="182">
        <f t="shared" si="1"/>
        <v>0</v>
      </c>
      <c r="G10" s="182">
        <f t="shared" si="1"/>
        <v>7100000</v>
      </c>
      <c r="H10" s="182">
        <f t="shared" si="1"/>
        <v>0</v>
      </c>
      <c r="I10" s="182">
        <f t="shared" si="1"/>
        <v>5000000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1">SUM(N10:U10)</f>
        <v>29887585</v>
      </c>
      <c r="N10" s="182">
        <f aca="true" t="shared" si="3" ref="N10:U10">SUM(N11:N15)</f>
        <v>243065</v>
      </c>
      <c r="O10" s="182">
        <f t="shared" si="3"/>
        <v>850095</v>
      </c>
      <c r="P10" s="182">
        <f t="shared" si="3"/>
        <v>8844425</v>
      </c>
      <c r="Q10" s="182">
        <f t="shared" si="3"/>
        <v>0</v>
      </c>
      <c r="R10" s="182">
        <f t="shared" si="3"/>
        <v>19950000</v>
      </c>
      <c r="S10" s="182">
        <f t="shared" si="3"/>
        <v>0</v>
      </c>
      <c r="T10" s="182">
        <f t="shared" si="3"/>
        <v>0</v>
      </c>
      <c r="U10" s="182">
        <f t="shared" si="3"/>
        <v>0</v>
      </c>
      <c r="V10" s="25">
        <f aca="true" t="shared" si="4" ref="V10:V22">SUM(W10:AD10)</f>
        <v>24743039</v>
      </c>
      <c r="W10" s="182">
        <f aca="true" t="shared" si="5" ref="W10:AD10">SUM(W11:W15)</f>
        <v>43065</v>
      </c>
      <c r="X10" s="182">
        <f t="shared" si="5"/>
        <v>50526</v>
      </c>
      <c r="Y10" s="182">
        <f t="shared" si="5"/>
        <v>5674448</v>
      </c>
      <c r="Z10" s="182">
        <f t="shared" si="5"/>
        <v>0</v>
      </c>
      <c r="AA10" s="182">
        <f t="shared" si="5"/>
        <v>18975000</v>
      </c>
      <c r="AB10" s="182">
        <f t="shared" si="5"/>
        <v>0</v>
      </c>
      <c r="AC10" s="182">
        <f t="shared" si="5"/>
        <v>0</v>
      </c>
      <c r="AD10" s="182">
        <f t="shared" si="5"/>
        <v>0</v>
      </c>
    </row>
    <row r="11" spans="1:30" ht="18">
      <c r="A11" s="12"/>
      <c r="B11" s="12" t="s">
        <v>765</v>
      </c>
      <c r="C11" s="19" t="s">
        <v>766</v>
      </c>
      <c r="D11" s="124">
        <f t="shared" si="0"/>
        <v>5000000</v>
      </c>
      <c r="E11" s="125">
        <v>0</v>
      </c>
      <c r="F11" s="125">
        <v>0</v>
      </c>
      <c r="G11" s="125">
        <v>5000000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4">
        <f t="shared" si="2"/>
        <v>6733580</v>
      </c>
      <c r="N11" s="125">
        <v>243065</v>
      </c>
      <c r="O11" s="125">
        <v>850095</v>
      </c>
      <c r="P11" s="125">
        <v>5640420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4">
        <f t="shared" si="4"/>
        <v>3876860</v>
      </c>
      <c r="W11" s="125">
        <v>43065</v>
      </c>
      <c r="X11" s="125">
        <v>50526</v>
      </c>
      <c r="Y11" s="125">
        <v>3783269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</row>
    <row r="12" spans="1:30" ht="30">
      <c r="A12" s="12"/>
      <c r="B12" s="12" t="s">
        <v>767</v>
      </c>
      <c r="C12" s="19" t="s">
        <v>768</v>
      </c>
      <c r="D12" s="124">
        <f t="shared" si="0"/>
        <v>500000</v>
      </c>
      <c r="E12" s="125">
        <v>0</v>
      </c>
      <c r="F12" s="125">
        <v>0</v>
      </c>
      <c r="G12" s="125">
        <v>500000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500000</v>
      </c>
      <c r="N12" s="125">
        <v>0</v>
      </c>
      <c r="O12" s="125">
        <v>0</v>
      </c>
      <c r="P12" s="125">
        <v>500000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4">
        <f t="shared" si="4"/>
        <v>160000</v>
      </c>
      <c r="W12" s="125">
        <v>0</v>
      </c>
      <c r="X12" s="125">
        <v>0</v>
      </c>
      <c r="Y12" s="125">
        <v>160000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</row>
    <row r="13" spans="1:30" ht="30">
      <c r="A13" s="12"/>
      <c r="B13" s="12" t="s">
        <v>769</v>
      </c>
      <c r="C13" s="19" t="s">
        <v>770</v>
      </c>
      <c r="D13" s="124">
        <f t="shared" si="0"/>
        <v>1600000</v>
      </c>
      <c r="E13" s="125">
        <v>0</v>
      </c>
      <c r="F13" s="125">
        <v>0</v>
      </c>
      <c r="G13" s="125">
        <v>1600000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17804005</v>
      </c>
      <c r="N13" s="125">
        <v>0</v>
      </c>
      <c r="O13" s="125">
        <v>0</v>
      </c>
      <c r="P13" s="125">
        <v>2704005</v>
      </c>
      <c r="Q13" s="125">
        <v>0</v>
      </c>
      <c r="R13" s="125">
        <v>15100000</v>
      </c>
      <c r="S13" s="125">
        <v>0</v>
      </c>
      <c r="T13" s="125">
        <v>0</v>
      </c>
      <c r="U13" s="125">
        <v>0</v>
      </c>
      <c r="V13" s="124">
        <f t="shared" si="4"/>
        <v>16831179</v>
      </c>
      <c r="W13" s="125">
        <v>0</v>
      </c>
      <c r="X13" s="125">
        <v>0</v>
      </c>
      <c r="Y13" s="125">
        <v>1731179</v>
      </c>
      <c r="Z13" s="125">
        <v>0</v>
      </c>
      <c r="AA13" s="125">
        <v>15100000</v>
      </c>
      <c r="AB13" s="125">
        <v>0</v>
      </c>
      <c r="AC13" s="125">
        <v>0</v>
      </c>
      <c r="AD13" s="125">
        <v>0</v>
      </c>
    </row>
    <row r="14" spans="1:30" ht="18">
      <c r="A14" s="12"/>
      <c r="B14" s="12" t="s">
        <v>771</v>
      </c>
      <c r="C14" s="19" t="s">
        <v>772</v>
      </c>
      <c r="D14" s="124">
        <f t="shared" si="0"/>
        <v>2500000</v>
      </c>
      <c r="E14" s="125">
        <v>0</v>
      </c>
      <c r="F14" s="125">
        <v>0</v>
      </c>
      <c r="G14" s="125">
        <v>0</v>
      </c>
      <c r="H14" s="125">
        <v>0</v>
      </c>
      <c r="I14" s="125">
        <v>2500000</v>
      </c>
      <c r="J14" s="125">
        <v>0</v>
      </c>
      <c r="K14" s="125">
        <v>0</v>
      </c>
      <c r="L14" s="125">
        <v>0</v>
      </c>
      <c r="M14" s="124">
        <f t="shared" si="2"/>
        <v>2350000</v>
      </c>
      <c r="N14" s="125">
        <v>0</v>
      </c>
      <c r="O14" s="125">
        <v>0</v>
      </c>
      <c r="P14" s="125">
        <v>0</v>
      </c>
      <c r="Q14" s="125">
        <v>0</v>
      </c>
      <c r="R14" s="125">
        <v>2350000</v>
      </c>
      <c r="S14" s="125">
        <v>0</v>
      </c>
      <c r="T14" s="125">
        <v>0</v>
      </c>
      <c r="U14" s="125">
        <v>0</v>
      </c>
      <c r="V14" s="124">
        <f t="shared" si="4"/>
        <v>2260000</v>
      </c>
      <c r="W14" s="125">
        <v>0</v>
      </c>
      <c r="X14" s="125">
        <v>0</v>
      </c>
      <c r="Y14" s="125">
        <v>0</v>
      </c>
      <c r="Z14" s="125">
        <v>0</v>
      </c>
      <c r="AA14" s="125">
        <v>2260000</v>
      </c>
      <c r="AB14" s="125">
        <v>0</v>
      </c>
      <c r="AC14" s="125">
        <v>0</v>
      </c>
      <c r="AD14" s="125">
        <v>0</v>
      </c>
    </row>
    <row r="15" spans="1:30" ht="30">
      <c r="A15" s="12"/>
      <c r="B15" s="12" t="s">
        <v>773</v>
      </c>
      <c r="C15" s="19" t="s">
        <v>774</v>
      </c>
      <c r="D15" s="124">
        <f t="shared" si="0"/>
        <v>2500000</v>
      </c>
      <c r="E15" s="125">
        <v>0</v>
      </c>
      <c r="F15" s="125">
        <v>0</v>
      </c>
      <c r="G15" s="125">
        <v>0</v>
      </c>
      <c r="H15" s="125">
        <v>0</v>
      </c>
      <c r="I15" s="125">
        <v>2500000</v>
      </c>
      <c r="J15" s="125">
        <v>0</v>
      </c>
      <c r="K15" s="125">
        <v>0</v>
      </c>
      <c r="L15" s="125">
        <v>0</v>
      </c>
      <c r="M15" s="124">
        <f t="shared" si="2"/>
        <v>2500000</v>
      </c>
      <c r="N15" s="125">
        <v>0</v>
      </c>
      <c r="O15" s="125">
        <v>0</v>
      </c>
      <c r="P15" s="125">
        <v>0</v>
      </c>
      <c r="Q15" s="125">
        <v>0</v>
      </c>
      <c r="R15" s="125">
        <v>2500000</v>
      </c>
      <c r="S15" s="125">
        <v>0</v>
      </c>
      <c r="T15" s="125">
        <v>0</v>
      </c>
      <c r="U15" s="125">
        <v>0</v>
      </c>
      <c r="V15" s="124">
        <f t="shared" si="4"/>
        <v>1615000</v>
      </c>
      <c r="W15" s="125">
        <v>0</v>
      </c>
      <c r="X15" s="125">
        <v>0</v>
      </c>
      <c r="Y15" s="125">
        <v>0</v>
      </c>
      <c r="Z15" s="125">
        <v>0</v>
      </c>
      <c r="AA15" s="125">
        <v>1615000</v>
      </c>
      <c r="AB15" s="125">
        <v>0</v>
      </c>
      <c r="AC15" s="125">
        <v>0</v>
      </c>
      <c r="AD15" s="125">
        <v>0</v>
      </c>
    </row>
    <row r="16" spans="1:30" ht="18">
      <c r="A16" s="12" t="s">
        <v>101</v>
      </c>
      <c r="B16" s="12"/>
      <c r="C16" s="112" t="s">
        <v>45</v>
      </c>
      <c r="D16" s="25">
        <f t="shared" si="0"/>
        <v>17563500</v>
      </c>
      <c r="E16" s="182">
        <f aca="true" t="shared" si="6" ref="E16:L16">SUM(E17:E20)</f>
        <v>8700000</v>
      </c>
      <c r="F16" s="182">
        <f t="shared" si="6"/>
        <v>2300000</v>
      </c>
      <c r="G16" s="182">
        <f t="shared" si="6"/>
        <v>0</v>
      </c>
      <c r="H16" s="182">
        <f t="shared" si="6"/>
        <v>0</v>
      </c>
      <c r="I16" s="182">
        <f t="shared" si="6"/>
        <v>6563500</v>
      </c>
      <c r="J16" s="182">
        <f t="shared" si="6"/>
        <v>0</v>
      </c>
      <c r="K16" s="182">
        <f t="shared" si="6"/>
        <v>0</v>
      </c>
      <c r="L16" s="182">
        <f t="shared" si="6"/>
        <v>0</v>
      </c>
      <c r="M16" s="25">
        <f t="shared" si="2"/>
        <v>25074636</v>
      </c>
      <c r="N16" s="182">
        <f>SUM(N17:N20)</f>
        <v>14539750</v>
      </c>
      <c r="O16" s="182">
        <f>SUM(O17:O20)</f>
        <v>3971386</v>
      </c>
      <c r="P16" s="182">
        <f aca="true" t="shared" si="7" ref="P16:U16">SUM(P17:P20)</f>
        <v>0</v>
      </c>
      <c r="Q16" s="182">
        <f t="shared" si="7"/>
        <v>0</v>
      </c>
      <c r="R16" s="182">
        <f>SUM(R17:R20)</f>
        <v>6563500</v>
      </c>
      <c r="S16" s="182">
        <f t="shared" si="7"/>
        <v>0</v>
      </c>
      <c r="T16" s="182">
        <f t="shared" si="7"/>
        <v>0</v>
      </c>
      <c r="U16" s="182">
        <f t="shared" si="7"/>
        <v>0</v>
      </c>
      <c r="V16" s="25">
        <f t="shared" si="4"/>
        <v>17974300</v>
      </c>
      <c r="W16" s="182">
        <f>SUM(W17:W20)</f>
        <v>9342000</v>
      </c>
      <c r="X16" s="182">
        <f>SUM(X17:X20)</f>
        <v>2068800</v>
      </c>
      <c r="Y16" s="182">
        <f aca="true" t="shared" si="8" ref="Y16:AD16">SUM(Y17:Y20)</f>
        <v>0</v>
      </c>
      <c r="Z16" s="182">
        <f t="shared" si="8"/>
        <v>0</v>
      </c>
      <c r="AA16" s="182">
        <f>SUM(AA17:AA20)</f>
        <v>6563500</v>
      </c>
      <c r="AB16" s="182">
        <f t="shared" si="8"/>
        <v>0</v>
      </c>
      <c r="AC16" s="182">
        <f t="shared" si="8"/>
        <v>0</v>
      </c>
      <c r="AD16" s="182">
        <f t="shared" si="8"/>
        <v>0</v>
      </c>
    </row>
    <row r="17" spans="1:30" ht="18">
      <c r="A17" s="12"/>
      <c r="B17" s="12" t="s">
        <v>775</v>
      </c>
      <c r="C17" s="19" t="s">
        <v>776</v>
      </c>
      <c r="D17" s="124">
        <f t="shared" si="0"/>
        <v>1500000</v>
      </c>
      <c r="E17" s="125">
        <v>0</v>
      </c>
      <c r="F17" s="125">
        <v>0</v>
      </c>
      <c r="G17" s="125">
        <v>0</v>
      </c>
      <c r="H17" s="125">
        <v>0</v>
      </c>
      <c r="I17" s="125">
        <v>1500000</v>
      </c>
      <c r="J17" s="125">
        <v>0</v>
      </c>
      <c r="K17" s="125">
        <v>0</v>
      </c>
      <c r="L17" s="125">
        <v>0</v>
      </c>
      <c r="M17" s="124">
        <f t="shared" si="2"/>
        <v>1500000</v>
      </c>
      <c r="N17" s="125">
        <v>0</v>
      </c>
      <c r="O17" s="125">
        <v>0</v>
      </c>
      <c r="P17" s="125">
        <v>0</v>
      </c>
      <c r="Q17" s="125">
        <v>0</v>
      </c>
      <c r="R17" s="125">
        <v>1500000</v>
      </c>
      <c r="S17" s="125">
        <v>0</v>
      </c>
      <c r="T17" s="125">
        <v>0</v>
      </c>
      <c r="U17" s="125">
        <v>0</v>
      </c>
      <c r="V17" s="124">
        <f t="shared" si="4"/>
        <v>1500000</v>
      </c>
      <c r="W17" s="125">
        <v>0</v>
      </c>
      <c r="X17" s="125">
        <v>0</v>
      </c>
      <c r="Y17" s="125">
        <v>0</v>
      </c>
      <c r="Z17" s="125">
        <v>0</v>
      </c>
      <c r="AA17" s="125">
        <v>1500000</v>
      </c>
      <c r="AB17" s="125">
        <v>0</v>
      </c>
      <c r="AC17" s="125">
        <v>0</v>
      </c>
      <c r="AD17" s="125">
        <v>0</v>
      </c>
    </row>
    <row r="18" spans="1:30" ht="18">
      <c r="A18" s="12"/>
      <c r="B18" s="12" t="s">
        <v>777</v>
      </c>
      <c r="C18" s="19" t="s">
        <v>778</v>
      </c>
      <c r="D18" s="124">
        <f t="shared" si="0"/>
        <v>11000000</v>
      </c>
      <c r="E18" s="125">
        <v>8700000</v>
      </c>
      <c r="F18" s="125">
        <v>2300000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2"/>
        <v>18511136</v>
      </c>
      <c r="N18" s="125">
        <v>14539750</v>
      </c>
      <c r="O18" s="125">
        <v>3971386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4">
        <f t="shared" si="4"/>
        <v>11410800</v>
      </c>
      <c r="W18" s="125">
        <v>9342000</v>
      </c>
      <c r="X18" s="125">
        <v>2068800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</row>
    <row r="19" spans="1:30" ht="30">
      <c r="A19" s="12"/>
      <c r="B19" s="12" t="s">
        <v>779</v>
      </c>
      <c r="C19" s="19" t="s">
        <v>780</v>
      </c>
      <c r="D19" s="124">
        <f t="shared" si="0"/>
        <v>3492500</v>
      </c>
      <c r="E19" s="125">
        <v>0</v>
      </c>
      <c r="F19" s="125">
        <v>0</v>
      </c>
      <c r="G19" s="125">
        <v>0</v>
      </c>
      <c r="H19" s="125">
        <v>0</v>
      </c>
      <c r="I19" s="125">
        <v>3492500</v>
      </c>
      <c r="J19" s="125">
        <v>0</v>
      </c>
      <c r="K19" s="125">
        <v>0</v>
      </c>
      <c r="L19" s="125">
        <v>0</v>
      </c>
      <c r="M19" s="124">
        <f t="shared" si="2"/>
        <v>3492500</v>
      </c>
      <c r="N19" s="125">
        <v>0</v>
      </c>
      <c r="O19" s="125">
        <v>0</v>
      </c>
      <c r="P19" s="125">
        <v>0</v>
      </c>
      <c r="Q19" s="125">
        <v>0</v>
      </c>
      <c r="R19" s="125">
        <v>3492500</v>
      </c>
      <c r="S19" s="125">
        <v>0</v>
      </c>
      <c r="T19" s="125">
        <v>0</v>
      </c>
      <c r="U19" s="125">
        <v>0</v>
      </c>
      <c r="V19" s="124">
        <f t="shared" si="4"/>
        <v>3492500</v>
      </c>
      <c r="W19" s="125">
        <v>0</v>
      </c>
      <c r="X19" s="125">
        <v>0</v>
      </c>
      <c r="Y19" s="125">
        <v>0</v>
      </c>
      <c r="Z19" s="125">
        <v>0</v>
      </c>
      <c r="AA19" s="125">
        <v>3492500</v>
      </c>
      <c r="AB19" s="125">
        <v>0</v>
      </c>
      <c r="AC19" s="125">
        <v>0</v>
      </c>
      <c r="AD19" s="125">
        <v>0</v>
      </c>
    </row>
    <row r="20" spans="1:30" ht="30">
      <c r="A20" s="12"/>
      <c r="B20" s="12" t="s">
        <v>781</v>
      </c>
      <c r="C20" s="19" t="s">
        <v>782</v>
      </c>
      <c r="D20" s="124">
        <f t="shared" si="0"/>
        <v>1571000</v>
      </c>
      <c r="E20" s="125">
        <v>0</v>
      </c>
      <c r="F20" s="125">
        <v>0</v>
      </c>
      <c r="G20" s="125">
        <v>0</v>
      </c>
      <c r="H20" s="125">
        <v>0</v>
      </c>
      <c r="I20" s="125">
        <v>1571000</v>
      </c>
      <c r="J20" s="125">
        <v>0</v>
      </c>
      <c r="K20" s="125">
        <v>0</v>
      </c>
      <c r="L20" s="125">
        <v>0</v>
      </c>
      <c r="M20" s="124">
        <f t="shared" si="2"/>
        <v>1571000</v>
      </c>
      <c r="N20" s="125">
        <v>0</v>
      </c>
      <c r="O20" s="125">
        <v>0</v>
      </c>
      <c r="P20" s="125">
        <v>0</v>
      </c>
      <c r="Q20" s="125">
        <v>0</v>
      </c>
      <c r="R20" s="125">
        <v>1571000</v>
      </c>
      <c r="S20" s="125">
        <v>0</v>
      </c>
      <c r="T20" s="125">
        <v>0</v>
      </c>
      <c r="U20" s="125">
        <v>0</v>
      </c>
      <c r="V20" s="124">
        <f t="shared" si="4"/>
        <v>1571000</v>
      </c>
      <c r="W20" s="125">
        <v>0</v>
      </c>
      <c r="X20" s="125">
        <v>0</v>
      </c>
      <c r="Y20" s="125">
        <v>0</v>
      </c>
      <c r="Z20" s="125">
        <v>0</v>
      </c>
      <c r="AA20" s="125">
        <v>1571000</v>
      </c>
      <c r="AB20" s="125">
        <v>0</v>
      </c>
      <c r="AC20" s="125">
        <v>0</v>
      </c>
      <c r="AD20" s="125">
        <v>0</v>
      </c>
    </row>
    <row r="21" spans="1:30" ht="18">
      <c r="A21" s="12" t="s">
        <v>102</v>
      </c>
      <c r="B21" s="12"/>
      <c r="C21" s="112" t="s">
        <v>47</v>
      </c>
      <c r="D21" s="25">
        <f t="shared" si="0"/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25">
        <v>0</v>
      </c>
      <c r="M21" s="25">
        <f t="shared" si="2"/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25">
        <v>0</v>
      </c>
      <c r="V21" s="25">
        <f t="shared" si="4"/>
        <v>0</v>
      </c>
      <c r="W21" s="182">
        <v>0</v>
      </c>
      <c r="X21" s="182">
        <v>0</v>
      </c>
      <c r="Y21" s="182">
        <v>0</v>
      </c>
      <c r="Z21" s="182">
        <v>0</v>
      </c>
      <c r="AA21" s="182">
        <v>0</v>
      </c>
      <c r="AB21" s="182">
        <v>0</v>
      </c>
      <c r="AC21" s="182">
        <v>0</v>
      </c>
      <c r="AD21" s="25">
        <v>0</v>
      </c>
    </row>
    <row r="22" spans="1:30" ht="24.75" customHeight="1">
      <c r="A22" s="286" t="s">
        <v>361</v>
      </c>
      <c r="B22" s="286"/>
      <c r="C22" s="286"/>
      <c r="D22" s="25">
        <f t="shared" si="0"/>
        <v>29663500</v>
      </c>
      <c r="E22" s="182">
        <f aca="true" t="shared" si="9" ref="E22:L22">E10+E16+E21</f>
        <v>8700000</v>
      </c>
      <c r="F22" s="182">
        <f t="shared" si="9"/>
        <v>2300000</v>
      </c>
      <c r="G22" s="182">
        <f t="shared" si="9"/>
        <v>7100000</v>
      </c>
      <c r="H22" s="182">
        <f t="shared" si="9"/>
        <v>0</v>
      </c>
      <c r="I22" s="182">
        <f t="shared" si="9"/>
        <v>11563500</v>
      </c>
      <c r="J22" s="182">
        <f t="shared" si="9"/>
        <v>0</v>
      </c>
      <c r="K22" s="182">
        <f t="shared" si="9"/>
        <v>0</v>
      </c>
      <c r="L22" s="182">
        <f t="shared" si="9"/>
        <v>0</v>
      </c>
      <c r="M22" s="25">
        <f>SUM(N22:U22)</f>
        <v>54962221</v>
      </c>
      <c r="N22" s="182">
        <f aca="true" t="shared" si="10" ref="N22:U22">N10+N16+N21</f>
        <v>14782815</v>
      </c>
      <c r="O22" s="182">
        <f t="shared" si="10"/>
        <v>4821481</v>
      </c>
      <c r="P22" s="182">
        <f t="shared" si="10"/>
        <v>8844425</v>
      </c>
      <c r="Q22" s="182">
        <f t="shared" si="10"/>
        <v>0</v>
      </c>
      <c r="R22" s="182">
        <f t="shared" si="10"/>
        <v>26513500</v>
      </c>
      <c r="S22" s="182">
        <f t="shared" si="10"/>
        <v>0</v>
      </c>
      <c r="T22" s="182">
        <f t="shared" si="10"/>
        <v>0</v>
      </c>
      <c r="U22" s="182">
        <f t="shared" si="10"/>
        <v>0</v>
      </c>
      <c r="V22" s="25">
        <f t="shared" si="4"/>
        <v>42717339</v>
      </c>
      <c r="W22" s="182">
        <f aca="true" t="shared" si="11" ref="W22:AD22">W10+W16+W21</f>
        <v>9385065</v>
      </c>
      <c r="X22" s="182">
        <f t="shared" si="11"/>
        <v>2119326</v>
      </c>
      <c r="Y22" s="182">
        <f t="shared" si="11"/>
        <v>5674448</v>
      </c>
      <c r="Z22" s="182">
        <f t="shared" si="11"/>
        <v>0</v>
      </c>
      <c r="AA22" s="182">
        <f t="shared" si="11"/>
        <v>25538500</v>
      </c>
      <c r="AB22" s="182">
        <f t="shared" si="11"/>
        <v>0</v>
      </c>
      <c r="AC22" s="182">
        <f t="shared" si="11"/>
        <v>0</v>
      </c>
      <c r="AD22" s="182">
        <f t="shared" si="11"/>
        <v>0</v>
      </c>
    </row>
    <row r="24" spans="11:12" s="194" customFormat="1" ht="12.75">
      <c r="K24" s="233"/>
      <c r="L24" s="233"/>
    </row>
    <row r="25" spans="3:30" s="194" customFormat="1" ht="12.75">
      <c r="C25" s="194" t="s">
        <v>1267</v>
      </c>
      <c r="K25" s="233"/>
      <c r="L25" s="233"/>
      <c r="M25" s="194">
        <f>SUM(N25:U25)</f>
        <v>54962221</v>
      </c>
      <c r="N25" s="194">
        <v>14782815</v>
      </c>
      <c r="O25" s="194">
        <v>5115986</v>
      </c>
      <c r="P25" s="194">
        <v>8549920</v>
      </c>
      <c r="Q25" s="194">
        <v>0</v>
      </c>
      <c r="R25" s="194">
        <v>26513500</v>
      </c>
      <c r="S25" s="194">
        <v>0</v>
      </c>
      <c r="T25" s="194">
        <v>0</v>
      </c>
      <c r="U25" s="194">
        <v>0</v>
      </c>
      <c r="V25" s="194">
        <f>SUM(W25:AD25)</f>
        <v>36251939</v>
      </c>
      <c r="W25" s="194">
        <v>6793065</v>
      </c>
      <c r="X25" s="194">
        <v>1459326</v>
      </c>
      <c r="Y25" s="194">
        <v>3711048</v>
      </c>
      <c r="Z25" s="194">
        <v>0</v>
      </c>
      <c r="AA25" s="194">
        <v>24288500</v>
      </c>
      <c r="AB25" s="194">
        <v>0</v>
      </c>
      <c r="AC25" s="194">
        <v>0</v>
      </c>
      <c r="AD25" s="194">
        <v>0</v>
      </c>
    </row>
    <row r="26" spans="3:30" s="194" customFormat="1" ht="12.75">
      <c r="C26" s="194" t="s">
        <v>1127</v>
      </c>
      <c r="K26" s="233"/>
      <c r="L26" s="233" t="s">
        <v>746</v>
      </c>
      <c r="M26" s="194">
        <f>M22-M25</f>
        <v>0</v>
      </c>
      <c r="N26" s="194">
        <f aca="true" t="shared" si="12" ref="N26:AD26">N22-N25</f>
        <v>0</v>
      </c>
      <c r="O26" s="194">
        <f t="shared" si="12"/>
        <v>-294505</v>
      </c>
      <c r="P26" s="194">
        <f t="shared" si="12"/>
        <v>294505</v>
      </c>
      <c r="Q26" s="194">
        <f t="shared" si="12"/>
        <v>0</v>
      </c>
      <c r="R26" s="194">
        <f t="shared" si="12"/>
        <v>0</v>
      </c>
      <c r="S26" s="194">
        <f t="shared" si="12"/>
        <v>0</v>
      </c>
      <c r="T26" s="194">
        <f t="shared" si="12"/>
        <v>0</v>
      </c>
      <c r="U26" s="194">
        <f t="shared" si="12"/>
        <v>0</v>
      </c>
      <c r="V26" s="194">
        <f t="shared" si="12"/>
        <v>6465400</v>
      </c>
      <c r="W26" s="194">
        <f t="shared" si="12"/>
        <v>2592000</v>
      </c>
      <c r="X26" s="194">
        <f t="shared" si="12"/>
        <v>660000</v>
      </c>
      <c r="Y26" s="194">
        <f t="shared" si="12"/>
        <v>1963400</v>
      </c>
      <c r="Z26" s="194">
        <f t="shared" si="12"/>
        <v>0</v>
      </c>
      <c r="AA26" s="194">
        <f t="shared" si="12"/>
        <v>1250000</v>
      </c>
      <c r="AB26" s="194">
        <f t="shared" si="12"/>
        <v>0</v>
      </c>
      <c r="AC26" s="194">
        <f t="shared" si="12"/>
        <v>0</v>
      </c>
      <c r="AD26" s="194">
        <f t="shared" si="12"/>
        <v>0</v>
      </c>
    </row>
    <row r="27" s="194" customFormat="1" ht="12.75"/>
    <row r="28" s="194" customFormat="1" ht="12.75"/>
    <row r="29" s="194" customFormat="1" ht="12.75"/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C7:C9"/>
    <mergeCell ref="D7:D9"/>
    <mergeCell ref="E7:L7"/>
    <mergeCell ref="M7:M9"/>
    <mergeCell ref="A22:C22"/>
    <mergeCell ref="N7:U7"/>
    <mergeCell ref="E8:I8"/>
    <mergeCell ref="J8:L8"/>
    <mergeCell ref="N8:R8"/>
    <mergeCell ref="S8:U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3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9"/>
  <sheetViews>
    <sheetView view="pageBreakPreview" zoomScale="66" zoomScaleNormal="66" zoomScaleSheetLayoutView="66" zoomScalePageLayoutView="0" workbookViewId="0" topLeftCell="A1">
      <selection activeCell="A1" sqref="A1:AE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7.00390625" style="0" customWidth="1"/>
    <col min="10" max="13" width="14.57421875" style="0" customWidth="1"/>
    <col min="14" max="14" width="16.7109375" style="0" customWidth="1"/>
    <col min="15" max="17" width="14.57421875" style="0" customWidth="1"/>
    <col min="18" max="18" width="16.7109375" style="0" customWidth="1"/>
    <col min="19" max="22" width="14.57421875" style="0" customWidth="1"/>
    <col min="23" max="23" width="22.421875" style="0" customWidth="1"/>
    <col min="27" max="27" width="19.421875" style="0" customWidth="1"/>
  </cols>
  <sheetData>
    <row r="1" spans="1:31" ht="18">
      <c r="A1" s="249" t="s">
        <v>1281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</row>
    <row r="3" spans="1:31" ht="18" customHeight="1">
      <c r="A3" s="299" t="s">
        <v>783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1:31" ht="18">
      <c r="A4" s="299" t="s">
        <v>784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</row>
    <row r="5" spans="1:3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3"/>
      <c r="AE5" s="3" t="s">
        <v>1</v>
      </c>
    </row>
    <row r="6" spans="1:3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6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6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  <c r="AE6" s="6" t="s">
        <v>257</v>
      </c>
    </row>
    <row r="7" spans="1:31" ht="12.75" customHeight="1">
      <c r="A7" s="259" t="s">
        <v>24</v>
      </c>
      <c r="B7" s="259" t="s">
        <v>189</v>
      </c>
      <c r="C7" s="259" t="s">
        <v>407</v>
      </c>
      <c r="D7" s="260" t="s">
        <v>25</v>
      </c>
      <c r="E7" s="260" t="s">
        <v>26</v>
      </c>
      <c r="F7" s="287" t="s">
        <v>27</v>
      </c>
      <c r="G7" s="287"/>
      <c r="H7" s="287"/>
      <c r="I7" s="287"/>
      <c r="J7" s="287"/>
      <c r="K7" s="287"/>
      <c r="L7" s="287"/>
      <c r="M7" s="287"/>
      <c r="N7" s="260" t="s">
        <v>28</v>
      </c>
      <c r="O7" s="287" t="s">
        <v>29</v>
      </c>
      <c r="P7" s="287"/>
      <c r="Q7" s="287"/>
      <c r="R7" s="287"/>
      <c r="S7" s="287"/>
      <c r="T7" s="287"/>
      <c r="U7" s="287"/>
      <c r="V7" s="287"/>
      <c r="W7" s="260" t="s">
        <v>1263</v>
      </c>
      <c r="X7" s="287" t="s">
        <v>1264</v>
      </c>
      <c r="Y7" s="287"/>
      <c r="Z7" s="287"/>
      <c r="AA7" s="287"/>
      <c r="AB7" s="287"/>
      <c r="AC7" s="287"/>
      <c r="AD7" s="287"/>
      <c r="AE7" s="287"/>
    </row>
    <row r="8" spans="1:31" ht="12.75" customHeight="1">
      <c r="A8" s="259"/>
      <c r="B8" s="259"/>
      <c r="C8" s="259"/>
      <c r="D8" s="260"/>
      <c r="E8" s="260"/>
      <c r="F8" s="257" t="s">
        <v>30</v>
      </c>
      <c r="G8" s="257"/>
      <c r="H8" s="257"/>
      <c r="I8" s="257"/>
      <c r="J8" s="257"/>
      <c r="K8" s="257" t="s">
        <v>31</v>
      </c>
      <c r="L8" s="257"/>
      <c r="M8" s="257"/>
      <c r="N8" s="260"/>
      <c r="O8" s="257" t="s">
        <v>30</v>
      </c>
      <c r="P8" s="257"/>
      <c r="Q8" s="257"/>
      <c r="R8" s="257"/>
      <c r="S8" s="257"/>
      <c r="T8" s="257" t="s">
        <v>31</v>
      </c>
      <c r="U8" s="257"/>
      <c r="V8" s="257"/>
      <c r="W8" s="260"/>
      <c r="X8" s="257" t="s">
        <v>30</v>
      </c>
      <c r="Y8" s="257"/>
      <c r="Z8" s="257"/>
      <c r="AA8" s="257"/>
      <c r="AB8" s="257"/>
      <c r="AC8" s="257" t="s">
        <v>31</v>
      </c>
      <c r="AD8" s="257"/>
      <c r="AE8" s="257"/>
    </row>
    <row r="9" spans="1:31" ht="93" customHeight="1">
      <c r="A9" s="259"/>
      <c r="B9" s="259"/>
      <c r="C9" s="259"/>
      <c r="D9" s="260"/>
      <c r="E9" s="260"/>
      <c r="F9" s="7" t="s">
        <v>32</v>
      </c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7" t="s">
        <v>38</v>
      </c>
      <c r="M9" s="7" t="s">
        <v>39</v>
      </c>
      <c r="N9" s="260"/>
      <c r="O9" s="7" t="s">
        <v>32</v>
      </c>
      <c r="P9" s="7" t="s">
        <v>33</v>
      </c>
      <c r="Q9" s="7" t="s">
        <v>34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  <c r="W9" s="260"/>
      <c r="X9" s="7" t="s">
        <v>32</v>
      </c>
      <c r="Y9" s="7" t="s">
        <v>33</v>
      </c>
      <c r="Z9" s="7" t="s">
        <v>34</v>
      </c>
      <c r="AA9" s="7" t="s">
        <v>35</v>
      </c>
      <c r="AB9" s="7" t="s">
        <v>36</v>
      </c>
      <c r="AC9" s="7" t="s">
        <v>37</v>
      </c>
      <c r="AD9" s="7" t="s">
        <v>38</v>
      </c>
      <c r="AE9" s="7" t="s">
        <v>39</v>
      </c>
    </row>
    <row r="10" spans="1:31" s="195" customFormat="1" ht="18">
      <c r="A10" s="180" t="s">
        <v>105</v>
      </c>
      <c r="B10" s="180"/>
      <c r="C10" s="180"/>
      <c r="D10" s="181" t="s">
        <v>43</v>
      </c>
      <c r="E10" s="25">
        <f aca="true" t="shared" si="0" ref="E10:E28">SUM(F10:M10)</f>
        <v>204000000</v>
      </c>
      <c r="F10" s="182">
        <f aca="true" t="shared" si="1" ref="F10:M10">F11+F16+F21+F22</f>
        <v>0</v>
      </c>
      <c r="G10" s="182">
        <f t="shared" si="1"/>
        <v>0</v>
      </c>
      <c r="H10" s="182">
        <f t="shared" si="1"/>
        <v>0</v>
      </c>
      <c r="I10" s="182">
        <f t="shared" si="1"/>
        <v>204000000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182">
        <f t="shared" si="1"/>
        <v>0</v>
      </c>
      <c r="N10" s="25">
        <f aca="true" t="shared" si="2" ref="N10:N27">SUM(O10:V10)</f>
        <v>197335319</v>
      </c>
      <c r="O10" s="182">
        <f aca="true" t="shared" si="3" ref="O10:V10">O11+O16+O21+O22</f>
        <v>0</v>
      </c>
      <c r="P10" s="182">
        <f t="shared" si="3"/>
        <v>0</v>
      </c>
      <c r="Q10" s="182">
        <f t="shared" si="3"/>
        <v>6350</v>
      </c>
      <c r="R10" s="182">
        <f t="shared" si="3"/>
        <v>197328969</v>
      </c>
      <c r="S10" s="182">
        <f t="shared" si="3"/>
        <v>0</v>
      </c>
      <c r="T10" s="182">
        <f t="shared" si="3"/>
        <v>0</v>
      </c>
      <c r="U10" s="182">
        <f t="shared" si="3"/>
        <v>0</v>
      </c>
      <c r="V10" s="182">
        <f t="shared" si="3"/>
        <v>0</v>
      </c>
      <c r="W10" s="25">
        <f aca="true" t="shared" si="4" ref="W10:W28">SUM(X10:AE10)</f>
        <v>144312385</v>
      </c>
      <c r="X10" s="182">
        <f aca="true" t="shared" si="5" ref="X10:AE10">X11+X16+X21+X22</f>
        <v>0</v>
      </c>
      <c r="Y10" s="182">
        <f t="shared" si="5"/>
        <v>0</v>
      </c>
      <c r="Z10" s="182">
        <f t="shared" si="5"/>
        <v>6350</v>
      </c>
      <c r="AA10" s="182">
        <f t="shared" si="5"/>
        <v>144306035</v>
      </c>
      <c r="AB10" s="182">
        <f t="shared" si="5"/>
        <v>0</v>
      </c>
      <c r="AC10" s="182">
        <f t="shared" si="5"/>
        <v>0</v>
      </c>
      <c r="AD10" s="182">
        <f t="shared" si="5"/>
        <v>0</v>
      </c>
      <c r="AE10" s="182">
        <f t="shared" si="5"/>
        <v>0</v>
      </c>
    </row>
    <row r="11" spans="1:31" s="195" customFormat="1" ht="18">
      <c r="A11" s="180"/>
      <c r="B11" s="180" t="s">
        <v>785</v>
      </c>
      <c r="C11" s="180"/>
      <c r="D11" s="191" t="s">
        <v>786</v>
      </c>
      <c r="E11" s="25">
        <f t="shared" si="0"/>
        <v>137000000</v>
      </c>
      <c r="F11" s="197">
        <f aca="true" t="shared" si="6" ref="F11:M11">SUM(F12:F15)</f>
        <v>0</v>
      </c>
      <c r="G11" s="197">
        <f t="shared" si="6"/>
        <v>0</v>
      </c>
      <c r="H11" s="197">
        <f t="shared" si="6"/>
        <v>0</v>
      </c>
      <c r="I11" s="197">
        <f t="shared" si="6"/>
        <v>137000000</v>
      </c>
      <c r="J11" s="197">
        <f t="shared" si="6"/>
        <v>0</v>
      </c>
      <c r="K11" s="197">
        <f t="shared" si="6"/>
        <v>0</v>
      </c>
      <c r="L11" s="197">
        <f t="shared" si="6"/>
        <v>0</v>
      </c>
      <c r="M11" s="197">
        <f t="shared" si="6"/>
        <v>0</v>
      </c>
      <c r="N11" s="25">
        <f t="shared" si="2"/>
        <v>145951100</v>
      </c>
      <c r="O11" s="197">
        <f aca="true" t="shared" si="7" ref="O11:V11">SUM(O12:O15)</f>
        <v>0</v>
      </c>
      <c r="P11" s="197">
        <f t="shared" si="7"/>
        <v>0</v>
      </c>
      <c r="Q11" s="197">
        <f t="shared" si="7"/>
        <v>0</v>
      </c>
      <c r="R11" s="197">
        <f>SUM(R12:R15)</f>
        <v>145951100</v>
      </c>
      <c r="S11" s="197">
        <f t="shared" si="7"/>
        <v>0</v>
      </c>
      <c r="T11" s="197">
        <f t="shared" si="7"/>
        <v>0</v>
      </c>
      <c r="U11" s="197">
        <f t="shared" si="7"/>
        <v>0</v>
      </c>
      <c r="V11" s="197">
        <f t="shared" si="7"/>
        <v>0</v>
      </c>
      <c r="W11" s="25">
        <f t="shared" si="4"/>
        <v>120145676</v>
      </c>
      <c r="X11" s="197">
        <f aca="true" t="shared" si="8" ref="X11:AE11">SUM(X12:X15)</f>
        <v>0</v>
      </c>
      <c r="Y11" s="197">
        <f t="shared" si="8"/>
        <v>0</v>
      </c>
      <c r="Z11" s="197">
        <f t="shared" si="8"/>
        <v>0</v>
      </c>
      <c r="AA11" s="197">
        <f>SUM(AA12:AA15)</f>
        <v>120145676</v>
      </c>
      <c r="AB11" s="197">
        <f t="shared" si="8"/>
        <v>0</v>
      </c>
      <c r="AC11" s="197">
        <f t="shared" si="8"/>
        <v>0</v>
      </c>
      <c r="AD11" s="197">
        <f t="shared" si="8"/>
        <v>0</v>
      </c>
      <c r="AE11" s="197">
        <f t="shared" si="8"/>
        <v>0</v>
      </c>
    </row>
    <row r="12" spans="1:31" ht="18">
      <c r="A12" s="12"/>
      <c r="B12" s="12"/>
      <c r="C12" s="12" t="s">
        <v>787</v>
      </c>
      <c r="D12" s="19" t="s">
        <v>788</v>
      </c>
      <c r="E12" s="124">
        <f t="shared" si="0"/>
        <v>80000000</v>
      </c>
      <c r="F12" s="125">
        <v>0</v>
      </c>
      <c r="G12" s="125">
        <v>0</v>
      </c>
      <c r="H12" s="125">
        <v>0</v>
      </c>
      <c r="I12" s="125">
        <v>80000000</v>
      </c>
      <c r="J12" s="125">
        <v>0</v>
      </c>
      <c r="K12" s="125">
        <v>0</v>
      </c>
      <c r="L12" s="125">
        <v>0</v>
      </c>
      <c r="M12" s="183">
        <v>0</v>
      </c>
      <c r="N12" s="124">
        <f t="shared" si="2"/>
        <v>85613000</v>
      </c>
      <c r="O12" s="125">
        <v>0</v>
      </c>
      <c r="P12" s="125">
        <v>0</v>
      </c>
      <c r="Q12" s="125">
        <v>0</v>
      </c>
      <c r="R12" s="125">
        <v>85613000</v>
      </c>
      <c r="S12" s="125">
        <v>0</v>
      </c>
      <c r="T12" s="125">
        <v>0</v>
      </c>
      <c r="U12" s="125">
        <v>0</v>
      </c>
      <c r="V12" s="183">
        <v>0</v>
      </c>
      <c r="W12" s="124">
        <f t="shared" si="4"/>
        <v>71802199</v>
      </c>
      <c r="X12" s="125">
        <v>0</v>
      </c>
      <c r="Y12" s="125">
        <v>0</v>
      </c>
      <c r="Z12" s="125">
        <v>0</v>
      </c>
      <c r="AA12" s="125">
        <v>71802199</v>
      </c>
      <c r="AB12" s="125">
        <v>0</v>
      </c>
      <c r="AC12" s="125">
        <v>0</v>
      </c>
      <c r="AD12" s="125">
        <v>0</v>
      </c>
      <c r="AE12" s="183">
        <v>0</v>
      </c>
    </row>
    <row r="13" spans="1:31" ht="18">
      <c r="A13" s="12"/>
      <c r="B13" s="12"/>
      <c r="C13" s="12" t="s">
        <v>789</v>
      </c>
      <c r="D13" s="19" t="s">
        <v>790</v>
      </c>
      <c r="E13" s="124">
        <f t="shared" si="0"/>
        <v>20000000</v>
      </c>
      <c r="F13" s="125">
        <v>0</v>
      </c>
      <c r="G13" s="125">
        <v>0</v>
      </c>
      <c r="H13" s="125">
        <v>0</v>
      </c>
      <c r="I13" s="125">
        <v>20000000</v>
      </c>
      <c r="J13" s="125">
        <v>0</v>
      </c>
      <c r="K13" s="125">
        <v>0</v>
      </c>
      <c r="L13" s="125">
        <v>0</v>
      </c>
      <c r="M13" s="183">
        <v>0</v>
      </c>
      <c r="N13" s="124">
        <f t="shared" si="2"/>
        <v>20000000</v>
      </c>
      <c r="O13" s="125">
        <v>0</v>
      </c>
      <c r="P13" s="125">
        <v>0</v>
      </c>
      <c r="Q13" s="125">
        <v>0</v>
      </c>
      <c r="R13" s="125">
        <v>20000000</v>
      </c>
      <c r="S13" s="125">
        <v>0</v>
      </c>
      <c r="T13" s="125">
        <v>0</v>
      </c>
      <c r="U13" s="125">
        <v>0</v>
      </c>
      <c r="V13" s="183">
        <v>0</v>
      </c>
      <c r="W13" s="124">
        <f t="shared" si="4"/>
        <v>14039028</v>
      </c>
      <c r="X13" s="125">
        <v>0</v>
      </c>
      <c r="Y13" s="125">
        <v>0</v>
      </c>
      <c r="Z13" s="125">
        <v>0</v>
      </c>
      <c r="AA13" s="125">
        <v>14039028</v>
      </c>
      <c r="AB13" s="125">
        <v>0</v>
      </c>
      <c r="AC13" s="125">
        <v>0</v>
      </c>
      <c r="AD13" s="125">
        <v>0</v>
      </c>
      <c r="AE13" s="183">
        <v>0</v>
      </c>
    </row>
    <row r="14" spans="1:31" ht="18">
      <c r="A14" s="12"/>
      <c r="B14" s="12"/>
      <c r="C14" s="12" t="s">
        <v>791</v>
      </c>
      <c r="D14" s="19" t="s">
        <v>792</v>
      </c>
      <c r="E14" s="124">
        <f t="shared" si="0"/>
        <v>22000000</v>
      </c>
      <c r="F14" s="125">
        <v>0</v>
      </c>
      <c r="G14" s="125">
        <v>0</v>
      </c>
      <c r="H14" s="125">
        <v>0</v>
      </c>
      <c r="I14" s="125">
        <v>22000000</v>
      </c>
      <c r="J14" s="125">
        <v>0</v>
      </c>
      <c r="K14" s="125">
        <v>0</v>
      </c>
      <c r="L14" s="125">
        <v>0</v>
      </c>
      <c r="M14" s="183">
        <v>0</v>
      </c>
      <c r="N14" s="124">
        <f t="shared" si="2"/>
        <v>25064500</v>
      </c>
      <c r="O14" s="125">
        <v>0</v>
      </c>
      <c r="P14" s="125">
        <v>0</v>
      </c>
      <c r="Q14" s="125">
        <v>0</v>
      </c>
      <c r="R14" s="125">
        <v>25064500</v>
      </c>
      <c r="S14" s="125">
        <v>0</v>
      </c>
      <c r="T14" s="125">
        <v>0</v>
      </c>
      <c r="U14" s="125">
        <v>0</v>
      </c>
      <c r="V14" s="183">
        <v>0</v>
      </c>
      <c r="W14" s="124">
        <f t="shared" si="4"/>
        <v>22773349</v>
      </c>
      <c r="X14" s="125">
        <v>0</v>
      </c>
      <c r="Y14" s="125">
        <v>0</v>
      </c>
      <c r="Z14" s="125">
        <v>0</v>
      </c>
      <c r="AA14" s="125">
        <v>22773349</v>
      </c>
      <c r="AB14" s="125">
        <v>0</v>
      </c>
      <c r="AC14" s="125">
        <v>0</v>
      </c>
      <c r="AD14" s="125">
        <v>0</v>
      </c>
      <c r="AE14" s="183">
        <v>0</v>
      </c>
    </row>
    <row r="15" spans="1:31" ht="18">
      <c r="A15" s="12"/>
      <c r="B15" s="12"/>
      <c r="C15" s="12" t="s">
        <v>793</v>
      </c>
      <c r="D15" s="19" t="s">
        <v>794</v>
      </c>
      <c r="E15" s="124">
        <f t="shared" si="0"/>
        <v>15000000</v>
      </c>
      <c r="F15" s="125">
        <v>0</v>
      </c>
      <c r="G15" s="125">
        <v>0</v>
      </c>
      <c r="H15" s="125">
        <v>0</v>
      </c>
      <c r="I15" s="125">
        <v>15000000</v>
      </c>
      <c r="J15" s="125">
        <v>0</v>
      </c>
      <c r="K15" s="125">
        <v>0</v>
      </c>
      <c r="L15" s="125">
        <v>0</v>
      </c>
      <c r="M15" s="183">
        <v>0</v>
      </c>
      <c r="N15" s="124">
        <f t="shared" si="2"/>
        <v>15273600</v>
      </c>
      <c r="O15" s="125">
        <v>0</v>
      </c>
      <c r="P15" s="125">
        <v>0</v>
      </c>
      <c r="Q15" s="125">
        <v>0</v>
      </c>
      <c r="R15" s="125">
        <v>15273600</v>
      </c>
      <c r="S15" s="125">
        <v>0</v>
      </c>
      <c r="T15" s="125">
        <v>0</v>
      </c>
      <c r="U15" s="125">
        <v>0</v>
      </c>
      <c r="V15" s="183">
        <v>0</v>
      </c>
      <c r="W15" s="124">
        <f t="shared" si="4"/>
        <v>11531100</v>
      </c>
      <c r="X15" s="125">
        <v>0</v>
      </c>
      <c r="Y15" s="125">
        <v>0</v>
      </c>
      <c r="Z15" s="125">
        <v>0</v>
      </c>
      <c r="AA15" s="125">
        <v>11531100</v>
      </c>
      <c r="AB15" s="125">
        <v>0</v>
      </c>
      <c r="AC15" s="125">
        <v>0</v>
      </c>
      <c r="AD15" s="125">
        <v>0</v>
      </c>
      <c r="AE15" s="183">
        <v>0</v>
      </c>
    </row>
    <row r="16" spans="1:31" s="195" customFormat="1" ht="18">
      <c r="A16" s="180"/>
      <c r="B16" s="180" t="s">
        <v>795</v>
      </c>
      <c r="C16" s="180"/>
      <c r="D16" s="191" t="s">
        <v>796</v>
      </c>
      <c r="E16" s="25">
        <f t="shared" si="0"/>
        <v>17000000</v>
      </c>
      <c r="F16" s="197">
        <f>SUM(F18:F20)</f>
        <v>0</v>
      </c>
      <c r="G16" s="197">
        <f>SUM(G18:G20)</f>
        <v>0</v>
      </c>
      <c r="H16" s="197">
        <f>SUM(H18:H20)</f>
        <v>0</v>
      </c>
      <c r="I16" s="197">
        <f>SUM(I17:I20)</f>
        <v>17000000</v>
      </c>
      <c r="J16" s="197">
        <f>SUM(J18:J20)</f>
        <v>0</v>
      </c>
      <c r="K16" s="197">
        <f>SUM(K18:K20)</f>
        <v>0</v>
      </c>
      <c r="L16" s="197">
        <f>SUM(L18:L20)</f>
        <v>0</v>
      </c>
      <c r="M16" s="197">
        <f>SUM(M18:M20)</f>
        <v>0</v>
      </c>
      <c r="N16" s="25">
        <f t="shared" si="2"/>
        <v>17779108</v>
      </c>
      <c r="O16" s="197">
        <f>SUM(O18:O20)</f>
        <v>0</v>
      </c>
      <c r="P16" s="197">
        <f>SUM(P18:P20)</f>
        <v>0</v>
      </c>
      <c r="Q16" s="197">
        <f>SUM(Q17:Q20)</f>
        <v>6350</v>
      </c>
      <c r="R16" s="197">
        <f>SUM(R17:R20)</f>
        <v>17772758</v>
      </c>
      <c r="S16" s="197">
        <f>SUM(S18:S20)</f>
        <v>0</v>
      </c>
      <c r="T16" s="197">
        <f>SUM(T18:T20)</f>
        <v>0</v>
      </c>
      <c r="U16" s="197">
        <f>SUM(U18:U20)</f>
        <v>0</v>
      </c>
      <c r="V16" s="197">
        <f>SUM(V18:V20)</f>
        <v>0</v>
      </c>
      <c r="W16" s="25">
        <f t="shared" si="4"/>
        <v>7272656</v>
      </c>
      <c r="X16" s="197">
        <f>SUM(X18:X20)</f>
        <v>0</v>
      </c>
      <c r="Y16" s="197">
        <f>SUM(Y18:Y20)</f>
        <v>0</v>
      </c>
      <c r="Z16" s="197">
        <f>SUM(Z17:Z20)</f>
        <v>6350</v>
      </c>
      <c r="AA16" s="197">
        <f>SUM(AA17:AA20)</f>
        <v>7266306</v>
      </c>
      <c r="AB16" s="197">
        <f>SUM(AB18:AB20)</f>
        <v>0</v>
      </c>
      <c r="AC16" s="197">
        <f>SUM(AC18:AC20)</f>
        <v>0</v>
      </c>
      <c r="AD16" s="197">
        <f>SUM(AD18:AD20)</f>
        <v>0</v>
      </c>
      <c r="AE16" s="197">
        <f>SUM(AE18:AE20)</f>
        <v>0</v>
      </c>
    </row>
    <row r="17" spans="1:31" ht="18">
      <c r="A17" s="12"/>
      <c r="B17" s="12"/>
      <c r="C17" s="12" t="s">
        <v>797</v>
      </c>
      <c r="D17" s="19" t="s">
        <v>798</v>
      </c>
      <c r="E17" s="124">
        <f t="shared" si="0"/>
        <v>6000000</v>
      </c>
      <c r="F17" s="125">
        <v>0</v>
      </c>
      <c r="G17" s="125">
        <v>0</v>
      </c>
      <c r="H17" s="125">
        <v>0</v>
      </c>
      <c r="I17" s="125">
        <v>6000000</v>
      </c>
      <c r="J17" s="125">
        <v>0</v>
      </c>
      <c r="K17" s="125">
        <v>0</v>
      </c>
      <c r="L17" s="125">
        <v>0</v>
      </c>
      <c r="M17" s="125">
        <v>0</v>
      </c>
      <c r="N17" s="124">
        <f t="shared" si="2"/>
        <v>6462000</v>
      </c>
      <c r="O17" s="125">
        <v>0</v>
      </c>
      <c r="P17" s="125">
        <v>0</v>
      </c>
      <c r="Q17" s="125">
        <v>3175</v>
      </c>
      <c r="R17" s="125">
        <v>6458825</v>
      </c>
      <c r="S17" s="125">
        <v>0</v>
      </c>
      <c r="T17" s="125">
        <v>0</v>
      </c>
      <c r="U17" s="125">
        <v>0</v>
      </c>
      <c r="V17" s="125">
        <v>0</v>
      </c>
      <c r="W17" s="124">
        <f t="shared" si="4"/>
        <v>2330675</v>
      </c>
      <c r="X17" s="125">
        <v>0</v>
      </c>
      <c r="Y17" s="125">
        <v>0</v>
      </c>
      <c r="Z17" s="125">
        <v>3175</v>
      </c>
      <c r="AA17" s="125">
        <v>2327500</v>
      </c>
      <c r="AB17" s="125">
        <v>0</v>
      </c>
      <c r="AC17" s="125">
        <v>0</v>
      </c>
      <c r="AD17" s="125">
        <v>0</v>
      </c>
      <c r="AE17" s="125">
        <v>0</v>
      </c>
    </row>
    <row r="18" spans="1:31" ht="18">
      <c r="A18" s="12"/>
      <c r="B18" s="12"/>
      <c r="C18" s="12" t="s">
        <v>799</v>
      </c>
      <c r="D18" s="19" t="s">
        <v>800</v>
      </c>
      <c r="E18" s="124">
        <f t="shared" si="0"/>
        <v>5000000</v>
      </c>
      <c r="F18" s="125">
        <v>0</v>
      </c>
      <c r="G18" s="125">
        <v>0</v>
      </c>
      <c r="H18" s="125">
        <v>0</v>
      </c>
      <c r="I18" s="125">
        <v>5000000</v>
      </c>
      <c r="J18" s="125">
        <v>0</v>
      </c>
      <c r="K18" s="125">
        <v>0</v>
      </c>
      <c r="L18" s="125">
        <v>0</v>
      </c>
      <c r="M18" s="125">
        <v>0</v>
      </c>
      <c r="N18" s="124">
        <f t="shared" si="2"/>
        <v>5293546</v>
      </c>
      <c r="O18" s="125">
        <v>0</v>
      </c>
      <c r="P18" s="125">
        <v>0</v>
      </c>
      <c r="Q18" s="125">
        <v>0</v>
      </c>
      <c r="R18" s="125">
        <v>5293546</v>
      </c>
      <c r="S18" s="125">
        <v>0</v>
      </c>
      <c r="T18" s="125">
        <v>0</v>
      </c>
      <c r="U18" s="125">
        <v>0</v>
      </c>
      <c r="V18" s="125">
        <v>0</v>
      </c>
      <c r="W18" s="124">
        <f t="shared" si="4"/>
        <v>3721926</v>
      </c>
      <c r="X18" s="125">
        <v>0</v>
      </c>
      <c r="Y18" s="125">
        <v>0</v>
      </c>
      <c r="Z18" s="125">
        <v>0</v>
      </c>
      <c r="AA18" s="125">
        <v>3721926</v>
      </c>
      <c r="AB18" s="125">
        <v>0</v>
      </c>
      <c r="AC18" s="125">
        <v>0</v>
      </c>
      <c r="AD18" s="125">
        <v>0</v>
      </c>
      <c r="AE18" s="125">
        <v>0</v>
      </c>
    </row>
    <row r="19" spans="1:31" ht="18">
      <c r="A19" s="12"/>
      <c r="B19" s="12"/>
      <c r="C19" s="12" t="s">
        <v>801</v>
      </c>
      <c r="D19" s="19" t="s">
        <v>802</v>
      </c>
      <c r="E19" s="124">
        <f t="shared" si="0"/>
        <v>4000000</v>
      </c>
      <c r="F19" s="125">
        <v>0</v>
      </c>
      <c r="G19" s="125">
        <v>0</v>
      </c>
      <c r="H19" s="125">
        <v>0</v>
      </c>
      <c r="I19" s="125">
        <v>4000000</v>
      </c>
      <c r="J19" s="125">
        <v>0</v>
      </c>
      <c r="K19" s="125">
        <v>0</v>
      </c>
      <c r="L19" s="125">
        <v>0</v>
      </c>
      <c r="M19" s="125">
        <v>0</v>
      </c>
      <c r="N19" s="124">
        <f t="shared" si="2"/>
        <v>4378880</v>
      </c>
      <c r="O19" s="125">
        <v>0</v>
      </c>
      <c r="P19" s="125">
        <v>0</v>
      </c>
      <c r="Q19" s="125">
        <v>3175</v>
      </c>
      <c r="R19" s="125">
        <v>4375705</v>
      </c>
      <c r="S19" s="125">
        <v>0</v>
      </c>
      <c r="T19" s="125">
        <v>0</v>
      </c>
      <c r="U19" s="125">
        <v>0</v>
      </c>
      <c r="V19" s="125">
        <v>0</v>
      </c>
      <c r="W19" s="124">
        <f t="shared" si="4"/>
        <v>1220055</v>
      </c>
      <c r="X19" s="125">
        <v>0</v>
      </c>
      <c r="Y19" s="125">
        <v>0</v>
      </c>
      <c r="Z19" s="125">
        <v>3175</v>
      </c>
      <c r="AA19" s="125">
        <v>1216880</v>
      </c>
      <c r="AB19" s="125">
        <v>0</v>
      </c>
      <c r="AC19" s="125">
        <v>0</v>
      </c>
      <c r="AD19" s="125">
        <v>0</v>
      </c>
      <c r="AE19" s="125">
        <v>0</v>
      </c>
    </row>
    <row r="20" spans="1:31" ht="18.75" customHeight="1">
      <c r="A20" s="12"/>
      <c r="B20" s="12"/>
      <c r="C20" s="12" t="s">
        <v>803</v>
      </c>
      <c r="D20" s="19" t="s">
        <v>804</v>
      </c>
      <c r="E20" s="124">
        <f t="shared" si="0"/>
        <v>2000000</v>
      </c>
      <c r="F20" s="125">
        <v>0</v>
      </c>
      <c r="G20" s="125">
        <v>0</v>
      </c>
      <c r="H20" s="125">
        <v>0</v>
      </c>
      <c r="I20" s="125">
        <v>2000000</v>
      </c>
      <c r="J20" s="125">
        <v>0</v>
      </c>
      <c r="K20" s="125">
        <v>0</v>
      </c>
      <c r="L20" s="125">
        <v>0</v>
      </c>
      <c r="M20" s="125">
        <v>0</v>
      </c>
      <c r="N20" s="124">
        <f t="shared" si="2"/>
        <v>1644682</v>
      </c>
      <c r="O20" s="125">
        <v>0</v>
      </c>
      <c r="P20" s="125">
        <v>0</v>
      </c>
      <c r="Q20" s="125">
        <v>0</v>
      </c>
      <c r="R20" s="125">
        <v>1644682</v>
      </c>
      <c r="S20" s="125">
        <v>0</v>
      </c>
      <c r="T20" s="125">
        <v>0</v>
      </c>
      <c r="U20" s="125">
        <v>0</v>
      </c>
      <c r="V20" s="125">
        <v>0</v>
      </c>
      <c r="W20" s="124">
        <f t="shared" si="4"/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  <c r="AE20" s="125">
        <v>0</v>
      </c>
    </row>
    <row r="21" spans="1:31" s="195" customFormat="1" ht="18">
      <c r="A21" s="180"/>
      <c r="B21" s="180" t="s">
        <v>805</v>
      </c>
      <c r="C21" s="180"/>
      <c r="D21" s="191" t="s">
        <v>806</v>
      </c>
      <c r="E21" s="25">
        <f t="shared" si="0"/>
        <v>30000000</v>
      </c>
      <c r="F21" s="197">
        <v>0</v>
      </c>
      <c r="G21" s="197">
        <v>0</v>
      </c>
      <c r="H21" s="197">
        <v>0</v>
      </c>
      <c r="I21" s="197">
        <v>30000000</v>
      </c>
      <c r="J21" s="197">
        <v>0</v>
      </c>
      <c r="K21" s="197">
        <v>0</v>
      </c>
      <c r="L21" s="197">
        <v>0</v>
      </c>
      <c r="M21" s="197">
        <v>0</v>
      </c>
      <c r="N21" s="25">
        <f t="shared" si="2"/>
        <v>30474870</v>
      </c>
      <c r="O21" s="197">
        <v>0</v>
      </c>
      <c r="P21" s="197">
        <v>0</v>
      </c>
      <c r="Q21" s="197">
        <v>0</v>
      </c>
      <c r="R21" s="197">
        <v>30474870</v>
      </c>
      <c r="S21" s="197">
        <v>0</v>
      </c>
      <c r="T21" s="197">
        <v>0</v>
      </c>
      <c r="U21" s="197">
        <v>0</v>
      </c>
      <c r="V21" s="197">
        <v>0</v>
      </c>
      <c r="W21" s="25">
        <f t="shared" si="4"/>
        <v>16894053</v>
      </c>
      <c r="X21" s="197">
        <v>0</v>
      </c>
      <c r="Y21" s="197">
        <v>0</v>
      </c>
      <c r="Z21" s="197">
        <v>0</v>
      </c>
      <c r="AA21" s="197">
        <v>16894053</v>
      </c>
      <c r="AB21" s="197">
        <v>0</v>
      </c>
      <c r="AC21" s="197">
        <v>0</v>
      </c>
      <c r="AD21" s="197">
        <v>0</v>
      </c>
      <c r="AE21" s="197">
        <v>0</v>
      </c>
    </row>
    <row r="22" spans="1:31" s="195" customFormat="1" ht="18">
      <c r="A22" s="180"/>
      <c r="B22" s="180" t="s">
        <v>807</v>
      </c>
      <c r="C22" s="180"/>
      <c r="D22" s="191" t="s">
        <v>808</v>
      </c>
      <c r="E22" s="25">
        <f t="shared" si="0"/>
        <v>20000000</v>
      </c>
      <c r="F22" s="197"/>
      <c r="G22" s="197"/>
      <c r="H22" s="197"/>
      <c r="I22" s="197">
        <v>20000000</v>
      </c>
      <c r="J22" s="197"/>
      <c r="K22" s="197"/>
      <c r="L22" s="197"/>
      <c r="M22" s="197"/>
      <c r="N22" s="25">
        <f t="shared" si="2"/>
        <v>3130241</v>
      </c>
      <c r="O22" s="197"/>
      <c r="P22" s="197"/>
      <c r="Q22" s="197"/>
      <c r="R22" s="197">
        <v>3130241</v>
      </c>
      <c r="S22" s="197"/>
      <c r="T22" s="197"/>
      <c r="U22" s="197"/>
      <c r="V22" s="197"/>
      <c r="W22" s="25">
        <f t="shared" si="4"/>
        <v>0</v>
      </c>
      <c r="X22" s="197"/>
      <c r="Y22" s="197"/>
      <c r="Z22" s="197"/>
      <c r="AA22" s="197">
        <v>0</v>
      </c>
      <c r="AB22" s="197"/>
      <c r="AC22" s="197"/>
      <c r="AD22" s="197"/>
      <c r="AE22" s="197"/>
    </row>
    <row r="23" spans="1:31" s="195" customFormat="1" ht="18">
      <c r="A23" s="180" t="s">
        <v>106</v>
      </c>
      <c r="B23" s="180"/>
      <c r="C23" s="180"/>
      <c r="D23" s="181" t="s">
        <v>45</v>
      </c>
      <c r="E23" s="25">
        <f t="shared" si="0"/>
        <v>233000000</v>
      </c>
      <c r="F23" s="182">
        <f aca="true" t="shared" si="9" ref="F23:M23">SUM(F24:F26)</f>
        <v>0</v>
      </c>
      <c r="G23" s="182">
        <f t="shared" si="9"/>
        <v>0</v>
      </c>
      <c r="H23" s="182">
        <f t="shared" si="9"/>
        <v>0</v>
      </c>
      <c r="I23" s="182">
        <f t="shared" si="9"/>
        <v>233000000</v>
      </c>
      <c r="J23" s="182">
        <f t="shared" si="9"/>
        <v>0</v>
      </c>
      <c r="K23" s="182">
        <f t="shared" si="9"/>
        <v>0</v>
      </c>
      <c r="L23" s="182">
        <f t="shared" si="9"/>
        <v>0</v>
      </c>
      <c r="M23" s="182">
        <f t="shared" si="9"/>
        <v>0</v>
      </c>
      <c r="N23" s="25">
        <f t="shared" si="2"/>
        <v>230000000</v>
      </c>
      <c r="O23" s="182">
        <f aca="true" t="shared" si="10" ref="O23:V23">SUM(O24:O26)</f>
        <v>0</v>
      </c>
      <c r="P23" s="182">
        <f t="shared" si="10"/>
        <v>0</v>
      </c>
      <c r="Q23" s="182">
        <f t="shared" si="10"/>
        <v>0</v>
      </c>
      <c r="R23" s="182">
        <f t="shared" si="10"/>
        <v>230000000</v>
      </c>
      <c r="S23" s="182">
        <f t="shared" si="10"/>
        <v>0</v>
      </c>
      <c r="T23" s="182">
        <f t="shared" si="10"/>
        <v>0</v>
      </c>
      <c r="U23" s="182">
        <f t="shared" si="10"/>
        <v>0</v>
      </c>
      <c r="V23" s="182">
        <f t="shared" si="10"/>
        <v>0</v>
      </c>
      <c r="W23" s="25">
        <f t="shared" si="4"/>
        <v>129898085</v>
      </c>
      <c r="X23" s="182">
        <f aca="true" t="shared" si="11" ref="X23:AE23">SUM(X24:X26)</f>
        <v>0</v>
      </c>
      <c r="Y23" s="182">
        <f t="shared" si="11"/>
        <v>0</v>
      </c>
      <c r="Z23" s="182">
        <f t="shared" si="11"/>
        <v>0</v>
      </c>
      <c r="AA23" s="182">
        <f t="shared" si="11"/>
        <v>129898085</v>
      </c>
      <c r="AB23" s="182">
        <f t="shared" si="11"/>
        <v>0</v>
      </c>
      <c r="AC23" s="182">
        <f t="shared" si="11"/>
        <v>0</v>
      </c>
      <c r="AD23" s="182">
        <f t="shared" si="11"/>
        <v>0</v>
      </c>
      <c r="AE23" s="182">
        <f t="shared" si="11"/>
        <v>0</v>
      </c>
    </row>
    <row r="24" spans="1:31" ht="30">
      <c r="A24" s="12"/>
      <c r="B24" s="12" t="s">
        <v>809</v>
      </c>
      <c r="C24" s="12"/>
      <c r="D24" s="19" t="s">
        <v>810</v>
      </c>
      <c r="E24" s="124">
        <f t="shared" si="0"/>
        <v>202000000</v>
      </c>
      <c r="F24" s="125">
        <v>0</v>
      </c>
      <c r="G24" s="125">
        <v>0</v>
      </c>
      <c r="H24" s="125">
        <v>0</v>
      </c>
      <c r="I24" s="125">
        <v>202000000</v>
      </c>
      <c r="J24" s="125">
        <v>0</v>
      </c>
      <c r="K24" s="125">
        <v>0</v>
      </c>
      <c r="L24" s="125">
        <v>0</v>
      </c>
      <c r="M24" s="125">
        <v>0</v>
      </c>
      <c r="N24" s="124">
        <f t="shared" si="2"/>
        <v>199000000</v>
      </c>
      <c r="O24" s="125">
        <v>0</v>
      </c>
      <c r="P24" s="125">
        <v>0</v>
      </c>
      <c r="Q24" s="125">
        <v>0</v>
      </c>
      <c r="R24" s="125">
        <v>199000000</v>
      </c>
      <c r="S24" s="125">
        <v>0</v>
      </c>
      <c r="T24" s="125">
        <v>0</v>
      </c>
      <c r="U24" s="125">
        <v>0</v>
      </c>
      <c r="V24" s="125">
        <v>0</v>
      </c>
      <c r="W24" s="124">
        <f t="shared" si="4"/>
        <v>104380836</v>
      </c>
      <c r="X24" s="125">
        <v>0</v>
      </c>
      <c r="Y24" s="125">
        <v>0</v>
      </c>
      <c r="Z24" s="125">
        <v>0</v>
      </c>
      <c r="AA24" s="125">
        <v>104380836</v>
      </c>
      <c r="AB24" s="125">
        <v>0</v>
      </c>
      <c r="AC24" s="125">
        <v>0</v>
      </c>
      <c r="AD24" s="125">
        <v>0</v>
      </c>
      <c r="AE24" s="125">
        <v>0</v>
      </c>
    </row>
    <row r="25" spans="1:31" ht="18">
      <c r="A25" s="12"/>
      <c r="B25" s="12" t="s">
        <v>811</v>
      </c>
      <c r="C25" s="12"/>
      <c r="D25" s="19" t="s">
        <v>812</v>
      </c>
      <c r="E25" s="124">
        <f t="shared" si="0"/>
        <v>25000000</v>
      </c>
      <c r="F25" s="125">
        <v>0</v>
      </c>
      <c r="G25" s="125">
        <v>0</v>
      </c>
      <c r="H25" s="125">
        <v>0</v>
      </c>
      <c r="I25" s="125">
        <v>25000000</v>
      </c>
      <c r="J25" s="125">
        <v>0</v>
      </c>
      <c r="K25" s="125">
        <v>0</v>
      </c>
      <c r="L25" s="125">
        <v>0</v>
      </c>
      <c r="M25" s="125">
        <v>0</v>
      </c>
      <c r="N25" s="124">
        <f t="shared" si="2"/>
        <v>25000000</v>
      </c>
      <c r="O25" s="125">
        <v>0</v>
      </c>
      <c r="P25" s="125">
        <v>0</v>
      </c>
      <c r="Q25" s="125">
        <v>0</v>
      </c>
      <c r="R25" s="125">
        <v>25000000</v>
      </c>
      <c r="S25" s="125">
        <v>0</v>
      </c>
      <c r="T25" s="125">
        <v>0</v>
      </c>
      <c r="U25" s="125">
        <v>0</v>
      </c>
      <c r="V25" s="125">
        <v>0</v>
      </c>
      <c r="W25" s="124">
        <f t="shared" si="4"/>
        <v>22327249</v>
      </c>
      <c r="X25" s="125">
        <v>0</v>
      </c>
      <c r="Y25" s="125">
        <v>0</v>
      </c>
      <c r="Z25" s="125">
        <v>0</v>
      </c>
      <c r="AA25" s="125">
        <v>22327249</v>
      </c>
      <c r="AB25" s="125">
        <v>0</v>
      </c>
      <c r="AC25" s="125">
        <v>0</v>
      </c>
      <c r="AD25" s="125">
        <v>0</v>
      </c>
      <c r="AE25" s="125">
        <v>0</v>
      </c>
    </row>
    <row r="26" spans="1:31" ht="18">
      <c r="A26" s="12"/>
      <c r="B26" s="12" t="s">
        <v>813</v>
      </c>
      <c r="C26" s="12"/>
      <c r="D26" s="19" t="s">
        <v>814</v>
      </c>
      <c r="E26" s="124">
        <f t="shared" si="0"/>
        <v>6000000</v>
      </c>
      <c r="F26" s="125">
        <v>0</v>
      </c>
      <c r="G26" s="125">
        <v>0</v>
      </c>
      <c r="H26" s="125">
        <v>0</v>
      </c>
      <c r="I26" s="125">
        <v>6000000</v>
      </c>
      <c r="J26" s="125">
        <v>0</v>
      </c>
      <c r="K26" s="125">
        <v>0</v>
      </c>
      <c r="L26" s="125">
        <v>0</v>
      </c>
      <c r="M26" s="125">
        <v>0</v>
      </c>
      <c r="N26" s="124">
        <f t="shared" si="2"/>
        <v>6000000</v>
      </c>
      <c r="O26" s="125">
        <v>0</v>
      </c>
      <c r="P26" s="125">
        <v>0</v>
      </c>
      <c r="Q26" s="125">
        <v>0</v>
      </c>
      <c r="R26" s="125">
        <v>6000000</v>
      </c>
      <c r="S26" s="125">
        <v>0</v>
      </c>
      <c r="T26" s="125">
        <v>0</v>
      </c>
      <c r="U26" s="125">
        <v>0</v>
      </c>
      <c r="V26" s="125">
        <v>0</v>
      </c>
      <c r="W26" s="124">
        <f t="shared" si="4"/>
        <v>3190000</v>
      </c>
      <c r="X26" s="125">
        <v>0</v>
      </c>
      <c r="Y26" s="125">
        <v>0</v>
      </c>
      <c r="Z26" s="125">
        <v>0</v>
      </c>
      <c r="AA26" s="125">
        <v>3190000</v>
      </c>
      <c r="AB26" s="125">
        <v>0</v>
      </c>
      <c r="AC26" s="125">
        <v>0</v>
      </c>
      <c r="AD26" s="125">
        <v>0</v>
      </c>
      <c r="AE26" s="125">
        <v>0</v>
      </c>
    </row>
    <row r="27" spans="1:31" s="195" customFormat="1" ht="18">
      <c r="A27" s="180" t="s">
        <v>107</v>
      </c>
      <c r="B27" s="180"/>
      <c r="C27" s="180"/>
      <c r="D27" s="181" t="s">
        <v>47</v>
      </c>
      <c r="E27" s="25">
        <f t="shared" si="0"/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25">
        <v>0</v>
      </c>
      <c r="N27" s="25">
        <f t="shared" si="2"/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25">
        <v>0</v>
      </c>
      <c r="W27" s="25">
        <f t="shared" si="4"/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25">
        <v>0</v>
      </c>
    </row>
    <row r="28" spans="1:31" ht="34.5" customHeight="1">
      <c r="A28" s="286" t="s">
        <v>361</v>
      </c>
      <c r="B28" s="286"/>
      <c r="C28" s="286"/>
      <c r="D28" s="286"/>
      <c r="E28" s="25">
        <f t="shared" si="0"/>
        <v>437000000</v>
      </c>
      <c r="F28" s="182">
        <f aca="true" t="shared" si="12" ref="F28:M28">F10+F23+F27</f>
        <v>0</v>
      </c>
      <c r="G28" s="182">
        <f t="shared" si="12"/>
        <v>0</v>
      </c>
      <c r="H28" s="182">
        <f t="shared" si="12"/>
        <v>0</v>
      </c>
      <c r="I28" s="182">
        <f t="shared" si="12"/>
        <v>437000000</v>
      </c>
      <c r="J28" s="182">
        <f t="shared" si="12"/>
        <v>0</v>
      </c>
      <c r="K28" s="182">
        <f t="shared" si="12"/>
        <v>0</v>
      </c>
      <c r="L28" s="182">
        <f t="shared" si="12"/>
        <v>0</v>
      </c>
      <c r="M28" s="182">
        <f t="shared" si="12"/>
        <v>0</v>
      </c>
      <c r="N28" s="25">
        <f>SUM(O28:V28)</f>
        <v>427335319</v>
      </c>
      <c r="O28" s="182">
        <f aca="true" t="shared" si="13" ref="O28:V28">O10+O23+O27</f>
        <v>0</v>
      </c>
      <c r="P28" s="182">
        <f t="shared" si="13"/>
        <v>0</v>
      </c>
      <c r="Q28" s="182">
        <f t="shared" si="13"/>
        <v>6350</v>
      </c>
      <c r="R28" s="182">
        <f t="shared" si="13"/>
        <v>427328969</v>
      </c>
      <c r="S28" s="182">
        <f t="shared" si="13"/>
        <v>0</v>
      </c>
      <c r="T28" s="182">
        <f t="shared" si="13"/>
        <v>0</v>
      </c>
      <c r="U28" s="182">
        <f t="shared" si="13"/>
        <v>0</v>
      </c>
      <c r="V28" s="182">
        <f t="shared" si="13"/>
        <v>0</v>
      </c>
      <c r="W28" s="25">
        <f t="shared" si="4"/>
        <v>274210470</v>
      </c>
      <c r="X28" s="182">
        <f aca="true" t="shared" si="14" ref="X28:AE28">X10+X23+X27</f>
        <v>0</v>
      </c>
      <c r="Y28" s="182">
        <f t="shared" si="14"/>
        <v>0</v>
      </c>
      <c r="Z28" s="182">
        <f t="shared" si="14"/>
        <v>6350</v>
      </c>
      <c r="AA28" s="182">
        <f t="shared" si="14"/>
        <v>274204120</v>
      </c>
      <c r="AB28" s="182">
        <f t="shared" si="14"/>
        <v>0</v>
      </c>
      <c r="AC28" s="182">
        <f t="shared" si="14"/>
        <v>0</v>
      </c>
      <c r="AD28" s="182">
        <f t="shared" si="14"/>
        <v>0</v>
      </c>
      <c r="AE28" s="182">
        <f t="shared" si="14"/>
        <v>0</v>
      </c>
    </row>
    <row r="29" ht="18" customHeight="1">
      <c r="N29" s="198"/>
    </row>
    <row r="32" s="229" customFormat="1" ht="23.25" customHeight="1"/>
    <row r="33" s="229" customFormat="1" ht="27.75" customHeight="1"/>
    <row r="34" s="229" customFormat="1" ht="14.25"/>
    <row r="35" s="229" customFormat="1" ht="14.25"/>
  </sheetData>
  <sheetProtection selectLockedCells="1" selectUnlockedCells="1"/>
  <mergeCells count="20">
    <mergeCell ref="K8:M8"/>
    <mergeCell ref="X7:AE7"/>
    <mergeCell ref="X8:AB8"/>
    <mergeCell ref="AC8:AE8"/>
    <mergeCell ref="F7:M7"/>
    <mergeCell ref="C7:C9"/>
    <mergeCell ref="T8:V8"/>
    <mergeCell ref="D7:D9"/>
    <mergeCell ref="E7:E9"/>
    <mergeCell ref="F8:J8"/>
    <mergeCell ref="A1:AE1"/>
    <mergeCell ref="A3:AE3"/>
    <mergeCell ref="A4:AE4"/>
    <mergeCell ref="A28:D28"/>
    <mergeCell ref="N7:N9"/>
    <mergeCell ref="O7:V7"/>
    <mergeCell ref="B7:B9"/>
    <mergeCell ref="O8:S8"/>
    <mergeCell ref="W7:W9"/>
    <mergeCell ref="A7:A9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6"/>
  <sheetViews>
    <sheetView view="pageBreakPreview" zoomScale="70" zoomScaleNormal="71" zoomScaleSheetLayoutView="70" zoomScalePageLayoutView="0" workbookViewId="0" topLeftCell="A1">
      <pane xSplit="3" ySplit="10" topLeftCell="K3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AE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6.8515625" style="0" customWidth="1"/>
    <col min="15" max="16" width="14.57421875" style="0" customWidth="1"/>
    <col min="17" max="17" width="15.28125" style="0" customWidth="1"/>
    <col min="18" max="22" width="14.57421875" style="0" customWidth="1"/>
    <col min="23" max="23" width="16.8515625" style="0" customWidth="1"/>
    <col min="24" max="31" width="14.57421875" style="0" customWidth="1"/>
  </cols>
  <sheetData>
    <row r="1" spans="1:31" ht="18">
      <c r="A1" s="249" t="s">
        <v>1282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</row>
    <row r="3" spans="1:31" ht="18" customHeight="1">
      <c r="A3" s="299" t="s">
        <v>815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1:31" ht="18">
      <c r="A4" s="299" t="s">
        <v>816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</row>
    <row r="5" spans="1:3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AE5" s="3" t="s">
        <v>1</v>
      </c>
    </row>
    <row r="6" spans="1:3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  <c r="AE6" s="6" t="s">
        <v>257</v>
      </c>
    </row>
    <row r="7" spans="1:31" ht="12.75" customHeight="1">
      <c r="A7" s="302" t="s">
        <v>24</v>
      </c>
      <c r="B7" s="302" t="s">
        <v>189</v>
      </c>
      <c r="C7" s="302" t="s">
        <v>407</v>
      </c>
      <c r="D7" s="287" t="s">
        <v>25</v>
      </c>
      <c r="E7" s="287" t="s">
        <v>26</v>
      </c>
      <c r="F7" s="287" t="s">
        <v>27</v>
      </c>
      <c r="G7" s="287"/>
      <c r="H7" s="287"/>
      <c r="I7" s="287"/>
      <c r="J7" s="287"/>
      <c r="K7" s="287"/>
      <c r="L7" s="287"/>
      <c r="M7" s="287"/>
      <c r="N7" s="287" t="s">
        <v>28</v>
      </c>
      <c r="O7" s="287" t="s">
        <v>29</v>
      </c>
      <c r="P7" s="287"/>
      <c r="Q7" s="287"/>
      <c r="R7" s="287"/>
      <c r="S7" s="287"/>
      <c r="T7" s="287"/>
      <c r="U7" s="287"/>
      <c r="V7" s="287"/>
      <c r="W7" s="287" t="s">
        <v>1263</v>
      </c>
      <c r="X7" s="287" t="s">
        <v>1264</v>
      </c>
      <c r="Y7" s="287"/>
      <c r="Z7" s="287"/>
      <c r="AA7" s="287"/>
      <c r="AB7" s="287"/>
      <c r="AC7" s="287"/>
      <c r="AD7" s="287"/>
      <c r="AE7" s="287"/>
    </row>
    <row r="8" spans="1:31" ht="12.75" customHeight="1">
      <c r="A8" s="302"/>
      <c r="B8" s="302"/>
      <c r="C8" s="302"/>
      <c r="D8" s="287"/>
      <c r="E8" s="287"/>
      <c r="F8" s="301" t="s">
        <v>30</v>
      </c>
      <c r="G8" s="301"/>
      <c r="H8" s="301"/>
      <c r="I8" s="301"/>
      <c r="J8" s="301"/>
      <c r="K8" s="301" t="s">
        <v>31</v>
      </c>
      <c r="L8" s="301"/>
      <c r="M8" s="301"/>
      <c r="N8" s="287"/>
      <c r="O8" s="301" t="s">
        <v>30</v>
      </c>
      <c r="P8" s="301"/>
      <c r="Q8" s="301"/>
      <c r="R8" s="301"/>
      <c r="S8" s="301"/>
      <c r="T8" s="301" t="s">
        <v>31</v>
      </c>
      <c r="U8" s="301"/>
      <c r="V8" s="301"/>
      <c r="W8" s="287"/>
      <c r="X8" s="301" t="s">
        <v>30</v>
      </c>
      <c r="Y8" s="301"/>
      <c r="Z8" s="301"/>
      <c r="AA8" s="301"/>
      <c r="AB8" s="301"/>
      <c r="AC8" s="301" t="s">
        <v>31</v>
      </c>
      <c r="AD8" s="301"/>
      <c r="AE8" s="301"/>
    </row>
    <row r="9" spans="1:31" ht="94.5" customHeight="1">
      <c r="A9" s="302"/>
      <c r="B9" s="302"/>
      <c r="C9" s="302"/>
      <c r="D9" s="287"/>
      <c r="E9" s="287"/>
      <c r="F9" s="111" t="s">
        <v>32</v>
      </c>
      <c r="G9" s="111" t="s">
        <v>33</v>
      </c>
      <c r="H9" s="111" t="s">
        <v>34</v>
      </c>
      <c r="I9" s="111" t="s">
        <v>35</v>
      </c>
      <c r="J9" s="111" t="s">
        <v>36</v>
      </c>
      <c r="K9" s="111" t="s">
        <v>37</v>
      </c>
      <c r="L9" s="111" t="s">
        <v>38</v>
      </c>
      <c r="M9" s="111" t="s">
        <v>39</v>
      </c>
      <c r="N9" s="287"/>
      <c r="O9" s="111" t="s">
        <v>32</v>
      </c>
      <c r="P9" s="111" t="s">
        <v>33</v>
      </c>
      <c r="Q9" s="111" t="s">
        <v>34</v>
      </c>
      <c r="R9" s="111" t="s">
        <v>35</v>
      </c>
      <c r="S9" s="111" t="s">
        <v>36</v>
      </c>
      <c r="T9" s="111" t="s">
        <v>37</v>
      </c>
      <c r="U9" s="111" t="s">
        <v>38</v>
      </c>
      <c r="V9" s="111" t="s">
        <v>39</v>
      </c>
      <c r="W9" s="287"/>
      <c r="X9" s="111" t="s">
        <v>32</v>
      </c>
      <c r="Y9" s="111" t="s">
        <v>33</v>
      </c>
      <c r="Z9" s="111" t="s">
        <v>34</v>
      </c>
      <c r="AA9" s="111" t="s">
        <v>35</v>
      </c>
      <c r="AB9" s="111" t="s">
        <v>36</v>
      </c>
      <c r="AC9" s="111" t="s">
        <v>37</v>
      </c>
      <c r="AD9" s="111" t="s">
        <v>38</v>
      </c>
      <c r="AE9" s="111" t="s">
        <v>39</v>
      </c>
    </row>
    <row r="10" spans="1:31" ht="18">
      <c r="A10" s="12" t="s">
        <v>115</v>
      </c>
      <c r="B10" s="12"/>
      <c r="C10" s="12"/>
      <c r="D10" s="112" t="s">
        <v>43</v>
      </c>
      <c r="E10" s="25">
        <f aca="true" t="shared" si="0" ref="E10:E54">SUM(F10:M10)</f>
        <v>100908400</v>
      </c>
      <c r="F10" s="182">
        <f>SUM(F11:F27)</f>
        <v>16800000</v>
      </c>
      <c r="G10" s="182">
        <f aca="true" t="shared" si="1" ref="G10:M10">SUM(G11:G27)</f>
        <v>4128400</v>
      </c>
      <c r="H10" s="182">
        <f t="shared" si="1"/>
        <v>28374000</v>
      </c>
      <c r="I10" s="182">
        <f t="shared" si="1"/>
        <v>0</v>
      </c>
      <c r="J10" s="182">
        <f>SUM(J11:J27)</f>
        <v>41606000</v>
      </c>
      <c r="K10" s="182">
        <f t="shared" si="1"/>
        <v>0</v>
      </c>
      <c r="L10" s="182">
        <f t="shared" si="1"/>
        <v>0</v>
      </c>
      <c r="M10" s="182">
        <f t="shared" si="1"/>
        <v>10000000</v>
      </c>
      <c r="N10" s="25">
        <f>SUM(O10:V10)</f>
        <v>131717950</v>
      </c>
      <c r="O10" s="182">
        <f aca="true" t="shared" si="2" ref="O10:V10">SUM(O11:O27)</f>
        <v>24529059</v>
      </c>
      <c r="P10" s="182">
        <f t="shared" si="2"/>
        <v>6881874</v>
      </c>
      <c r="Q10" s="182">
        <f t="shared" si="2"/>
        <v>47423746</v>
      </c>
      <c r="R10" s="182">
        <f t="shared" si="2"/>
        <v>0</v>
      </c>
      <c r="S10" s="182">
        <f t="shared" si="2"/>
        <v>38537364</v>
      </c>
      <c r="T10" s="182">
        <f t="shared" si="2"/>
        <v>3745907</v>
      </c>
      <c r="U10" s="182">
        <f t="shared" si="2"/>
        <v>0</v>
      </c>
      <c r="V10" s="182">
        <f t="shared" si="2"/>
        <v>10600000</v>
      </c>
      <c r="W10" s="25">
        <f>SUM(X10:AE10)</f>
        <v>107553040</v>
      </c>
      <c r="X10" s="182">
        <f aca="true" t="shared" si="3" ref="X10:AE10">SUM(X11:X27)</f>
        <v>22131968</v>
      </c>
      <c r="Y10" s="182">
        <f t="shared" si="3"/>
        <v>4966518</v>
      </c>
      <c r="Z10" s="182">
        <f t="shared" si="3"/>
        <v>37854687</v>
      </c>
      <c r="AA10" s="182">
        <f t="shared" si="3"/>
        <v>0</v>
      </c>
      <c r="AB10" s="182">
        <f t="shared" si="3"/>
        <v>28438600</v>
      </c>
      <c r="AC10" s="182">
        <f t="shared" si="3"/>
        <v>3561267</v>
      </c>
      <c r="AD10" s="182">
        <f t="shared" si="3"/>
        <v>0</v>
      </c>
      <c r="AE10" s="182">
        <f t="shared" si="3"/>
        <v>10600000</v>
      </c>
    </row>
    <row r="11" spans="1:31" ht="30">
      <c r="A11" s="12"/>
      <c r="B11" s="12" t="s">
        <v>817</v>
      </c>
      <c r="C11" s="12"/>
      <c r="D11" s="19" t="s">
        <v>818</v>
      </c>
      <c r="E11" s="124">
        <f t="shared" si="0"/>
        <v>10000000</v>
      </c>
      <c r="F11" s="125">
        <v>300000</v>
      </c>
      <c r="G11" s="125">
        <v>100000</v>
      </c>
      <c r="H11" s="125">
        <v>6600000</v>
      </c>
      <c r="I11" s="125">
        <v>0</v>
      </c>
      <c r="J11" s="125">
        <v>3000000</v>
      </c>
      <c r="K11" s="125">
        <v>0</v>
      </c>
      <c r="L11" s="125">
        <v>0</v>
      </c>
      <c r="M11" s="125">
        <v>0</v>
      </c>
      <c r="N11" s="124">
        <f aca="true" t="shared" si="4" ref="N11:N54">SUM(O11:V11)</f>
        <v>13044720</v>
      </c>
      <c r="O11" s="125">
        <v>120430</v>
      </c>
      <c r="P11" s="125">
        <v>332232</v>
      </c>
      <c r="Q11" s="125">
        <v>7027872</v>
      </c>
      <c r="R11" s="125">
        <v>0</v>
      </c>
      <c r="S11" s="125">
        <v>5120600</v>
      </c>
      <c r="T11" s="125">
        <v>443586</v>
      </c>
      <c r="U11" s="125">
        <v>0</v>
      </c>
      <c r="V11" s="125">
        <v>0</v>
      </c>
      <c r="W11" s="124">
        <f aca="true" t="shared" si="5" ref="W11:W54">SUM(X11:AE11)</f>
        <v>12392219</v>
      </c>
      <c r="X11" s="125">
        <v>82731</v>
      </c>
      <c r="Y11" s="125">
        <v>326670</v>
      </c>
      <c r="Z11" s="125">
        <v>6418632</v>
      </c>
      <c r="AA11" s="125">
        <v>0</v>
      </c>
      <c r="AB11" s="125">
        <v>5120600</v>
      </c>
      <c r="AC11" s="125">
        <v>443586</v>
      </c>
      <c r="AD11" s="125">
        <v>0</v>
      </c>
      <c r="AE11" s="125">
        <v>0</v>
      </c>
    </row>
    <row r="12" spans="1:31" ht="18">
      <c r="A12" s="12"/>
      <c r="B12" s="12" t="s">
        <v>819</v>
      </c>
      <c r="C12" s="12"/>
      <c r="D12" s="19" t="s">
        <v>820</v>
      </c>
      <c r="E12" s="124">
        <f t="shared" si="0"/>
        <v>3124000</v>
      </c>
      <c r="F12" s="125">
        <v>150000</v>
      </c>
      <c r="G12" s="125">
        <v>50000</v>
      </c>
      <c r="H12" s="125">
        <v>2924000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4">
        <f t="shared" si="4"/>
        <v>3572173</v>
      </c>
      <c r="O12" s="125">
        <v>41373</v>
      </c>
      <c r="P12" s="125">
        <v>50000</v>
      </c>
      <c r="Q12" s="125">
        <v>3372173</v>
      </c>
      <c r="R12" s="125">
        <v>0</v>
      </c>
      <c r="S12" s="125">
        <v>0</v>
      </c>
      <c r="T12" s="125">
        <v>108627</v>
      </c>
      <c r="U12" s="125">
        <v>0</v>
      </c>
      <c r="V12" s="125">
        <v>0</v>
      </c>
      <c r="W12" s="124">
        <f t="shared" si="5"/>
        <v>3275077</v>
      </c>
      <c r="X12" s="125">
        <v>21068</v>
      </c>
      <c r="Y12" s="125">
        <v>4171</v>
      </c>
      <c r="Z12" s="125">
        <v>3141211</v>
      </c>
      <c r="AA12" s="125">
        <v>0</v>
      </c>
      <c r="AB12" s="125">
        <v>0</v>
      </c>
      <c r="AC12" s="125">
        <v>108627</v>
      </c>
      <c r="AD12" s="125">
        <v>0</v>
      </c>
      <c r="AE12" s="125">
        <v>0</v>
      </c>
    </row>
    <row r="13" spans="1:31" ht="18">
      <c r="A13" s="12"/>
      <c r="B13" s="12" t="s">
        <v>821</v>
      </c>
      <c r="C13" s="12"/>
      <c r="D13" s="19" t="s">
        <v>822</v>
      </c>
      <c r="E13" s="124">
        <f t="shared" si="0"/>
        <v>3000000</v>
      </c>
      <c r="F13" s="125">
        <v>0</v>
      </c>
      <c r="G13" s="125">
        <v>0</v>
      </c>
      <c r="H13" s="125">
        <v>2500000</v>
      </c>
      <c r="I13" s="125">
        <v>0</v>
      </c>
      <c r="J13" s="125">
        <v>500000</v>
      </c>
      <c r="K13" s="125">
        <v>0</v>
      </c>
      <c r="L13" s="125">
        <v>0</v>
      </c>
      <c r="M13" s="125">
        <v>0</v>
      </c>
      <c r="N13" s="124">
        <f t="shared" si="4"/>
        <v>2345000</v>
      </c>
      <c r="O13" s="125">
        <v>127844</v>
      </c>
      <c r="P13" s="125">
        <v>198000</v>
      </c>
      <c r="Q13" s="125">
        <v>1083801</v>
      </c>
      <c r="R13" s="125">
        <v>0</v>
      </c>
      <c r="S13" s="125">
        <v>0</v>
      </c>
      <c r="T13" s="125">
        <v>935355</v>
      </c>
      <c r="U13" s="125">
        <v>0</v>
      </c>
      <c r="V13" s="125">
        <v>0</v>
      </c>
      <c r="W13" s="124">
        <f t="shared" si="5"/>
        <v>1855316</v>
      </c>
      <c r="X13" s="125">
        <v>0</v>
      </c>
      <c r="Y13" s="125">
        <v>0</v>
      </c>
      <c r="Z13" s="125">
        <v>1083801</v>
      </c>
      <c r="AA13" s="125">
        <v>0</v>
      </c>
      <c r="AB13" s="125">
        <v>0</v>
      </c>
      <c r="AC13" s="125">
        <v>771515</v>
      </c>
      <c r="AD13" s="125">
        <v>0</v>
      </c>
      <c r="AE13" s="125">
        <v>0</v>
      </c>
    </row>
    <row r="14" spans="1:31" ht="18">
      <c r="A14" s="12"/>
      <c r="B14" s="12" t="s">
        <v>823</v>
      </c>
      <c r="C14" s="12"/>
      <c r="D14" s="19" t="s">
        <v>824</v>
      </c>
      <c r="E14" s="124">
        <f t="shared" si="0"/>
        <v>1200000</v>
      </c>
      <c r="F14" s="125">
        <v>0</v>
      </c>
      <c r="G14" s="125">
        <v>0</v>
      </c>
      <c r="H14" s="125">
        <v>1200000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4">
        <f t="shared" si="4"/>
        <v>5300000</v>
      </c>
      <c r="O14" s="125">
        <v>0</v>
      </c>
      <c r="P14" s="125">
        <v>0</v>
      </c>
      <c r="Q14" s="125">
        <v>5300000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4">
        <f t="shared" si="5"/>
        <v>5299540</v>
      </c>
      <c r="X14" s="125">
        <v>0</v>
      </c>
      <c r="Y14" s="125">
        <v>0</v>
      </c>
      <c r="Z14" s="125">
        <v>5299540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</row>
    <row r="15" spans="1:31" ht="18">
      <c r="A15" s="12"/>
      <c r="B15" s="12" t="s">
        <v>825</v>
      </c>
      <c r="C15" s="12"/>
      <c r="D15" s="19" t="s">
        <v>826</v>
      </c>
      <c r="E15" s="124">
        <f t="shared" si="0"/>
        <v>4150000</v>
      </c>
      <c r="F15" s="125">
        <v>0</v>
      </c>
      <c r="G15" s="125">
        <v>0</v>
      </c>
      <c r="H15" s="125">
        <v>2150000</v>
      </c>
      <c r="I15" s="125">
        <v>0</v>
      </c>
      <c r="J15" s="125">
        <v>2000000</v>
      </c>
      <c r="K15" s="125">
        <v>0</v>
      </c>
      <c r="L15" s="125">
        <v>0</v>
      </c>
      <c r="M15" s="125">
        <v>0</v>
      </c>
      <c r="N15" s="124">
        <f t="shared" si="4"/>
        <v>4050000</v>
      </c>
      <c r="O15" s="125">
        <v>0</v>
      </c>
      <c r="P15" s="125">
        <v>0</v>
      </c>
      <c r="Q15" s="125">
        <v>2132920</v>
      </c>
      <c r="R15" s="125">
        <v>0</v>
      </c>
      <c r="S15" s="125">
        <v>1917080</v>
      </c>
      <c r="T15" s="125">
        <v>0</v>
      </c>
      <c r="U15" s="125">
        <v>0</v>
      </c>
      <c r="V15" s="125">
        <v>0</v>
      </c>
      <c r="W15" s="124">
        <f t="shared" si="5"/>
        <v>1490770</v>
      </c>
      <c r="X15" s="125">
        <v>0</v>
      </c>
      <c r="Y15" s="125">
        <v>0</v>
      </c>
      <c r="Z15" s="125">
        <v>1490770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</row>
    <row r="16" spans="1:31" ht="18">
      <c r="A16" s="12"/>
      <c r="B16" s="12" t="s">
        <v>827</v>
      </c>
      <c r="C16" s="12"/>
      <c r="D16" s="19" t="s">
        <v>828</v>
      </c>
      <c r="E16" s="124">
        <f t="shared" si="0"/>
        <v>17153400</v>
      </c>
      <c r="F16" s="125">
        <v>13800000</v>
      </c>
      <c r="G16" s="125">
        <v>3353400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4">
        <f t="shared" si="4"/>
        <v>19017550</v>
      </c>
      <c r="O16" s="125">
        <v>15105250</v>
      </c>
      <c r="P16" s="125">
        <v>3912300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4">
        <f t="shared" si="5"/>
        <v>16584150</v>
      </c>
      <c r="X16" s="125">
        <v>13800000</v>
      </c>
      <c r="Y16" s="125">
        <v>2784150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</row>
    <row r="17" spans="1:31" ht="18">
      <c r="A17" s="12"/>
      <c r="B17" s="12" t="s">
        <v>829</v>
      </c>
      <c r="C17" s="12"/>
      <c r="D17" s="19" t="s">
        <v>830</v>
      </c>
      <c r="E17" s="124">
        <f t="shared" si="0"/>
        <v>1000000</v>
      </c>
      <c r="F17" s="125">
        <v>0</v>
      </c>
      <c r="G17" s="125">
        <v>0</v>
      </c>
      <c r="H17" s="125">
        <v>0</v>
      </c>
      <c r="I17" s="125">
        <v>0</v>
      </c>
      <c r="J17" s="125">
        <v>1000000</v>
      </c>
      <c r="K17" s="125">
        <v>0</v>
      </c>
      <c r="L17" s="125">
        <v>0</v>
      </c>
      <c r="M17" s="125">
        <v>0</v>
      </c>
      <c r="N17" s="124">
        <f t="shared" si="4"/>
        <v>1000000</v>
      </c>
      <c r="O17" s="125">
        <v>0</v>
      </c>
      <c r="P17" s="125">
        <v>0</v>
      </c>
      <c r="Q17" s="125">
        <v>0</v>
      </c>
      <c r="R17" s="125">
        <v>0</v>
      </c>
      <c r="S17" s="125">
        <v>1000000</v>
      </c>
      <c r="T17" s="125">
        <v>0</v>
      </c>
      <c r="U17" s="125">
        <v>0</v>
      </c>
      <c r="V17" s="125">
        <v>0</v>
      </c>
      <c r="W17" s="124">
        <f t="shared" si="5"/>
        <v>1000000</v>
      </c>
      <c r="X17" s="125">
        <v>0</v>
      </c>
      <c r="Y17" s="125">
        <v>0</v>
      </c>
      <c r="Z17" s="125">
        <v>0</v>
      </c>
      <c r="AA17" s="125">
        <v>0</v>
      </c>
      <c r="AB17" s="125">
        <v>1000000</v>
      </c>
      <c r="AC17" s="125">
        <v>0</v>
      </c>
      <c r="AD17" s="125">
        <v>0</v>
      </c>
      <c r="AE17" s="125">
        <v>0</v>
      </c>
    </row>
    <row r="18" spans="1:31" ht="30">
      <c r="A18" s="12"/>
      <c r="B18" s="12" t="s">
        <v>831</v>
      </c>
      <c r="C18" s="12"/>
      <c r="D18" s="19" t="s">
        <v>832</v>
      </c>
      <c r="E18" s="124">
        <f t="shared" si="0"/>
        <v>2500000</v>
      </c>
      <c r="F18" s="125">
        <v>0</v>
      </c>
      <c r="G18" s="125">
        <v>0</v>
      </c>
      <c r="H18" s="125"/>
      <c r="I18" s="125">
        <v>0</v>
      </c>
      <c r="J18" s="125">
        <v>2500000</v>
      </c>
      <c r="K18" s="125">
        <v>0</v>
      </c>
      <c r="L18" s="125">
        <v>0</v>
      </c>
      <c r="M18" s="125">
        <v>0</v>
      </c>
      <c r="N18" s="124">
        <f t="shared" si="4"/>
        <v>2500000</v>
      </c>
      <c r="O18" s="125">
        <v>0</v>
      </c>
      <c r="P18" s="125">
        <v>0</v>
      </c>
      <c r="Q18" s="125">
        <v>0</v>
      </c>
      <c r="R18" s="125">
        <v>0</v>
      </c>
      <c r="S18" s="125">
        <v>2500000</v>
      </c>
      <c r="T18" s="125">
        <v>0</v>
      </c>
      <c r="U18" s="125">
        <v>0</v>
      </c>
      <c r="V18" s="125">
        <v>0</v>
      </c>
      <c r="W18" s="124">
        <f t="shared" si="5"/>
        <v>2500000</v>
      </c>
      <c r="X18" s="125">
        <v>0</v>
      </c>
      <c r="Y18" s="125">
        <v>0</v>
      </c>
      <c r="Z18" s="125">
        <v>0</v>
      </c>
      <c r="AA18" s="125">
        <v>0</v>
      </c>
      <c r="AB18" s="125">
        <v>2500000</v>
      </c>
      <c r="AC18" s="125">
        <v>0</v>
      </c>
      <c r="AD18" s="125">
        <v>0</v>
      </c>
      <c r="AE18" s="125">
        <v>0</v>
      </c>
    </row>
    <row r="19" spans="1:31" ht="18">
      <c r="A19" s="12"/>
      <c r="B19" s="12" t="s">
        <v>833</v>
      </c>
      <c r="C19" s="12"/>
      <c r="D19" s="19" t="s">
        <v>834</v>
      </c>
      <c r="E19" s="124">
        <f t="shared" si="0"/>
        <v>3175000</v>
      </c>
      <c r="F19" s="125">
        <v>2550000</v>
      </c>
      <c r="G19" s="125">
        <v>625000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4">
        <f t="shared" si="4"/>
        <v>3175000</v>
      </c>
      <c r="O19" s="125">
        <v>2550000</v>
      </c>
      <c r="P19" s="125">
        <v>625000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4">
        <f t="shared" si="5"/>
        <v>3050000</v>
      </c>
      <c r="X19" s="125">
        <v>2500000</v>
      </c>
      <c r="Y19" s="125">
        <v>550000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</row>
    <row r="20" spans="1:31" ht="30.75" customHeight="1">
      <c r="A20" s="12"/>
      <c r="B20" s="12" t="s">
        <v>835</v>
      </c>
      <c r="C20" s="12"/>
      <c r="D20" s="196" t="s">
        <v>836</v>
      </c>
      <c r="E20" s="124">
        <f t="shared" si="0"/>
        <v>8000000</v>
      </c>
      <c r="F20" s="125">
        <v>0</v>
      </c>
      <c r="G20" s="125">
        <v>0</v>
      </c>
      <c r="H20" s="125">
        <v>3000000</v>
      </c>
      <c r="I20" s="125">
        <v>0</v>
      </c>
      <c r="J20" s="125">
        <v>5000000</v>
      </c>
      <c r="K20" s="125">
        <v>0</v>
      </c>
      <c r="L20" s="125">
        <v>0</v>
      </c>
      <c r="M20" s="125">
        <v>0</v>
      </c>
      <c r="N20" s="124">
        <f t="shared" si="4"/>
        <v>9920428</v>
      </c>
      <c r="O20" s="125">
        <v>376560</v>
      </c>
      <c r="P20" s="125">
        <v>0</v>
      </c>
      <c r="Q20" s="125">
        <v>8344968</v>
      </c>
      <c r="R20" s="125">
        <v>0</v>
      </c>
      <c r="S20" s="125">
        <v>198450</v>
      </c>
      <c r="T20" s="125">
        <v>1000450</v>
      </c>
      <c r="U20" s="125">
        <v>0</v>
      </c>
      <c r="V20" s="125">
        <v>0</v>
      </c>
      <c r="W20" s="124">
        <f t="shared" si="5"/>
        <v>7143178</v>
      </c>
      <c r="X20" s="125">
        <v>0</v>
      </c>
      <c r="Y20" s="125">
        <v>0</v>
      </c>
      <c r="Z20" s="125">
        <v>6143178</v>
      </c>
      <c r="AA20" s="125">
        <v>0</v>
      </c>
      <c r="AB20" s="125">
        <v>0</v>
      </c>
      <c r="AC20" s="125">
        <v>1000000</v>
      </c>
      <c r="AD20" s="125">
        <v>0</v>
      </c>
      <c r="AE20" s="125">
        <v>0</v>
      </c>
    </row>
    <row r="21" spans="1:31" ht="21.75" customHeight="1">
      <c r="A21" s="12"/>
      <c r="B21" s="12" t="s">
        <v>837</v>
      </c>
      <c r="C21" s="12"/>
      <c r="D21" s="196" t="s">
        <v>838</v>
      </c>
      <c r="E21" s="124">
        <f t="shared" si="0"/>
        <v>15000000</v>
      </c>
      <c r="F21" s="125">
        <v>0</v>
      </c>
      <c r="G21" s="125">
        <v>0</v>
      </c>
      <c r="H21" s="125">
        <v>7500000</v>
      </c>
      <c r="I21" s="125">
        <v>0</v>
      </c>
      <c r="J21" s="125">
        <v>7500000</v>
      </c>
      <c r="K21" s="125">
        <v>0</v>
      </c>
      <c r="L21" s="125">
        <v>0</v>
      </c>
      <c r="M21" s="125">
        <v>0</v>
      </c>
      <c r="N21" s="124">
        <f t="shared" si="4"/>
        <v>5704007</v>
      </c>
      <c r="O21" s="125">
        <v>437213</v>
      </c>
      <c r="P21" s="125">
        <v>260120</v>
      </c>
      <c r="Q21" s="125">
        <v>3307250</v>
      </c>
      <c r="R21" s="125">
        <v>0</v>
      </c>
      <c r="S21" s="125">
        <v>927234</v>
      </c>
      <c r="T21" s="125">
        <v>772190</v>
      </c>
      <c r="U21" s="125">
        <v>0</v>
      </c>
      <c r="V21" s="125">
        <v>0</v>
      </c>
      <c r="W21" s="124">
        <f t="shared" si="5"/>
        <v>3740735</v>
      </c>
      <c r="X21" s="125">
        <v>431525</v>
      </c>
      <c r="Y21" s="125">
        <v>250850</v>
      </c>
      <c r="Z21" s="125">
        <v>1786200</v>
      </c>
      <c r="AA21" s="125">
        <v>0</v>
      </c>
      <c r="AB21" s="125">
        <v>500000</v>
      </c>
      <c r="AC21" s="125">
        <v>772160</v>
      </c>
      <c r="AD21" s="125">
        <v>0</v>
      </c>
      <c r="AE21" s="125">
        <v>0</v>
      </c>
    </row>
    <row r="22" spans="1:31" ht="21.75" customHeight="1">
      <c r="A22" s="12"/>
      <c r="B22" s="12" t="s">
        <v>839</v>
      </c>
      <c r="C22" s="12"/>
      <c r="D22" s="196" t="s">
        <v>840</v>
      </c>
      <c r="E22" s="124">
        <f t="shared" si="0"/>
        <v>2000000</v>
      </c>
      <c r="F22" s="125">
        <v>0</v>
      </c>
      <c r="G22" s="125">
        <v>0</v>
      </c>
      <c r="H22" s="125">
        <v>1500000</v>
      </c>
      <c r="I22" s="125">
        <v>0</v>
      </c>
      <c r="J22" s="125">
        <v>500000</v>
      </c>
      <c r="K22" s="125">
        <v>0</v>
      </c>
      <c r="L22" s="125">
        <v>0</v>
      </c>
      <c r="M22" s="125">
        <v>0</v>
      </c>
      <c r="N22" s="124">
        <f t="shared" si="4"/>
        <v>5355000</v>
      </c>
      <c r="O22" s="125">
        <v>107647</v>
      </c>
      <c r="P22" s="125">
        <v>19412</v>
      </c>
      <c r="Q22" s="125">
        <v>4742242</v>
      </c>
      <c r="R22" s="125">
        <v>0</v>
      </c>
      <c r="S22" s="125">
        <v>0</v>
      </c>
      <c r="T22" s="125">
        <v>485699</v>
      </c>
      <c r="U22" s="125">
        <v>0</v>
      </c>
      <c r="V22" s="125">
        <v>0</v>
      </c>
      <c r="W22" s="124">
        <f t="shared" si="5"/>
        <v>1951861</v>
      </c>
      <c r="X22" s="125">
        <v>88235</v>
      </c>
      <c r="Y22" s="125">
        <v>19412</v>
      </c>
      <c r="Z22" s="125">
        <v>1378835</v>
      </c>
      <c r="AA22" s="125">
        <v>0</v>
      </c>
      <c r="AB22" s="125">
        <v>0</v>
      </c>
      <c r="AC22" s="125">
        <v>465379</v>
      </c>
      <c r="AD22" s="125">
        <v>0</v>
      </c>
      <c r="AE22" s="125">
        <v>0</v>
      </c>
    </row>
    <row r="23" spans="1:31" ht="21" customHeight="1">
      <c r="A23" s="12"/>
      <c r="B23" s="12" t="s">
        <v>841</v>
      </c>
      <c r="C23" s="12"/>
      <c r="D23" s="196" t="s">
        <v>842</v>
      </c>
      <c r="E23" s="124">
        <f t="shared" si="0"/>
        <v>1000000</v>
      </c>
      <c r="F23" s="125">
        <v>0</v>
      </c>
      <c r="G23" s="125">
        <v>0</v>
      </c>
      <c r="H23" s="125">
        <v>1000000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4">
        <f t="shared" si="4"/>
        <v>1000000</v>
      </c>
      <c r="O23" s="125">
        <v>0</v>
      </c>
      <c r="P23" s="125">
        <v>0</v>
      </c>
      <c r="Q23" s="125">
        <v>1000000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4">
        <f t="shared" si="5"/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5">
        <v>0</v>
      </c>
    </row>
    <row r="24" spans="1:31" ht="35.25" customHeight="1">
      <c r="A24" s="12"/>
      <c r="B24" s="12" t="s">
        <v>843</v>
      </c>
      <c r="C24" s="12"/>
      <c r="D24" s="199" t="s">
        <v>844</v>
      </c>
      <c r="E24" s="124">
        <f t="shared" si="0"/>
        <v>10000000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200">
        <v>0</v>
      </c>
      <c r="L24" s="125">
        <v>0</v>
      </c>
      <c r="M24" s="125">
        <v>10000000</v>
      </c>
      <c r="N24" s="124">
        <f t="shared" si="4"/>
        <v>10000000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200">
        <v>0</v>
      </c>
      <c r="U24" s="125">
        <v>0</v>
      </c>
      <c r="V24" s="125">
        <v>10000000</v>
      </c>
      <c r="W24" s="124">
        <f t="shared" si="5"/>
        <v>10000000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200">
        <v>0</v>
      </c>
      <c r="AD24" s="125">
        <v>0</v>
      </c>
      <c r="AE24" s="125">
        <v>10000000</v>
      </c>
    </row>
    <row r="25" spans="1:31" ht="32.25" customHeight="1">
      <c r="A25" s="12"/>
      <c r="B25" s="12" t="s">
        <v>845</v>
      </c>
      <c r="C25" s="12"/>
      <c r="D25" s="196" t="s">
        <v>846</v>
      </c>
      <c r="E25" s="124">
        <f t="shared" si="0"/>
        <v>5756000</v>
      </c>
      <c r="F25" s="125">
        <v>0</v>
      </c>
      <c r="G25" s="125">
        <v>0</v>
      </c>
      <c r="H25" s="125">
        <v>0</v>
      </c>
      <c r="I25" s="125">
        <v>0</v>
      </c>
      <c r="J25" s="125">
        <v>5756000</v>
      </c>
      <c r="K25" s="200">
        <v>0</v>
      </c>
      <c r="L25" s="125">
        <v>0</v>
      </c>
      <c r="M25" s="125">
        <v>0</v>
      </c>
      <c r="N25" s="124">
        <f t="shared" si="4"/>
        <v>5756000</v>
      </c>
      <c r="O25" s="125">
        <v>0</v>
      </c>
      <c r="P25" s="125">
        <v>0</v>
      </c>
      <c r="Q25" s="125">
        <v>0</v>
      </c>
      <c r="R25" s="125">
        <v>0</v>
      </c>
      <c r="S25" s="125">
        <v>5756000</v>
      </c>
      <c r="T25" s="200">
        <v>0</v>
      </c>
      <c r="U25" s="125">
        <v>0</v>
      </c>
      <c r="V25" s="125">
        <v>0</v>
      </c>
      <c r="W25" s="124">
        <f t="shared" si="5"/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200">
        <v>0</v>
      </c>
      <c r="AD25" s="125">
        <v>0</v>
      </c>
      <c r="AE25" s="125">
        <v>0</v>
      </c>
    </row>
    <row r="26" spans="1:31" ht="35.25" customHeight="1">
      <c r="A26" s="12"/>
      <c r="B26" s="12" t="s">
        <v>847</v>
      </c>
      <c r="C26" s="12"/>
      <c r="D26" s="19" t="s">
        <v>848</v>
      </c>
      <c r="E26" s="124">
        <f t="shared" si="0"/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6">
        <v>0</v>
      </c>
      <c r="L26" s="125">
        <v>0</v>
      </c>
      <c r="M26" s="125">
        <v>0</v>
      </c>
      <c r="N26" s="124">
        <f t="shared" si="4"/>
        <v>18260072</v>
      </c>
      <c r="O26" s="125">
        <v>5662742</v>
      </c>
      <c r="P26" s="125">
        <v>1484810</v>
      </c>
      <c r="Q26" s="125">
        <v>11112520</v>
      </c>
      <c r="R26" s="125">
        <v>0</v>
      </c>
      <c r="S26" s="125">
        <v>0</v>
      </c>
      <c r="T26" s="126">
        <v>0</v>
      </c>
      <c r="U26" s="125">
        <v>0</v>
      </c>
      <c r="V26" s="125">
        <v>0</v>
      </c>
      <c r="W26" s="124">
        <f t="shared" si="5"/>
        <v>17352194</v>
      </c>
      <c r="X26" s="125">
        <v>5208409</v>
      </c>
      <c r="Y26" s="125">
        <v>1031265</v>
      </c>
      <c r="Z26" s="125">
        <v>11112520</v>
      </c>
      <c r="AA26" s="125">
        <v>0</v>
      </c>
      <c r="AB26" s="125">
        <v>0</v>
      </c>
      <c r="AC26" s="126">
        <v>0</v>
      </c>
      <c r="AD26" s="125">
        <v>0</v>
      </c>
      <c r="AE26" s="125">
        <v>0</v>
      </c>
    </row>
    <row r="27" spans="1:31" s="195" customFormat="1" ht="24.75" customHeight="1">
      <c r="A27" s="180"/>
      <c r="B27" s="12" t="s">
        <v>849</v>
      </c>
      <c r="C27" s="180"/>
      <c r="D27" s="201" t="s">
        <v>850</v>
      </c>
      <c r="E27" s="25">
        <f t="shared" si="0"/>
        <v>13850000</v>
      </c>
      <c r="F27" s="197">
        <f>SUM(F28:F50)</f>
        <v>0</v>
      </c>
      <c r="G27" s="197">
        <f aca="true" t="shared" si="6" ref="G27:M27">SUM(G28:G50)</f>
        <v>0</v>
      </c>
      <c r="H27" s="197">
        <f t="shared" si="6"/>
        <v>0</v>
      </c>
      <c r="I27" s="197">
        <f t="shared" si="6"/>
        <v>0</v>
      </c>
      <c r="J27" s="197">
        <f t="shared" si="6"/>
        <v>13850000</v>
      </c>
      <c r="K27" s="197">
        <f t="shared" si="6"/>
        <v>0</v>
      </c>
      <c r="L27" s="197">
        <f t="shared" si="6"/>
        <v>0</v>
      </c>
      <c r="M27" s="197">
        <f t="shared" si="6"/>
        <v>0</v>
      </c>
      <c r="N27" s="25">
        <f t="shared" si="4"/>
        <v>21718000</v>
      </c>
      <c r="O27" s="197">
        <f>SUM(O28:O51)</f>
        <v>0</v>
      </c>
      <c r="P27" s="197">
        <f aca="true" t="shared" si="7" ref="P27:V27">SUM(P28:P51)</f>
        <v>0</v>
      </c>
      <c r="Q27" s="197">
        <f t="shared" si="7"/>
        <v>0</v>
      </c>
      <c r="R27" s="197">
        <f t="shared" si="7"/>
        <v>0</v>
      </c>
      <c r="S27" s="197">
        <f t="shared" si="7"/>
        <v>21118000</v>
      </c>
      <c r="T27" s="197">
        <f t="shared" si="7"/>
        <v>0</v>
      </c>
      <c r="U27" s="197">
        <f t="shared" si="7"/>
        <v>0</v>
      </c>
      <c r="V27" s="197">
        <f t="shared" si="7"/>
        <v>600000</v>
      </c>
      <c r="W27" s="25">
        <f t="shared" si="5"/>
        <v>19918000</v>
      </c>
      <c r="X27" s="197">
        <f>SUM(X28:X50)</f>
        <v>0</v>
      </c>
      <c r="Y27" s="197">
        <f aca="true" t="shared" si="8" ref="Y27:AE27">SUM(Y28:Y50)</f>
        <v>0</v>
      </c>
      <c r="Z27" s="197">
        <f t="shared" si="8"/>
        <v>0</v>
      </c>
      <c r="AA27" s="197">
        <f t="shared" si="8"/>
        <v>0</v>
      </c>
      <c r="AB27" s="197">
        <f t="shared" si="8"/>
        <v>19318000</v>
      </c>
      <c r="AC27" s="197">
        <f t="shared" si="8"/>
        <v>0</v>
      </c>
      <c r="AD27" s="197">
        <f t="shared" si="8"/>
        <v>0</v>
      </c>
      <c r="AE27" s="197">
        <f t="shared" si="8"/>
        <v>600000</v>
      </c>
    </row>
    <row r="28" spans="1:31" ht="26.25" customHeight="1">
      <c r="A28" s="12"/>
      <c r="B28" s="12"/>
      <c r="C28" s="12" t="s">
        <v>851</v>
      </c>
      <c r="D28" s="19" t="s">
        <v>852</v>
      </c>
      <c r="E28" s="124">
        <f t="shared" si="0"/>
        <v>10000000</v>
      </c>
      <c r="F28" s="125">
        <v>0</v>
      </c>
      <c r="G28" s="125">
        <v>0</v>
      </c>
      <c r="H28" s="125">
        <v>0</v>
      </c>
      <c r="I28" s="125">
        <v>0</v>
      </c>
      <c r="J28" s="125">
        <v>10000000</v>
      </c>
      <c r="K28" s="125">
        <v>0</v>
      </c>
      <c r="L28" s="125">
        <v>0</v>
      </c>
      <c r="M28" s="125">
        <v>0</v>
      </c>
      <c r="N28" s="124">
        <f t="shared" si="4"/>
        <v>10100000</v>
      </c>
      <c r="O28" s="125">
        <v>0</v>
      </c>
      <c r="P28" s="125">
        <v>0</v>
      </c>
      <c r="Q28" s="125">
        <v>0</v>
      </c>
      <c r="R28" s="125">
        <v>0</v>
      </c>
      <c r="S28" s="125">
        <v>10100000</v>
      </c>
      <c r="T28" s="125">
        <v>0</v>
      </c>
      <c r="U28" s="125">
        <v>0</v>
      </c>
      <c r="V28" s="125">
        <v>0</v>
      </c>
      <c r="W28" s="124">
        <f t="shared" si="5"/>
        <v>10100000</v>
      </c>
      <c r="X28" s="125">
        <v>0</v>
      </c>
      <c r="Y28" s="125">
        <v>0</v>
      </c>
      <c r="Z28" s="125">
        <v>0</v>
      </c>
      <c r="AA28" s="125">
        <v>0</v>
      </c>
      <c r="AB28" s="125">
        <v>10100000</v>
      </c>
      <c r="AC28" s="125">
        <v>0</v>
      </c>
      <c r="AD28" s="125">
        <v>0</v>
      </c>
      <c r="AE28" s="125">
        <v>0</v>
      </c>
    </row>
    <row r="29" spans="1:31" ht="23.25" customHeight="1">
      <c r="A29" s="12"/>
      <c r="B29" s="12"/>
      <c r="C29" s="12" t="s">
        <v>853</v>
      </c>
      <c r="D29" s="19" t="s">
        <v>854</v>
      </c>
      <c r="E29" s="124">
        <f t="shared" si="0"/>
        <v>2000000</v>
      </c>
      <c r="F29" s="125">
        <v>0</v>
      </c>
      <c r="G29" s="125">
        <v>0</v>
      </c>
      <c r="H29" s="125">
        <v>0</v>
      </c>
      <c r="I29" s="125">
        <v>0</v>
      </c>
      <c r="J29" s="125">
        <v>2000000</v>
      </c>
      <c r="K29" s="125">
        <v>0</v>
      </c>
      <c r="L29" s="125">
        <v>0</v>
      </c>
      <c r="M29" s="125">
        <v>0</v>
      </c>
      <c r="N29" s="124">
        <f t="shared" si="4"/>
        <v>2000000</v>
      </c>
      <c r="O29" s="125">
        <v>0</v>
      </c>
      <c r="P29" s="125">
        <v>0</v>
      </c>
      <c r="Q29" s="125">
        <v>0</v>
      </c>
      <c r="R29" s="125">
        <v>0</v>
      </c>
      <c r="S29" s="125">
        <v>2000000</v>
      </c>
      <c r="T29" s="125">
        <v>0</v>
      </c>
      <c r="U29" s="125">
        <v>0</v>
      </c>
      <c r="V29" s="125">
        <v>0</v>
      </c>
      <c r="W29" s="124">
        <f t="shared" si="5"/>
        <v>2000000</v>
      </c>
      <c r="X29" s="125">
        <v>0</v>
      </c>
      <c r="Y29" s="125">
        <v>0</v>
      </c>
      <c r="Z29" s="125">
        <v>0</v>
      </c>
      <c r="AA29" s="125">
        <v>0</v>
      </c>
      <c r="AB29" s="125">
        <v>2000000</v>
      </c>
      <c r="AC29" s="125">
        <v>0</v>
      </c>
      <c r="AD29" s="125">
        <v>0</v>
      </c>
      <c r="AE29" s="125">
        <v>0</v>
      </c>
    </row>
    <row r="30" spans="1:31" ht="24.75" customHeight="1">
      <c r="A30" s="12"/>
      <c r="B30" s="12"/>
      <c r="C30" s="12" t="s">
        <v>855</v>
      </c>
      <c r="D30" s="19" t="s">
        <v>856</v>
      </c>
      <c r="E30" s="124">
        <f t="shared" si="0"/>
        <v>250000</v>
      </c>
      <c r="F30" s="125">
        <v>0</v>
      </c>
      <c r="G30" s="125">
        <v>0</v>
      </c>
      <c r="H30" s="125">
        <v>0</v>
      </c>
      <c r="I30" s="125">
        <v>0</v>
      </c>
      <c r="J30" s="125">
        <v>250000</v>
      </c>
      <c r="K30" s="125">
        <v>0</v>
      </c>
      <c r="L30" s="125">
        <v>0</v>
      </c>
      <c r="M30" s="125">
        <v>0</v>
      </c>
      <c r="N30" s="124">
        <f t="shared" si="4"/>
        <v>250000</v>
      </c>
      <c r="O30" s="125">
        <v>0</v>
      </c>
      <c r="P30" s="125">
        <v>0</v>
      </c>
      <c r="Q30" s="125">
        <v>0</v>
      </c>
      <c r="R30" s="125">
        <v>0</v>
      </c>
      <c r="S30" s="125">
        <v>250000</v>
      </c>
      <c r="T30" s="125">
        <v>0</v>
      </c>
      <c r="U30" s="125">
        <v>0</v>
      </c>
      <c r="V30" s="125">
        <v>0</v>
      </c>
      <c r="W30" s="124">
        <f t="shared" si="5"/>
        <v>250000</v>
      </c>
      <c r="X30" s="125">
        <v>0</v>
      </c>
      <c r="Y30" s="125">
        <v>0</v>
      </c>
      <c r="Z30" s="125">
        <v>0</v>
      </c>
      <c r="AA30" s="125">
        <v>0</v>
      </c>
      <c r="AB30" s="125">
        <v>250000</v>
      </c>
      <c r="AC30" s="125">
        <v>0</v>
      </c>
      <c r="AD30" s="125">
        <v>0</v>
      </c>
      <c r="AE30" s="125">
        <v>0</v>
      </c>
    </row>
    <row r="31" spans="1:31" ht="30" customHeight="1">
      <c r="A31" s="12"/>
      <c r="B31" s="12"/>
      <c r="C31" s="12" t="s">
        <v>857</v>
      </c>
      <c r="D31" s="19" t="s">
        <v>858</v>
      </c>
      <c r="E31" s="124">
        <f t="shared" si="0"/>
        <v>600000</v>
      </c>
      <c r="F31" s="125">
        <v>0</v>
      </c>
      <c r="G31" s="125">
        <v>0</v>
      </c>
      <c r="H31" s="125">
        <v>0</v>
      </c>
      <c r="I31" s="125">
        <v>0</v>
      </c>
      <c r="J31" s="125">
        <v>600000</v>
      </c>
      <c r="K31" s="125">
        <v>0</v>
      </c>
      <c r="L31" s="125">
        <v>0</v>
      </c>
      <c r="M31" s="125">
        <v>0</v>
      </c>
      <c r="N31" s="124">
        <f t="shared" si="4"/>
        <v>600000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600000</v>
      </c>
      <c r="W31" s="124">
        <f t="shared" si="5"/>
        <v>600000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600000</v>
      </c>
    </row>
    <row r="32" spans="1:31" ht="23.25" customHeight="1">
      <c r="A32" s="12"/>
      <c r="B32" s="12"/>
      <c r="C32" s="12" t="s">
        <v>859</v>
      </c>
      <c r="D32" s="19" t="s">
        <v>1158</v>
      </c>
      <c r="E32" s="124">
        <f t="shared" si="0"/>
        <v>1000000</v>
      </c>
      <c r="F32" s="125">
        <v>0</v>
      </c>
      <c r="G32" s="125">
        <v>0</v>
      </c>
      <c r="H32" s="125">
        <v>0</v>
      </c>
      <c r="I32" s="125">
        <v>0</v>
      </c>
      <c r="J32" s="125">
        <v>1000000</v>
      </c>
      <c r="K32" s="125">
        <v>0</v>
      </c>
      <c r="L32" s="125">
        <v>0</v>
      </c>
      <c r="M32" s="125">
        <v>0</v>
      </c>
      <c r="N32" s="124">
        <f t="shared" si="4"/>
        <v>2300000</v>
      </c>
      <c r="O32" s="125">
        <v>0</v>
      </c>
      <c r="P32" s="125">
        <v>0</v>
      </c>
      <c r="Q32" s="125">
        <v>0</v>
      </c>
      <c r="R32" s="125">
        <v>0</v>
      </c>
      <c r="S32" s="125">
        <v>2300000</v>
      </c>
      <c r="T32" s="125">
        <v>0</v>
      </c>
      <c r="U32" s="125">
        <v>0</v>
      </c>
      <c r="V32" s="125">
        <v>0</v>
      </c>
      <c r="W32" s="124">
        <f t="shared" si="5"/>
        <v>1500000</v>
      </c>
      <c r="X32" s="125">
        <v>0</v>
      </c>
      <c r="Y32" s="125">
        <v>0</v>
      </c>
      <c r="Z32" s="125">
        <v>0</v>
      </c>
      <c r="AA32" s="125">
        <v>0</v>
      </c>
      <c r="AB32" s="125">
        <v>1500000</v>
      </c>
      <c r="AC32" s="125">
        <v>0</v>
      </c>
      <c r="AD32" s="125">
        <v>0</v>
      </c>
      <c r="AE32" s="125">
        <v>0</v>
      </c>
    </row>
    <row r="33" spans="1:31" ht="21.75" customHeight="1">
      <c r="A33" s="12"/>
      <c r="B33" s="12"/>
      <c r="C33" s="12" t="s">
        <v>860</v>
      </c>
      <c r="D33" s="19" t="s">
        <v>861</v>
      </c>
      <c r="E33" s="124">
        <f t="shared" si="0"/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4">
        <f t="shared" si="4"/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4">
        <f t="shared" si="5"/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</row>
    <row r="34" spans="1:31" ht="36" customHeight="1">
      <c r="A34" s="12"/>
      <c r="B34" s="12"/>
      <c r="C34" s="12" t="s">
        <v>862</v>
      </c>
      <c r="D34" s="19" t="s">
        <v>863</v>
      </c>
      <c r="E34" s="124">
        <f t="shared" si="0"/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4">
        <f t="shared" si="4"/>
        <v>3500000</v>
      </c>
      <c r="O34" s="125">
        <v>0</v>
      </c>
      <c r="P34" s="125">
        <v>0</v>
      </c>
      <c r="Q34" s="125">
        <v>0</v>
      </c>
      <c r="R34" s="125">
        <v>0</v>
      </c>
      <c r="S34" s="125">
        <v>3500000</v>
      </c>
      <c r="T34" s="125">
        <v>0</v>
      </c>
      <c r="U34" s="125">
        <v>0</v>
      </c>
      <c r="V34" s="125">
        <v>0</v>
      </c>
      <c r="W34" s="124">
        <f t="shared" si="5"/>
        <v>3500000</v>
      </c>
      <c r="X34" s="125">
        <v>0</v>
      </c>
      <c r="Y34" s="125">
        <v>0</v>
      </c>
      <c r="Z34" s="125">
        <v>0</v>
      </c>
      <c r="AA34" s="125">
        <v>0</v>
      </c>
      <c r="AB34" s="125">
        <v>3500000</v>
      </c>
      <c r="AC34" s="125">
        <v>0</v>
      </c>
      <c r="AD34" s="125">
        <v>0</v>
      </c>
      <c r="AE34" s="125">
        <v>0</v>
      </c>
    </row>
    <row r="35" spans="1:31" ht="36" customHeight="1">
      <c r="A35" s="12"/>
      <c r="B35" s="12"/>
      <c r="C35" s="12" t="s">
        <v>864</v>
      </c>
      <c r="D35" s="19" t="s">
        <v>865</v>
      </c>
      <c r="E35" s="124">
        <f t="shared" si="0"/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4">
        <f t="shared" si="4"/>
        <v>598000</v>
      </c>
      <c r="O35" s="125">
        <v>0</v>
      </c>
      <c r="P35" s="125">
        <v>0</v>
      </c>
      <c r="Q35" s="125">
        <v>0</v>
      </c>
      <c r="R35" s="125">
        <v>0</v>
      </c>
      <c r="S35" s="125">
        <v>598000</v>
      </c>
      <c r="T35" s="125">
        <v>0</v>
      </c>
      <c r="U35" s="125">
        <v>0</v>
      </c>
      <c r="V35" s="125">
        <v>0</v>
      </c>
      <c r="W35" s="124">
        <f t="shared" si="5"/>
        <v>598000</v>
      </c>
      <c r="X35" s="125">
        <v>0</v>
      </c>
      <c r="Y35" s="125">
        <v>0</v>
      </c>
      <c r="Z35" s="125">
        <v>0</v>
      </c>
      <c r="AA35" s="125">
        <v>0</v>
      </c>
      <c r="AB35" s="125">
        <v>598000</v>
      </c>
      <c r="AC35" s="125">
        <v>0</v>
      </c>
      <c r="AD35" s="125">
        <v>0</v>
      </c>
      <c r="AE35" s="125">
        <v>0</v>
      </c>
    </row>
    <row r="36" spans="1:31" ht="31.5" customHeight="1">
      <c r="A36" s="12"/>
      <c r="B36" s="12"/>
      <c r="C36" s="12" t="s">
        <v>1128</v>
      </c>
      <c r="D36" s="19" t="s">
        <v>1140</v>
      </c>
      <c r="E36" s="124">
        <f t="shared" si="0"/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4">
        <f t="shared" si="4"/>
        <v>100000</v>
      </c>
      <c r="O36" s="125">
        <v>0</v>
      </c>
      <c r="P36" s="125">
        <v>0</v>
      </c>
      <c r="Q36" s="125">
        <v>0</v>
      </c>
      <c r="R36" s="125">
        <v>0</v>
      </c>
      <c r="S36" s="125">
        <v>100000</v>
      </c>
      <c r="T36" s="125">
        <v>0</v>
      </c>
      <c r="U36" s="125">
        <v>0</v>
      </c>
      <c r="V36" s="125">
        <v>0</v>
      </c>
      <c r="W36" s="124">
        <f t="shared" si="5"/>
        <v>100000</v>
      </c>
      <c r="X36" s="125">
        <v>0</v>
      </c>
      <c r="Y36" s="125">
        <v>0</v>
      </c>
      <c r="Z36" s="125">
        <v>0</v>
      </c>
      <c r="AA36" s="125">
        <v>0</v>
      </c>
      <c r="AB36" s="125">
        <v>100000</v>
      </c>
      <c r="AC36" s="125">
        <v>0</v>
      </c>
      <c r="AD36" s="125">
        <v>0</v>
      </c>
      <c r="AE36" s="125">
        <v>0</v>
      </c>
    </row>
    <row r="37" spans="1:31" ht="28.5" customHeight="1">
      <c r="A37" s="12"/>
      <c r="B37" s="12"/>
      <c r="C37" s="12" t="s">
        <v>1129</v>
      </c>
      <c r="D37" s="19" t="s">
        <v>1139</v>
      </c>
      <c r="E37" s="124">
        <f t="shared" si="0"/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4">
        <f t="shared" si="4"/>
        <v>50000</v>
      </c>
      <c r="O37" s="125">
        <v>0</v>
      </c>
      <c r="P37" s="125">
        <v>0</v>
      </c>
      <c r="Q37" s="125">
        <v>0</v>
      </c>
      <c r="R37" s="125">
        <v>0</v>
      </c>
      <c r="S37" s="125">
        <v>50000</v>
      </c>
      <c r="T37" s="125">
        <v>0</v>
      </c>
      <c r="U37" s="125">
        <v>0</v>
      </c>
      <c r="V37" s="125">
        <v>0</v>
      </c>
      <c r="W37" s="124">
        <f t="shared" si="5"/>
        <v>50000</v>
      </c>
      <c r="X37" s="125">
        <v>0</v>
      </c>
      <c r="Y37" s="125">
        <v>0</v>
      </c>
      <c r="Z37" s="125">
        <v>0</v>
      </c>
      <c r="AA37" s="125">
        <v>0</v>
      </c>
      <c r="AB37" s="125">
        <v>50000</v>
      </c>
      <c r="AC37" s="125">
        <v>0</v>
      </c>
      <c r="AD37" s="125">
        <v>0</v>
      </c>
      <c r="AE37" s="125">
        <v>0</v>
      </c>
    </row>
    <row r="38" spans="1:31" ht="27.75" customHeight="1">
      <c r="A38" s="12"/>
      <c r="B38" s="12"/>
      <c r="C38" s="12" t="s">
        <v>1130</v>
      </c>
      <c r="D38" s="19" t="s">
        <v>1138</v>
      </c>
      <c r="E38" s="124">
        <f t="shared" si="0"/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f t="shared" si="4"/>
        <v>50000</v>
      </c>
      <c r="O38" s="125">
        <v>0</v>
      </c>
      <c r="P38" s="125">
        <v>0</v>
      </c>
      <c r="Q38" s="125">
        <v>0</v>
      </c>
      <c r="R38" s="125">
        <v>0</v>
      </c>
      <c r="S38" s="125">
        <v>50000</v>
      </c>
      <c r="T38" s="125">
        <v>0</v>
      </c>
      <c r="U38" s="125">
        <v>0</v>
      </c>
      <c r="V38" s="125">
        <v>0</v>
      </c>
      <c r="W38" s="124">
        <f t="shared" si="5"/>
        <v>50000</v>
      </c>
      <c r="X38" s="125">
        <v>0</v>
      </c>
      <c r="Y38" s="125">
        <v>0</v>
      </c>
      <c r="Z38" s="125">
        <v>0</v>
      </c>
      <c r="AA38" s="125">
        <v>0</v>
      </c>
      <c r="AB38" s="125">
        <v>50000</v>
      </c>
      <c r="AC38" s="125">
        <v>0</v>
      </c>
      <c r="AD38" s="125">
        <v>0</v>
      </c>
      <c r="AE38" s="125">
        <v>0</v>
      </c>
    </row>
    <row r="39" spans="1:31" ht="36" customHeight="1">
      <c r="A39" s="12"/>
      <c r="B39" s="12"/>
      <c r="C39" s="12" t="s">
        <v>1131</v>
      </c>
      <c r="D39" s="19" t="s">
        <v>1157</v>
      </c>
      <c r="E39" s="124">
        <f t="shared" si="0"/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4">
        <f t="shared" si="4"/>
        <v>100000</v>
      </c>
      <c r="O39" s="125">
        <v>0</v>
      </c>
      <c r="P39" s="125">
        <v>0</v>
      </c>
      <c r="Q39" s="125">
        <v>0</v>
      </c>
      <c r="R39" s="125">
        <v>0</v>
      </c>
      <c r="S39" s="125">
        <v>100000</v>
      </c>
      <c r="T39" s="125">
        <v>0</v>
      </c>
      <c r="U39" s="125">
        <v>0</v>
      </c>
      <c r="V39" s="125">
        <v>0</v>
      </c>
      <c r="W39" s="124">
        <f t="shared" si="5"/>
        <v>100000</v>
      </c>
      <c r="X39" s="125">
        <v>0</v>
      </c>
      <c r="Y39" s="125">
        <v>0</v>
      </c>
      <c r="Z39" s="125">
        <v>0</v>
      </c>
      <c r="AA39" s="125">
        <v>0</v>
      </c>
      <c r="AB39" s="125">
        <v>100000</v>
      </c>
      <c r="AC39" s="125">
        <v>0</v>
      </c>
      <c r="AD39" s="125">
        <v>0</v>
      </c>
      <c r="AE39" s="125">
        <v>0</v>
      </c>
    </row>
    <row r="40" spans="1:31" ht="30.75" customHeight="1">
      <c r="A40" s="12"/>
      <c r="B40" s="12"/>
      <c r="C40" s="12" t="s">
        <v>1132</v>
      </c>
      <c r="D40" s="19" t="s">
        <v>1156</v>
      </c>
      <c r="E40" s="124">
        <f t="shared" si="0"/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4">
        <f t="shared" si="4"/>
        <v>100000</v>
      </c>
      <c r="O40" s="125">
        <v>0</v>
      </c>
      <c r="P40" s="125">
        <v>0</v>
      </c>
      <c r="Q40" s="125">
        <v>0</v>
      </c>
      <c r="R40" s="125">
        <v>0</v>
      </c>
      <c r="S40" s="125">
        <v>100000</v>
      </c>
      <c r="T40" s="125">
        <v>0</v>
      </c>
      <c r="U40" s="125">
        <v>0</v>
      </c>
      <c r="V40" s="125">
        <v>0</v>
      </c>
      <c r="W40" s="124">
        <f t="shared" si="5"/>
        <v>100000</v>
      </c>
      <c r="X40" s="125">
        <v>0</v>
      </c>
      <c r="Y40" s="125">
        <v>0</v>
      </c>
      <c r="Z40" s="125">
        <v>0</v>
      </c>
      <c r="AA40" s="125">
        <v>0</v>
      </c>
      <c r="AB40" s="125">
        <v>100000</v>
      </c>
      <c r="AC40" s="125">
        <v>0</v>
      </c>
      <c r="AD40" s="125">
        <v>0</v>
      </c>
      <c r="AE40" s="125">
        <v>0</v>
      </c>
    </row>
    <row r="41" spans="1:31" ht="36" customHeight="1">
      <c r="A41" s="12"/>
      <c r="B41" s="12"/>
      <c r="C41" s="12" t="s">
        <v>1133</v>
      </c>
      <c r="D41" s="19" t="s">
        <v>1141</v>
      </c>
      <c r="E41" s="124">
        <f t="shared" si="0"/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f t="shared" si="4"/>
        <v>80000</v>
      </c>
      <c r="O41" s="125">
        <v>0</v>
      </c>
      <c r="P41" s="125">
        <v>0</v>
      </c>
      <c r="Q41" s="125">
        <v>0</v>
      </c>
      <c r="R41" s="125">
        <v>0</v>
      </c>
      <c r="S41" s="125">
        <v>80000</v>
      </c>
      <c r="T41" s="125">
        <v>0</v>
      </c>
      <c r="U41" s="125">
        <v>0</v>
      </c>
      <c r="V41" s="125">
        <v>0</v>
      </c>
      <c r="W41" s="124">
        <f t="shared" si="5"/>
        <v>80000</v>
      </c>
      <c r="X41" s="125">
        <v>0</v>
      </c>
      <c r="Y41" s="125">
        <v>0</v>
      </c>
      <c r="Z41" s="125">
        <v>0</v>
      </c>
      <c r="AA41" s="125">
        <v>0</v>
      </c>
      <c r="AB41" s="125">
        <v>80000</v>
      </c>
      <c r="AC41" s="125">
        <v>0</v>
      </c>
      <c r="AD41" s="125">
        <v>0</v>
      </c>
      <c r="AE41" s="125">
        <v>0</v>
      </c>
    </row>
    <row r="42" spans="1:31" ht="29.25" customHeight="1">
      <c r="A42" s="12"/>
      <c r="B42" s="12"/>
      <c r="C42" s="12" t="s">
        <v>1134</v>
      </c>
      <c r="D42" s="19" t="s">
        <v>1142</v>
      </c>
      <c r="E42" s="124">
        <f t="shared" si="0"/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4">
        <f t="shared" si="4"/>
        <v>80000</v>
      </c>
      <c r="O42" s="125">
        <v>0</v>
      </c>
      <c r="P42" s="125">
        <v>0</v>
      </c>
      <c r="Q42" s="125">
        <v>0</v>
      </c>
      <c r="R42" s="125">
        <v>0</v>
      </c>
      <c r="S42" s="125">
        <v>80000</v>
      </c>
      <c r="T42" s="125">
        <v>0</v>
      </c>
      <c r="U42" s="125">
        <v>0</v>
      </c>
      <c r="V42" s="125">
        <v>0</v>
      </c>
      <c r="W42" s="124">
        <f t="shared" si="5"/>
        <v>80000</v>
      </c>
      <c r="X42" s="125">
        <v>0</v>
      </c>
      <c r="Y42" s="125">
        <v>0</v>
      </c>
      <c r="Z42" s="125">
        <v>0</v>
      </c>
      <c r="AA42" s="125">
        <v>0</v>
      </c>
      <c r="AB42" s="125">
        <v>80000</v>
      </c>
      <c r="AC42" s="125">
        <v>0</v>
      </c>
      <c r="AD42" s="125">
        <v>0</v>
      </c>
      <c r="AE42" s="125">
        <v>0</v>
      </c>
    </row>
    <row r="43" spans="1:31" ht="30.75" customHeight="1">
      <c r="A43" s="12"/>
      <c r="B43" s="12"/>
      <c r="C43" s="12" t="s">
        <v>1135</v>
      </c>
      <c r="D43" s="19" t="s">
        <v>1143</v>
      </c>
      <c r="E43" s="124">
        <f t="shared" si="0"/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4">
        <f t="shared" si="4"/>
        <v>80000</v>
      </c>
      <c r="O43" s="125">
        <v>0</v>
      </c>
      <c r="P43" s="125">
        <v>0</v>
      </c>
      <c r="Q43" s="125">
        <v>0</v>
      </c>
      <c r="R43" s="125">
        <v>0</v>
      </c>
      <c r="S43" s="125">
        <v>80000</v>
      </c>
      <c r="T43" s="125">
        <v>0</v>
      </c>
      <c r="U43" s="125">
        <v>0</v>
      </c>
      <c r="V43" s="125">
        <v>0</v>
      </c>
      <c r="W43" s="124">
        <f t="shared" si="5"/>
        <v>80000</v>
      </c>
      <c r="X43" s="125">
        <v>0</v>
      </c>
      <c r="Y43" s="125">
        <v>0</v>
      </c>
      <c r="Z43" s="125">
        <v>0</v>
      </c>
      <c r="AA43" s="125">
        <v>0</v>
      </c>
      <c r="AB43" s="125">
        <v>80000</v>
      </c>
      <c r="AC43" s="125">
        <v>0</v>
      </c>
      <c r="AD43" s="125">
        <v>0</v>
      </c>
      <c r="AE43" s="125">
        <v>0</v>
      </c>
    </row>
    <row r="44" spans="1:31" ht="28.5" customHeight="1">
      <c r="A44" s="12"/>
      <c r="B44" s="12"/>
      <c r="C44" s="12" t="s">
        <v>1136</v>
      </c>
      <c r="D44" s="19" t="s">
        <v>1144</v>
      </c>
      <c r="E44" s="124">
        <f t="shared" si="0"/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4">
        <f t="shared" si="4"/>
        <v>200000</v>
      </c>
      <c r="O44" s="125">
        <v>0</v>
      </c>
      <c r="P44" s="125">
        <v>0</v>
      </c>
      <c r="Q44" s="125">
        <v>0</v>
      </c>
      <c r="R44" s="125">
        <v>0</v>
      </c>
      <c r="S44" s="125">
        <v>200000</v>
      </c>
      <c r="T44" s="125">
        <v>0</v>
      </c>
      <c r="U44" s="125">
        <v>0</v>
      </c>
      <c r="V44" s="125">
        <v>0</v>
      </c>
      <c r="W44" s="124">
        <f t="shared" si="5"/>
        <v>200000</v>
      </c>
      <c r="X44" s="125">
        <v>0</v>
      </c>
      <c r="Y44" s="125">
        <v>0</v>
      </c>
      <c r="Z44" s="125">
        <v>0</v>
      </c>
      <c r="AA44" s="125">
        <v>0</v>
      </c>
      <c r="AB44" s="125">
        <v>200000</v>
      </c>
      <c r="AC44" s="125">
        <v>0</v>
      </c>
      <c r="AD44" s="125">
        <v>0</v>
      </c>
      <c r="AE44" s="125">
        <v>0</v>
      </c>
    </row>
    <row r="45" spans="1:31" ht="27.75" customHeight="1">
      <c r="A45" s="12"/>
      <c r="B45" s="12"/>
      <c r="C45" s="12" t="s">
        <v>1137</v>
      </c>
      <c r="D45" s="19" t="s">
        <v>1145</v>
      </c>
      <c r="E45" s="124">
        <f t="shared" si="0"/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4">
        <f t="shared" si="4"/>
        <v>50000</v>
      </c>
      <c r="O45" s="125">
        <v>0</v>
      </c>
      <c r="P45" s="125">
        <v>0</v>
      </c>
      <c r="Q45" s="125">
        <v>0</v>
      </c>
      <c r="R45" s="125">
        <v>0</v>
      </c>
      <c r="S45" s="125">
        <v>50000</v>
      </c>
      <c r="T45" s="125">
        <v>0</v>
      </c>
      <c r="U45" s="125">
        <v>0</v>
      </c>
      <c r="V45" s="125">
        <v>0</v>
      </c>
      <c r="W45" s="124">
        <f t="shared" si="5"/>
        <v>50000</v>
      </c>
      <c r="X45" s="125">
        <v>0</v>
      </c>
      <c r="Y45" s="125">
        <v>0</v>
      </c>
      <c r="Z45" s="125">
        <v>0</v>
      </c>
      <c r="AA45" s="125">
        <v>0</v>
      </c>
      <c r="AB45" s="125">
        <v>50000</v>
      </c>
      <c r="AC45" s="125">
        <v>0</v>
      </c>
      <c r="AD45" s="125">
        <v>0</v>
      </c>
      <c r="AE45" s="125">
        <v>0</v>
      </c>
    </row>
    <row r="46" spans="1:31" ht="28.5" customHeight="1">
      <c r="A46" s="12"/>
      <c r="B46" s="12"/>
      <c r="C46" s="12" t="s">
        <v>1146</v>
      </c>
      <c r="D46" s="19" t="s">
        <v>1151</v>
      </c>
      <c r="E46" s="124">
        <f t="shared" si="0"/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4">
        <f t="shared" si="4"/>
        <v>50000</v>
      </c>
      <c r="O46" s="125">
        <v>0</v>
      </c>
      <c r="P46" s="125">
        <v>0</v>
      </c>
      <c r="Q46" s="125">
        <v>0</v>
      </c>
      <c r="R46" s="125">
        <v>0</v>
      </c>
      <c r="S46" s="125">
        <v>50000</v>
      </c>
      <c r="T46" s="125">
        <v>0</v>
      </c>
      <c r="U46" s="125">
        <v>0</v>
      </c>
      <c r="V46" s="125">
        <v>0</v>
      </c>
      <c r="W46" s="124">
        <f t="shared" si="5"/>
        <v>50000</v>
      </c>
      <c r="X46" s="125">
        <v>0</v>
      </c>
      <c r="Y46" s="125">
        <v>0</v>
      </c>
      <c r="Z46" s="125">
        <v>0</v>
      </c>
      <c r="AA46" s="125">
        <v>0</v>
      </c>
      <c r="AB46" s="125">
        <v>50000</v>
      </c>
      <c r="AC46" s="125">
        <v>0</v>
      </c>
      <c r="AD46" s="125">
        <v>0</v>
      </c>
      <c r="AE46" s="125">
        <v>0</v>
      </c>
    </row>
    <row r="47" spans="1:31" ht="28.5" customHeight="1">
      <c r="A47" s="12"/>
      <c r="B47" s="12"/>
      <c r="C47" s="12" t="s">
        <v>1147</v>
      </c>
      <c r="D47" s="19" t="s">
        <v>1152</v>
      </c>
      <c r="E47" s="124">
        <f t="shared" si="0"/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4">
        <f t="shared" si="4"/>
        <v>80000</v>
      </c>
      <c r="O47" s="125">
        <v>0</v>
      </c>
      <c r="P47" s="125">
        <v>0</v>
      </c>
      <c r="Q47" s="125">
        <v>0</v>
      </c>
      <c r="R47" s="125">
        <v>0</v>
      </c>
      <c r="S47" s="125">
        <v>80000</v>
      </c>
      <c r="T47" s="125">
        <v>0</v>
      </c>
      <c r="U47" s="125">
        <v>0</v>
      </c>
      <c r="V47" s="125">
        <v>0</v>
      </c>
      <c r="W47" s="124">
        <f t="shared" si="5"/>
        <v>80000</v>
      </c>
      <c r="X47" s="125">
        <v>0</v>
      </c>
      <c r="Y47" s="125">
        <v>0</v>
      </c>
      <c r="Z47" s="125">
        <v>0</v>
      </c>
      <c r="AA47" s="125">
        <v>0</v>
      </c>
      <c r="AB47" s="125">
        <v>80000</v>
      </c>
      <c r="AC47" s="125">
        <v>0</v>
      </c>
      <c r="AD47" s="125">
        <v>0</v>
      </c>
      <c r="AE47" s="125">
        <v>0</v>
      </c>
    </row>
    <row r="48" spans="1:31" ht="27.75" customHeight="1">
      <c r="A48" s="12"/>
      <c r="B48" s="12"/>
      <c r="C48" s="12" t="s">
        <v>1148</v>
      </c>
      <c r="D48" s="19" t="s">
        <v>1153</v>
      </c>
      <c r="E48" s="124">
        <f t="shared" si="0"/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4">
        <f t="shared" si="4"/>
        <v>200000</v>
      </c>
      <c r="O48" s="125">
        <v>0</v>
      </c>
      <c r="P48" s="125">
        <v>0</v>
      </c>
      <c r="Q48" s="125">
        <v>0</v>
      </c>
      <c r="R48" s="125">
        <v>0</v>
      </c>
      <c r="S48" s="125">
        <v>200000</v>
      </c>
      <c r="T48" s="125">
        <v>0</v>
      </c>
      <c r="U48" s="125">
        <v>0</v>
      </c>
      <c r="V48" s="125">
        <v>0</v>
      </c>
      <c r="W48" s="124">
        <f t="shared" si="5"/>
        <v>200000</v>
      </c>
      <c r="X48" s="125">
        <v>0</v>
      </c>
      <c r="Y48" s="125">
        <v>0</v>
      </c>
      <c r="Z48" s="125">
        <v>0</v>
      </c>
      <c r="AA48" s="125">
        <v>0</v>
      </c>
      <c r="AB48" s="125">
        <v>200000</v>
      </c>
      <c r="AC48" s="125">
        <v>0</v>
      </c>
      <c r="AD48" s="125">
        <v>0</v>
      </c>
      <c r="AE48" s="125">
        <v>0</v>
      </c>
    </row>
    <row r="49" spans="1:31" ht="26.25" customHeight="1">
      <c r="A49" s="12"/>
      <c r="B49" s="12"/>
      <c r="C49" s="12" t="s">
        <v>1149</v>
      </c>
      <c r="D49" s="19" t="s">
        <v>1154</v>
      </c>
      <c r="E49" s="124">
        <f t="shared" si="0"/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4">
        <f t="shared" si="4"/>
        <v>100000</v>
      </c>
      <c r="O49" s="125">
        <v>0</v>
      </c>
      <c r="P49" s="125">
        <v>0</v>
      </c>
      <c r="Q49" s="125">
        <v>0</v>
      </c>
      <c r="R49" s="125">
        <v>0</v>
      </c>
      <c r="S49" s="125">
        <v>100000</v>
      </c>
      <c r="T49" s="125">
        <v>0</v>
      </c>
      <c r="U49" s="125">
        <v>0</v>
      </c>
      <c r="V49" s="125">
        <v>0</v>
      </c>
      <c r="W49" s="124">
        <f t="shared" si="5"/>
        <v>100000</v>
      </c>
      <c r="X49" s="125">
        <v>0</v>
      </c>
      <c r="Y49" s="125">
        <v>0</v>
      </c>
      <c r="Z49" s="125">
        <v>0</v>
      </c>
      <c r="AA49" s="125">
        <v>0</v>
      </c>
      <c r="AB49" s="125">
        <v>100000</v>
      </c>
      <c r="AC49" s="125">
        <v>0</v>
      </c>
      <c r="AD49" s="125">
        <v>0</v>
      </c>
      <c r="AE49" s="125">
        <v>0</v>
      </c>
    </row>
    <row r="50" spans="1:31" ht="27.75" customHeight="1">
      <c r="A50" s="12"/>
      <c r="B50" s="12"/>
      <c r="C50" s="12" t="s">
        <v>1150</v>
      </c>
      <c r="D50" s="19" t="s">
        <v>1155</v>
      </c>
      <c r="E50" s="124">
        <f t="shared" si="0"/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4">
        <f t="shared" si="4"/>
        <v>50000</v>
      </c>
      <c r="O50" s="125">
        <v>0</v>
      </c>
      <c r="P50" s="125">
        <v>0</v>
      </c>
      <c r="Q50" s="125">
        <v>0</v>
      </c>
      <c r="R50" s="125">
        <v>0</v>
      </c>
      <c r="S50" s="125">
        <v>50000</v>
      </c>
      <c r="T50" s="125">
        <v>0</v>
      </c>
      <c r="U50" s="125">
        <v>0</v>
      </c>
      <c r="V50" s="125">
        <v>0</v>
      </c>
      <c r="W50" s="124">
        <f t="shared" si="5"/>
        <v>50000</v>
      </c>
      <c r="X50" s="125">
        <v>0</v>
      </c>
      <c r="Y50" s="125">
        <v>0</v>
      </c>
      <c r="Z50" s="125">
        <v>0</v>
      </c>
      <c r="AA50" s="125">
        <v>0</v>
      </c>
      <c r="AB50" s="125">
        <v>50000</v>
      </c>
      <c r="AC50" s="125">
        <v>0</v>
      </c>
      <c r="AD50" s="125">
        <v>0</v>
      </c>
      <c r="AE50" s="125">
        <v>0</v>
      </c>
    </row>
    <row r="51" spans="1:31" ht="29.25" customHeight="1">
      <c r="A51" s="12"/>
      <c r="B51" s="12"/>
      <c r="C51" s="12" t="s">
        <v>1261</v>
      </c>
      <c r="D51" s="19" t="s">
        <v>1262</v>
      </c>
      <c r="E51" s="124">
        <f t="shared" si="0"/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4">
        <f t="shared" si="4"/>
        <v>1000000</v>
      </c>
      <c r="O51" s="125">
        <v>0</v>
      </c>
      <c r="P51" s="125">
        <v>0</v>
      </c>
      <c r="Q51" s="125">
        <v>0</v>
      </c>
      <c r="R51" s="125">
        <v>0</v>
      </c>
      <c r="S51" s="125">
        <v>1000000</v>
      </c>
      <c r="T51" s="125">
        <v>0</v>
      </c>
      <c r="U51" s="125">
        <v>0</v>
      </c>
      <c r="V51" s="125">
        <v>0</v>
      </c>
      <c r="W51" s="124">
        <f t="shared" si="5"/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</row>
    <row r="52" spans="1:31" ht="18">
      <c r="A52" s="12" t="s">
        <v>116</v>
      </c>
      <c r="B52" s="12"/>
      <c r="C52" s="12"/>
      <c r="D52" s="112" t="s">
        <v>45</v>
      </c>
      <c r="E52" s="25">
        <f t="shared" si="0"/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25">
        <f t="shared" si="4"/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25">
        <f t="shared" si="5"/>
        <v>0</v>
      </c>
      <c r="X52" s="182">
        <v>0</v>
      </c>
      <c r="Y52" s="182">
        <v>0</v>
      </c>
      <c r="Z52" s="182">
        <v>0</v>
      </c>
      <c r="AA52" s="182">
        <v>0</v>
      </c>
      <c r="AB52" s="182">
        <v>0</v>
      </c>
      <c r="AC52" s="182">
        <v>0</v>
      </c>
      <c r="AD52" s="182">
        <v>0</v>
      </c>
      <c r="AE52" s="182">
        <v>0</v>
      </c>
    </row>
    <row r="53" spans="1:31" ht="18">
      <c r="A53" s="12" t="s">
        <v>112</v>
      </c>
      <c r="B53" s="12"/>
      <c r="C53" s="12"/>
      <c r="D53" s="112" t="s">
        <v>47</v>
      </c>
      <c r="E53" s="25">
        <f t="shared" si="0"/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25">
        <v>0</v>
      </c>
      <c r="N53" s="25">
        <f t="shared" si="4"/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25">
        <v>0</v>
      </c>
      <c r="W53" s="25">
        <f t="shared" si="5"/>
        <v>0</v>
      </c>
      <c r="X53" s="182">
        <v>0</v>
      </c>
      <c r="Y53" s="182">
        <v>0</v>
      </c>
      <c r="Z53" s="182">
        <v>0</v>
      </c>
      <c r="AA53" s="182">
        <v>0</v>
      </c>
      <c r="AB53" s="182">
        <v>0</v>
      </c>
      <c r="AC53" s="182">
        <v>0</v>
      </c>
      <c r="AD53" s="182">
        <v>0</v>
      </c>
      <c r="AE53" s="25">
        <v>0</v>
      </c>
    </row>
    <row r="54" spans="1:31" ht="33.75" customHeight="1">
      <c r="A54" s="286" t="s">
        <v>361</v>
      </c>
      <c r="B54" s="286"/>
      <c r="C54" s="286"/>
      <c r="D54" s="286"/>
      <c r="E54" s="25">
        <f t="shared" si="0"/>
        <v>100908400</v>
      </c>
      <c r="F54" s="182">
        <f aca="true" t="shared" si="9" ref="F54:M54">F10+F52+F53</f>
        <v>16800000</v>
      </c>
      <c r="G54" s="182">
        <f t="shared" si="9"/>
        <v>4128400</v>
      </c>
      <c r="H54" s="182">
        <f t="shared" si="9"/>
        <v>28374000</v>
      </c>
      <c r="I54" s="182">
        <f t="shared" si="9"/>
        <v>0</v>
      </c>
      <c r="J54" s="182">
        <f t="shared" si="9"/>
        <v>41606000</v>
      </c>
      <c r="K54" s="182">
        <f t="shared" si="9"/>
        <v>0</v>
      </c>
      <c r="L54" s="182">
        <f t="shared" si="9"/>
        <v>0</v>
      </c>
      <c r="M54" s="182">
        <f t="shared" si="9"/>
        <v>10000000</v>
      </c>
      <c r="N54" s="25">
        <f t="shared" si="4"/>
        <v>131717950</v>
      </c>
      <c r="O54" s="182">
        <f aca="true" t="shared" si="10" ref="O54:V54">O10+O52+O53</f>
        <v>24529059</v>
      </c>
      <c r="P54" s="182">
        <f t="shared" si="10"/>
        <v>6881874</v>
      </c>
      <c r="Q54" s="182">
        <f t="shared" si="10"/>
        <v>47423746</v>
      </c>
      <c r="R54" s="182">
        <f t="shared" si="10"/>
        <v>0</v>
      </c>
      <c r="S54" s="182">
        <f t="shared" si="10"/>
        <v>38537364</v>
      </c>
      <c r="T54" s="182">
        <f t="shared" si="10"/>
        <v>3745907</v>
      </c>
      <c r="U54" s="182">
        <f t="shared" si="10"/>
        <v>0</v>
      </c>
      <c r="V54" s="182">
        <f t="shared" si="10"/>
        <v>10600000</v>
      </c>
      <c r="W54" s="25">
        <f t="shared" si="5"/>
        <v>107553040</v>
      </c>
      <c r="X54" s="182">
        <f aca="true" t="shared" si="11" ref="X54:AE54">X10+X52+X53</f>
        <v>22131968</v>
      </c>
      <c r="Y54" s="182">
        <f t="shared" si="11"/>
        <v>4966518</v>
      </c>
      <c r="Z54" s="182">
        <f t="shared" si="11"/>
        <v>37854687</v>
      </c>
      <c r="AA54" s="182">
        <f t="shared" si="11"/>
        <v>0</v>
      </c>
      <c r="AB54" s="182">
        <f t="shared" si="11"/>
        <v>28438600</v>
      </c>
      <c r="AC54" s="182">
        <f t="shared" si="11"/>
        <v>3561267</v>
      </c>
      <c r="AD54" s="182">
        <f t="shared" si="11"/>
        <v>0</v>
      </c>
      <c r="AE54" s="182">
        <f t="shared" si="11"/>
        <v>10600000</v>
      </c>
    </row>
    <row r="56" spans="24:28" ht="18">
      <c r="X56" s="240"/>
      <c r="Y56" s="240"/>
      <c r="Z56" s="240"/>
      <c r="AB56" s="240"/>
    </row>
  </sheetData>
  <sheetProtection selectLockedCells="1" selectUnlockedCells="1"/>
  <mergeCells count="20">
    <mergeCell ref="A54:D54"/>
    <mergeCell ref="N7:N9"/>
    <mergeCell ref="O7:V7"/>
    <mergeCell ref="B7:B9"/>
    <mergeCell ref="O8:S8"/>
    <mergeCell ref="A4:AE4"/>
    <mergeCell ref="X7:AE7"/>
    <mergeCell ref="T8:V8"/>
    <mergeCell ref="X8:AB8"/>
    <mergeCell ref="C7:C9"/>
    <mergeCell ref="A3:AE3"/>
    <mergeCell ref="A7:A9"/>
    <mergeCell ref="E7:E9"/>
    <mergeCell ref="F7:M7"/>
    <mergeCell ref="A1:AE1"/>
    <mergeCell ref="F8:J8"/>
    <mergeCell ref="W7:W9"/>
    <mergeCell ref="K8:M8"/>
    <mergeCell ref="AC8:AE8"/>
    <mergeCell ref="D7:D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2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7"/>
  <sheetViews>
    <sheetView view="pageBreakPreview" zoomScale="68" zoomScaleNormal="80" zoomScaleSheetLayoutView="68" zoomScalePageLayoutView="0" workbookViewId="0" topLeftCell="A1">
      <pane xSplit="4" ySplit="9" topLeftCell="N3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AE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8.57421875" style="0" customWidth="1"/>
    <col min="15" max="16" width="13.8515625" style="0" customWidth="1"/>
    <col min="17" max="17" width="15.421875" style="0" bestFit="1" customWidth="1"/>
    <col min="18" max="18" width="13.8515625" style="0" customWidth="1"/>
    <col min="19" max="19" width="18.421875" style="0" customWidth="1"/>
    <col min="20" max="21" width="13.8515625" style="0" customWidth="1"/>
    <col min="22" max="22" width="18.57421875" style="0" customWidth="1"/>
    <col min="23" max="23" width="19.421875" style="0" customWidth="1"/>
    <col min="24" max="24" width="12.57421875" style="0" customWidth="1"/>
    <col min="25" max="25" width="14.00390625" style="0" customWidth="1"/>
    <col min="26" max="26" width="15.421875" style="0" bestFit="1" customWidth="1"/>
    <col min="28" max="28" width="20.8515625" style="0" customWidth="1"/>
    <col min="31" max="31" width="16.00390625" style="0" bestFit="1" customWidth="1"/>
  </cols>
  <sheetData>
    <row r="1" spans="1:31" ht="18">
      <c r="A1" s="249" t="s">
        <v>1283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</row>
    <row r="3" spans="1:31" ht="18" customHeight="1">
      <c r="A3" s="299" t="s">
        <v>866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1:31" ht="18">
      <c r="A4" s="299" t="s">
        <v>867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</row>
    <row r="5" spans="1:3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3"/>
      <c r="V5" s="3"/>
      <c r="AE5" s="3" t="s">
        <v>1</v>
      </c>
    </row>
    <row r="6" spans="1:3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6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  <c r="AE6" s="6" t="s">
        <v>257</v>
      </c>
    </row>
    <row r="7" spans="1:31" ht="12.75" customHeight="1">
      <c r="A7" s="259" t="s">
        <v>24</v>
      </c>
      <c r="B7" s="259" t="s">
        <v>189</v>
      </c>
      <c r="C7" s="259" t="s">
        <v>407</v>
      </c>
      <c r="D7" s="260" t="s">
        <v>25</v>
      </c>
      <c r="E7" s="260" t="s">
        <v>26</v>
      </c>
      <c r="F7" s="287" t="s">
        <v>27</v>
      </c>
      <c r="G7" s="287"/>
      <c r="H7" s="287"/>
      <c r="I7" s="287"/>
      <c r="J7" s="287"/>
      <c r="K7" s="287"/>
      <c r="L7" s="287"/>
      <c r="M7" s="287"/>
      <c r="N7" s="260" t="s">
        <v>28</v>
      </c>
      <c r="O7" s="287" t="s">
        <v>29</v>
      </c>
      <c r="P7" s="287"/>
      <c r="Q7" s="287"/>
      <c r="R7" s="287"/>
      <c r="S7" s="287"/>
      <c r="T7" s="287"/>
      <c r="U7" s="287"/>
      <c r="V7" s="287"/>
      <c r="W7" s="260" t="s">
        <v>1263</v>
      </c>
      <c r="X7" s="287" t="s">
        <v>1264</v>
      </c>
      <c r="Y7" s="287"/>
      <c r="Z7" s="287"/>
      <c r="AA7" s="287"/>
      <c r="AB7" s="287"/>
      <c r="AC7" s="287"/>
      <c r="AD7" s="287"/>
      <c r="AE7" s="287"/>
    </row>
    <row r="8" spans="1:31" ht="12.75" customHeight="1">
      <c r="A8" s="259"/>
      <c r="B8" s="259"/>
      <c r="C8" s="259"/>
      <c r="D8" s="260"/>
      <c r="E8" s="260"/>
      <c r="F8" s="257" t="s">
        <v>30</v>
      </c>
      <c r="G8" s="257"/>
      <c r="H8" s="257"/>
      <c r="I8" s="257"/>
      <c r="J8" s="257"/>
      <c r="K8" s="257" t="s">
        <v>31</v>
      </c>
      <c r="L8" s="257"/>
      <c r="M8" s="257"/>
      <c r="N8" s="260"/>
      <c r="O8" s="257" t="s">
        <v>30</v>
      </c>
      <c r="P8" s="257"/>
      <c r="Q8" s="257"/>
      <c r="R8" s="257"/>
      <c r="S8" s="257"/>
      <c r="T8" s="257" t="s">
        <v>31</v>
      </c>
      <c r="U8" s="257"/>
      <c r="V8" s="257"/>
      <c r="W8" s="260"/>
      <c r="X8" s="257" t="s">
        <v>30</v>
      </c>
      <c r="Y8" s="257"/>
      <c r="Z8" s="257"/>
      <c r="AA8" s="257"/>
      <c r="AB8" s="257"/>
      <c r="AC8" s="257" t="s">
        <v>31</v>
      </c>
      <c r="AD8" s="257"/>
      <c r="AE8" s="257"/>
    </row>
    <row r="9" spans="1:31" ht="84" customHeight="1">
      <c r="A9" s="259"/>
      <c r="B9" s="259"/>
      <c r="C9" s="259"/>
      <c r="D9" s="260"/>
      <c r="E9" s="260"/>
      <c r="F9" s="7" t="s">
        <v>32</v>
      </c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7" t="s">
        <v>38</v>
      </c>
      <c r="M9" s="7" t="s">
        <v>39</v>
      </c>
      <c r="N9" s="260"/>
      <c r="O9" s="7" t="s">
        <v>32</v>
      </c>
      <c r="P9" s="7" t="s">
        <v>33</v>
      </c>
      <c r="Q9" s="7" t="s">
        <v>34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  <c r="W9" s="260"/>
      <c r="X9" s="7" t="s">
        <v>32</v>
      </c>
      <c r="Y9" s="7" t="s">
        <v>33</v>
      </c>
      <c r="Z9" s="7" t="s">
        <v>34</v>
      </c>
      <c r="AA9" s="7" t="s">
        <v>35</v>
      </c>
      <c r="AB9" s="7" t="s">
        <v>36</v>
      </c>
      <c r="AC9" s="7" t="s">
        <v>37</v>
      </c>
      <c r="AD9" s="7" t="s">
        <v>38</v>
      </c>
      <c r="AE9" s="7" t="s">
        <v>39</v>
      </c>
    </row>
    <row r="10" spans="1:31" ht="18">
      <c r="A10" s="12" t="s">
        <v>120</v>
      </c>
      <c r="B10" s="12"/>
      <c r="C10" s="12"/>
      <c r="D10" s="112" t="s">
        <v>43</v>
      </c>
      <c r="E10" s="25">
        <f aca="true" t="shared" si="0" ref="E10:E44">SUM(F10:M10)</f>
        <v>1883850000</v>
      </c>
      <c r="F10" s="182">
        <f aca="true" t="shared" si="1" ref="F10:AE10">F11</f>
        <v>0</v>
      </c>
      <c r="G10" s="182">
        <f t="shared" si="1"/>
        <v>0</v>
      </c>
      <c r="H10" s="182">
        <f t="shared" si="1"/>
        <v>0</v>
      </c>
      <c r="I10" s="182">
        <f t="shared" si="1"/>
        <v>0</v>
      </c>
      <c r="J10" s="182">
        <f t="shared" si="1"/>
        <v>1788750000</v>
      </c>
      <c r="K10" s="182">
        <f t="shared" si="1"/>
        <v>0</v>
      </c>
      <c r="L10" s="182">
        <f t="shared" si="1"/>
        <v>0</v>
      </c>
      <c r="M10" s="182">
        <f t="shared" si="1"/>
        <v>95100000</v>
      </c>
      <c r="N10" s="25">
        <f aca="true" t="shared" si="2" ref="N10:N53">SUM(O10:V10)</f>
        <v>1877779000</v>
      </c>
      <c r="O10" s="182">
        <f t="shared" si="1"/>
        <v>0</v>
      </c>
      <c r="P10" s="182">
        <f t="shared" si="1"/>
        <v>0</v>
      </c>
      <c r="Q10" s="182">
        <f t="shared" si="1"/>
        <v>0</v>
      </c>
      <c r="R10" s="182">
        <f t="shared" si="1"/>
        <v>0</v>
      </c>
      <c r="S10" s="182">
        <f>S11</f>
        <v>1788179000</v>
      </c>
      <c r="T10" s="182">
        <f t="shared" si="1"/>
        <v>0</v>
      </c>
      <c r="U10" s="182">
        <f t="shared" si="1"/>
        <v>0</v>
      </c>
      <c r="V10" s="182">
        <f t="shared" si="1"/>
        <v>89600000</v>
      </c>
      <c r="W10" s="25">
        <f aca="true" t="shared" si="3" ref="W10:W53">SUM(X10:AE10)</f>
        <v>1824086000</v>
      </c>
      <c r="X10" s="182">
        <f t="shared" si="1"/>
        <v>0</v>
      </c>
      <c r="Y10" s="182">
        <f t="shared" si="1"/>
        <v>0</v>
      </c>
      <c r="Z10" s="182">
        <f t="shared" si="1"/>
        <v>0</v>
      </c>
      <c r="AA10" s="182">
        <f t="shared" si="1"/>
        <v>0</v>
      </c>
      <c r="AB10" s="182">
        <f t="shared" si="1"/>
        <v>1736839000</v>
      </c>
      <c r="AC10" s="182">
        <f t="shared" si="1"/>
        <v>0</v>
      </c>
      <c r="AD10" s="182">
        <f t="shared" si="1"/>
        <v>0</v>
      </c>
      <c r="AE10" s="182">
        <f t="shared" si="1"/>
        <v>87247000</v>
      </c>
    </row>
    <row r="11" spans="1:31" ht="30">
      <c r="A11" s="12"/>
      <c r="B11" s="12" t="s">
        <v>868</v>
      </c>
      <c r="C11" s="12"/>
      <c r="D11" s="19" t="s">
        <v>869</v>
      </c>
      <c r="E11" s="25">
        <f t="shared" si="0"/>
        <v>1883850000</v>
      </c>
      <c r="F11" s="197">
        <f aca="true" t="shared" si="4" ref="F11:M11">SUM(F12:F23)</f>
        <v>0</v>
      </c>
      <c r="G11" s="197">
        <f t="shared" si="4"/>
        <v>0</v>
      </c>
      <c r="H11" s="197">
        <f t="shared" si="4"/>
        <v>0</v>
      </c>
      <c r="I11" s="197">
        <f t="shared" si="4"/>
        <v>0</v>
      </c>
      <c r="J11" s="197">
        <f t="shared" si="4"/>
        <v>1788750000</v>
      </c>
      <c r="K11" s="197">
        <f t="shared" si="4"/>
        <v>0</v>
      </c>
      <c r="L11" s="197">
        <f t="shared" si="4"/>
        <v>0</v>
      </c>
      <c r="M11" s="197">
        <f t="shared" si="4"/>
        <v>95100000</v>
      </c>
      <c r="N11" s="25">
        <f t="shared" si="2"/>
        <v>1877779000</v>
      </c>
      <c r="O11" s="197">
        <f aca="true" t="shared" si="5" ref="O11:U11">SUM(O12:O23)</f>
        <v>0</v>
      </c>
      <c r="P11" s="197">
        <f t="shared" si="5"/>
        <v>0</v>
      </c>
      <c r="Q11" s="197">
        <f t="shared" si="5"/>
        <v>0</v>
      </c>
      <c r="R11" s="197">
        <f t="shared" si="5"/>
        <v>0</v>
      </c>
      <c r="S11" s="197">
        <f>SUM(S12:S23)</f>
        <v>1788179000</v>
      </c>
      <c r="T11" s="197">
        <f t="shared" si="5"/>
        <v>0</v>
      </c>
      <c r="U11" s="197">
        <f t="shared" si="5"/>
        <v>0</v>
      </c>
      <c r="V11" s="197">
        <f>SUM(V12:V23)</f>
        <v>89600000</v>
      </c>
      <c r="W11" s="25">
        <f t="shared" si="3"/>
        <v>1824086000</v>
      </c>
      <c r="X11" s="197">
        <f aca="true" t="shared" si="6" ref="X11:AE11">SUM(X12:X23)</f>
        <v>0</v>
      </c>
      <c r="Y11" s="197">
        <f t="shared" si="6"/>
        <v>0</v>
      </c>
      <c r="Z11" s="197">
        <f t="shared" si="6"/>
        <v>0</v>
      </c>
      <c r="AA11" s="197">
        <f t="shared" si="6"/>
        <v>0</v>
      </c>
      <c r="AB11" s="197">
        <f t="shared" si="6"/>
        <v>1736839000</v>
      </c>
      <c r="AC11" s="197">
        <f t="shared" si="6"/>
        <v>0</v>
      </c>
      <c r="AD11" s="197">
        <f t="shared" si="6"/>
        <v>0</v>
      </c>
      <c r="AE11" s="197">
        <f t="shared" si="6"/>
        <v>87247000</v>
      </c>
    </row>
    <row r="12" spans="1:31" ht="18">
      <c r="A12" s="12"/>
      <c r="B12" s="12"/>
      <c r="C12" s="12" t="s">
        <v>870</v>
      </c>
      <c r="D12" s="19" t="s">
        <v>871</v>
      </c>
      <c r="E12" s="124">
        <f t="shared" si="0"/>
        <v>131500000</v>
      </c>
      <c r="F12" s="125">
        <v>0</v>
      </c>
      <c r="G12" s="125">
        <v>0</v>
      </c>
      <c r="H12" s="125">
        <v>0</v>
      </c>
      <c r="I12" s="125">
        <v>0</v>
      </c>
      <c r="J12" s="125">
        <v>121500000</v>
      </c>
      <c r="K12" s="125">
        <v>0</v>
      </c>
      <c r="L12" s="125">
        <v>0</v>
      </c>
      <c r="M12" s="125">
        <v>10000000</v>
      </c>
      <c r="N12" s="124">
        <f t="shared" si="2"/>
        <v>131500000</v>
      </c>
      <c r="O12" s="125">
        <v>0</v>
      </c>
      <c r="P12" s="125">
        <v>0</v>
      </c>
      <c r="Q12" s="125">
        <v>0</v>
      </c>
      <c r="R12" s="125">
        <v>0</v>
      </c>
      <c r="S12" s="125">
        <v>121500000</v>
      </c>
      <c r="T12" s="125">
        <v>0</v>
      </c>
      <c r="U12" s="125">
        <v>0</v>
      </c>
      <c r="V12" s="125">
        <v>10000000</v>
      </c>
      <c r="W12" s="124">
        <f t="shared" si="3"/>
        <v>129900000</v>
      </c>
      <c r="X12" s="125">
        <v>0</v>
      </c>
      <c r="Y12" s="125">
        <v>0</v>
      </c>
      <c r="Z12" s="125">
        <v>0</v>
      </c>
      <c r="AA12" s="125">
        <v>0</v>
      </c>
      <c r="AB12" s="125">
        <v>119900000</v>
      </c>
      <c r="AC12" s="125">
        <v>0</v>
      </c>
      <c r="AD12" s="125">
        <v>0</v>
      </c>
      <c r="AE12" s="125">
        <v>10000000</v>
      </c>
    </row>
    <row r="13" spans="1:31" ht="18">
      <c r="A13" s="12"/>
      <c r="B13" s="12"/>
      <c r="C13" s="12" t="s">
        <v>872</v>
      </c>
      <c r="D13" s="19" t="s">
        <v>873</v>
      </c>
      <c r="E13" s="124">
        <f t="shared" si="0"/>
        <v>30000000</v>
      </c>
      <c r="F13" s="125">
        <v>0</v>
      </c>
      <c r="G13" s="125">
        <v>0</v>
      </c>
      <c r="H13" s="125">
        <v>0</v>
      </c>
      <c r="I13" s="125">
        <v>0</v>
      </c>
      <c r="J13" s="125">
        <v>30000000</v>
      </c>
      <c r="K13" s="125">
        <v>0</v>
      </c>
      <c r="L13" s="125">
        <v>0</v>
      </c>
      <c r="M13" s="125">
        <v>0</v>
      </c>
      <c r="N13" s="124">
        <f t="shared" si="2"/>
        <v>30000000</v>
      </c>
      <c r="O13" s="125">
        <v>0</v>
      </c>
      <c r="P13" s="125">
        <v>0</v>
      </c>
      <c r="Q13" s="125">
        <v>0</v>
      </c>
      <c r="R13" s="125">
        <v>0</v>
      </c>
      <c r="S13" s="125">
        <v>30000000</v>
      </c>
      <c r="T13" s="125">
        <v>0</v>
      </c>
      <c r="U13" s="125">
        <v>0</v>
      </c>
      <c r="V13" s="125">
        <v>0</v>
      </c>
      <c r="W13" s="124">
        <f t="shared" si="3"/>
        <v>30000000</v>
      </c>
      <c r="X13" s="125">
        <v>0</v>
      </c>
      <c r="Y13" s="125">
        <v>0</v>
      </c>
      <c r="Z13" s="125">
        <v>0</v>
      </c>
      <c r="AA13" s="125">
        <v>0</v>
      </c>
      <c r="AB13" s="125">
        <v>30000000</v>
      </c>
      <c r="AC13" s="125">
        <v>0</v>
      </c>
      <c r="AD13" s="125">
        <v>0</v>
      </c>
      <c r="AE13" s="125">
        <v>0</v>
      </c>
    </row>
    <row r="14" spans="1:31" ht="18">
      <c r="A14" s="12"/>
      <c r="B14" s="12"/>
      <c r="C14" s="12" t="s">
        <v>874</v>
      </c>
      <c r="D14" s="19" t="s">
        <v>875</v>
      </c>
      <c r="E14" s="124">
        <f t="shared" si="0"/>
        <v>55450000</v>
      </c>
      <c r="F14" s="125">
        <v>0</v>
      </c>
      <c r="G14" s="125">
        <v>0</v>
      </c>
      <c r="H14" s="125">
        <v>0</v>
      </c>
      <c r="I14" s="125">
        <v>0</v>
      </c>
      <c r="J14" s="125">
        <v>55000000</v>
      </c>
      <c r="K14" s="125">
        <v>0</v>
      </c>
      <c r="L14" s="125">
        <v>0</v>
      </c>
      <c r="M14" s="125">
        <v>450000</v>
      </c>
      <c r="N14" s="124">
        <f t="shared" si="2"/>
        <v>55450000</v>
      </c>
      <c r="O14" s="125">
        <v>0</v>
      </c>
      <c r="P14" s="125">
        <v>0</v>
      </c>
      <c r="Q14" s="125">
        <v>0</v>
      </c>
      <c r="R14" s="125">
        <v>0</v>
      </c>
      <c r="S14" s="125">
        <v>55000000</v>
      </c>
      <c r="T14" s="125">
        <v>0</v>
      </c>
      <c r="U14" s="125">
        <v>0</v>
      </c>
      <c r="V14" s="125">
        <v>450000</v>
      </c>
      <c r="W14" s="124">
        <f t="shared" si="3"/>
        <v>54910000</v>
      </c>
      <c r="X14" s="125">
        <v>0</v>
      </c>
      <c r="Y14" s="125">
        <v>0</v>
      </c>
      <c r="Z14" s="125">
        <v>0</v>
      </c>
      <c r="AA14" s="125">
        <v>0</v>
      </c>
      <c r="AB14" s="125">
        <v>54460000</v>
      </c>
      <c r="AC14" s="125">
        <v>0</v>
      </c>
      <c r="AD14" s="125">
        <v>0</v>
      </c>
      <c r="AE14" s="125">
        <v>450000</v>
      </c>
    </row>
    <row r="15" spans="1:31" ht="18">
      <c r="A15" s="12"/>
      <c r="B15" s="12"/>
      <c r="C15" s="12" t="s">
        <v>876</v>
      </c>
      <c r="D15" s="19" t="s">
        <v>877</v>
      </c>
      <c r="E15" s="124">
        <f t="shared" si="0"/>
        <v>468000000</v>
      </c>
      <c r="F15" s="125">
        <v>0</v>
      </c>
      <c r="G15" s="125">
        <v>0</v>
      </c>
      <c r="H15" s="125">
        <v>0</v>
      </c>
      <c r="I15" s="125">
        <v>0</v>
      </c>
      <c r="J15" s="125">
        <v>468000000</v>
      </c>
      <c r="K15" s="125">
        <v>0</v>
      </c>
      <c r="L15" s="125">
        <v>0</v>
      </c>
      <c r="M15" s="125">
        <v>0</v>
      </c>
      <c r="N15" s="124">
        <f t="shared" si="2"/>
        <v>468000000</v>
      </c>
      <c r="O15" s="125">
        <v>0</v>
      </c>
      <c r="P15" s="125">
        <v>0</v>
      </c>
      <c r="Q15" s="125">
        <v>0</v>
      </c>
      <c r="R15" s="125">
        <v>0</v>
      </c>
      <c r="S15" s="125">
        <v>468000000</v>
      </c>
      <c r="T15" s="125">
        <v>0</v>
      </c>
      <c r="U15" s="125">
        <v>0</v>
      </c>
      <c r="V15" s="125">
        <v>0</v>
      </c>
      <c r="W15" s="124">
        <f t="shared" si="3"/>
        <v>468000000</v>
      </c>
      <c r="X15" s="125">
        <v>0</v>
      </c>
      <c r="Y15" s="125">
        <v>0</v>
      </c>
      <c r="Z15" s="125">
        <v>0</v>
      </c>
      <c r="AA15" s="125">
        <v>0</v>
      </c>
      <c r="AB15" s="125">
        <v>468000000</v>
      </c>
      <c r="AC15" s="125">
        <v>0</v>
      </c>
      <c r="AD15" s="125">
        <v>0</v>
      </c>
      <c r="AE15" s="125">
        <v>0</v>
      </c>
    </row>
    <row r="16" spans="1:31" ht="30">
      <c r="A16" s="12"/>
      <c r="B16" s="12"/>
      <c r="C16" s="12" t="s">
        <v>878</v>
      </c>
      <c r="D16" s="19" t="s">
        <v>879</v>
      </c>
      <c r="E16" s="124">
        <f t="shared" si="0"/>
        <v>25900000</v>
      </c>
      <c r="F16" s="125">
        <v>0</v>
      </c>
      <c r="G16" s="125">
        <v>0</v>
      </c>
      <c r="H16" s="125">
        <v>0</v>
      </c>
      <c r="I16" s="125">
        <v>0</v>
      </c>
      <c r="J16" s="125">
        <v>25900000</v>
      </c>
      <c r="K16" s="125">
        <v>0</v>
      </c>
      <c r="L16" s="125">
        <v>0</v>
      </c>
      <c r="M16" s="125">
        <v>0</v>
      </c>
      <c r="N16" s="124">
        <f t="shared" si="2"/>
        <v>25900000</v>
      </c>
      <c r="O16" s="125">
        <v>0</v>
      </c>
      <c r="P16" s="125">
        <v>0</v>
      </c>
      <c r="Q16" s="125">
        <v>0</v>
      </c>
      <c r="R16" s="125">
        <v>0</v>
      </c>
      <c r="S16" s="125">
        <v>25900000</v>
      </c>
      <c r="T16" s="125">
        <v>0</v>
      </c>
      <c r="U16" s="125">
        <v>0</v>
      </c>
      <c r="V16" s="125">
        <v>0</v>
      </c>
      <c r="W16" s="124">
        <f t="shared" si="3"/>
        <v>25900000</v>
      </c>
      <c r="X16" s="125">
        <v>0</v>
      </c>
      <c r="Y16" s="125">
        <v>0</v>
      </c>
      <c r="Z16" s="125">
        <v>0</v>
      </c>
      <c r="AA16" s="125">
        <v>0</v>
      </c>
      <c r="AB16" s="125">
        <v>25900000</v>
      </c>
      <c r="AC16" s="125">
        <v>0</v>
      </c>
      <c r="AD16" s="125">
        <v>0</v>
      </c>
      <c r="AE16" s="125">
        <v>0</v>
      </c>
    </row>
    <row r="17" spans="1:31" ht="30">
      <c r="A17" s="12"/>
      <c r="B17" s="12"/>
      <c r="C17" s="12" t="s">
        <v>880</v>
      </c>
      <c r="D17" s="19" t="s">
        <v>881</v>
      </c>
      <c r="E17" s="124">
        <f t="shared" si="0"/>
        <v>26000000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26000000</v>
      </c>
      <c r="N17" s="124">
        <f t="shared" si="2"/>
        <v>26000000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26000000</v>
      </c>
      <c r="W17" s="124">
        <f t="shared" si="3"/>
        <v>26000000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26000000</v>
      </c>
    </row>
    <row r="18" spans="1:31" ht="18">
      <c r="A18" s="12"/>
      <c r="B18" s="12"/>
      <c r="C18" s="12" t="s">
        <v>882</v>
      </c>
      <c r="D18" s="19" t="s">
        <v>883</v>
      </c>
      <c r="E18" s="124">
        <f t="shared" si="0"/>
        <v>169500000</v>
      </c>
      <c r="F18" s="125">
        <v>0</v>
      </c>
      <c r="G18" s="125">
        <v>0</v>
      </c>
      <c r="H18" s="125">
        <v>0</v>
      </c>
      <c r="I18" s="125">
        <v>0</v>
      </c>
      <c r="J18" s="125">
        <v>144000000</v>
      </c>
      <c r="K18" s="125">
        <v>0</v>
      </c>
      <c r="L18" s="125">
        <v>0</v>
      </c>
      <c r="M18" s="125">
        <v>25500000</v>
      </c>
      <c r="N18" s="124">
        <f t="shared" si="2"/>
        <v>159500000</v>
      </c>
      <c r="O18" s="125">
        <v>0</v>
      </c>
      <c r="P18" s="125">
        <v>0</v>
      </c>
      <c r="Q18" s="125">
        <v>0</v>
      </c>
      <c r="R18" s="125">
        <v>0</v>
      </c>
      <c r="S18" s="125">
        <v>146000000</v>
      </c>
      <c r="T18" s="125">
        <v>0</v>
      </c>
      <c r="U18" s="125">
        <v>0</v>
      </c>
      <c r="V18" s="125">
        <v>13500000</v>
      </c>
      <c r="W18" s="124">
        <f t="shared" si="3"/>
        <v>147300000</v>
      </c>
      <c r="X18" s="125">
        <v>0</v>
      </c>
      <c r="Y18" s="125">
        <v>0</v>
      </c>
      <c r="Z18" s="125">
        <v>0</v>
      </c>
      <c r="AA18" s="125">
        <v>0</v>
      </c>
      <c r="AB18" s="125">
        <v>133800000</v>
      </c>
      <c r="AC18" s="125">
        <v>0</v>
      </c>
      <c r="AD18" s="125">
        <v>0</v>
      </c>
      <c r="AE18" s="125">
        <v>13500000</v>
      </c>
    </row>
    <row r="19" spans="1:31" ht="18">
      <c r="A19" s="12"/>
      <c r="B19" s="12"/>
      <c r="C19" s="12" t="s">
        <v>884</v>
      </c>
      <c r="D19" s="19" t="s">
        <v>885</v>
      </c>
      <c r="E19" s="124">
        <f t="shared" si="0"/>
        <v>141000000</v>
      </c>
      <c r="F19" s="125">
        <v>0</v>
      </c>
      <c r="G19" s="125">
        <v>0</v>
      </c>
      <c r="H19" s="125">
        <v>0</v>
      </c>
      <c r="I19" s="125">
        <v>0</v>
      </c>
      <c r="J19" s="125">
        <v>140000000</v>
      </c>
      <c r="K19" s="125">
        <v>0</v>
      </c>
      <c r="L19" s="125">
        <v>0</v>
      </c>
      <c r="M19" s="125">
        <v>1000000</v>
      </c>
      <c r="N19" s="124">
        <f t="shared" si="2"/>
        <v>141000000</v>
      </c>
      <c r="O19" s="125">
        <v>0</v>
      </c>
      <c r="P19" s="125">
        <v>0</v>
      </c>
      <c r="Q19" s="125">
        <v>0</v>
      </c>
      <c r="R19" s="125">
        <v>0</v>
      </c>
      <c r="S19" s="125">
        <v>140000000</v>
      </c>
      <c r="T19" s="125">
        <v>0</v>
      </c>
      <c r="U19" s="125">
        <v>0</v>
      </c>
      <c r="V19" s="125">
        <v>1000000</v>
      </c>
      <c r="W19" s="124">
        <f t="shared" si="3"/>
        <v>141000000</v>
      </c>
      <c r="X19" s="125">
        <v>0</v>
      </c>
      <c r="Y19" s="125">
        <v>0</v>
      </c>
      <c r="Z19" s="125">
        <v>0</v>
      </c>
      <c r="AA19" s="125">
        <v>0</v>
      </c>
      <c r="AB19" s="125">
        <v>140000000</v>
      </c>
      <c r="AC19" s="125">
        <v>0</v>
      </c>
      <c r="AD19" s="125">
        <v>0</v>
      </c>
      <c r="AE19" s="125">
        <v>1000000</v>
      </c>
    </row>
    <row r="20" spans="1:31" ht="18">
      <c r="A20" s="12"/>
      <c r="B20" s="12"/>
      <c r="C20" s="12" t="s">
        <v>886</v>
      </c>
      <c r="D20" s="19" t="s">
        <v>887</v>
      </c>
      <c r="E20" s="124">
        <f t="shared" si="0"/>
        <v>117500000</v>
      </c>
      <c r="F20" s="125">
        <v>0</v>
      </c>
      <c r="G20" s="125">
        <v>0</v>
      </c>
      <c r="H20" s="125">
        <v>0</v>
      </c>
      <c r="I20" s="125">
        <v>0</v>
      </c>
      <c r="J20" s="125">
        <v>111000000</v>
      </c>
      <c r="K20" s="125">
        <v>0</v>
      </c>
      <c r="L20" s="125">
        <v>0</v>
      </c>
      <c r="M20" s="125">
        <v>6500000</v>
      </c>
      <c r="N20" s="124">
        <f t="shared" si="2"/>
        <v>117500000</v>
      </c>
      <c r="O20" s="125">
        <v>0</v>
      </c>
      <c r="P20" s="125">
        <v>0</v>
      </c>
      <c r="Q20" s="125">
        <v>0</v>
      </c>
      <c r="R20" s="125">
        <v>0</v>
      </c>
      <c r="S20" s="125">
        <v>111000000</v>
      </c>
      <c r="T20" s="125">
        <v>0</v>
      </c>
      <c r="U20" s="125">
        <v>0</v>
      </c>
      <c r="V20" s="125">
        <v>6500000</v>
      </c>
      <c r="W20" s="124">
        <f t="shared" si="3"/>
        <v>80147000</v>
      </c>
      <c r="X20" s="125">
        <v>0</v>
      </c>
      <c r="Y20" s="125">
        <v>0</v>
      </c>
      <c r="Z20" s="125">
        <v>0</v>
      </c>
      <c r="AA20" s="125">
        <v>0</v>
      </c>
      <c r="AB20" s="125">
        <v>76000000</v>
      </c>
      <c r="AC20" s="125">
        <v>0</v>
      </c>
      <c r="AD20" s="125">
        <v>0</v>
      </c>
      <c r="AE20" s="125">
        <v>4147000</v>
      </c>
    </row>
    <row r="21" spans="1:31" ht="18">
      <c r="A21" s="12"/>
      <c r="B21" s="12"/>
      <c r="C21" s="12" t="s">
        <v>888</v>
      </c>
      <c r="D21" s="19" t="s">
        <v>889</v>
      </c>
      <c r="E21" s="124">
        <f t="shared" si="0"/>
        <v>447000000</v>
      </c>
      <c r="F21" s="125">
        <v>0</v>
      </c>
      <c r="G21" s="125">
        <v>0</v>
      </c>
      <c r="H21" s="125">
        <v>0</v>
      </c>
      <c r="I21" s="125">
        <v>0</v>
      </c>
      <c r="J21" s="125">
        <v>433000000</v>
      </c>
      <c r="K21" s="125">
        <v>0</v>
      </c>
      <c r="L21" s="125">
        <v>0</v>
      </c>
      <c r="M21" s="125">
        <v>14000000</v>
      </c>
      <c r="N21" s="124">
        <f t="shared" si="2"/>
        <v>450629000</v>
      </c>
      <c r="O21" s="125">
        <v>0</v>
      </c>
      <c r="P21" s="125">
        <v>0</v>
      </c>
      <c r="Q21" s="125">
        <v>0</v>
      </c>
      <c r="R21" s="125">
        <v>0</v>
      </c>
      <c r="S21" s="125">
        <v>436629000</v>
      </c>
      <c r="T21" s="125">
        <v>0</v>
      </c>
      <c r="U21" s="125">
        <v>0</v>
      </c>
      <c r="V21" s="125">
        <v>14000000</v>
      </c>
      <c r="W21" s="124">
        <f t="shared" si="3"/>
        <v>450629000</v>
      </c>
      <c r="X21" s="125">
        <v>0</v>
      </c>
      <c r="Y21" s="125">
        <v>0</v>
      </c>
      <c r="Z21" s="125">
        <v>0</v>
      </c>
      <c r="AA21" s="125">
        <v>0</v>
      </c>
      <c r="AB21" s="125">
        <v>436629000</v>
      </c>
      <c r="AC21" s="125">
        <v>0</v>
      </c>
      <c r="AD21" s="125">
        <v>0</v>
      </c>
      <c r="AE21" s="125">
        <v>14000000</v>
      </c>
    </row>
    <row r="22" spans="1:31" ht="18">
      <c r="A22" s="12"/>
      <c r="B22" s="12"/>
      <c r="C22" s="12" t="s">
        <v>890</v>
      </c>
      <c r="D22" s="19" t="s">
        <v>891</v>
      </c>
      <c r="E22" s="124">
        <f t="shared" si="0"/>
        <v>95000000</v>
      </c>
      <c r="F22" s="125">
        <v>0</v>
      </c>
      <c r="G22" s="125">
        <v>0</v>
      </c>
      <c r="H22" s="125">
        <v>0</v>
      </c>
      <c r="I22" s="125">
        <v>0</v>
      </c>
      <c r="J22" s="125">
        <v>93350000</v>
      </c>
      <c r="K22" s="125">
        <v>0</v>
      </c>
      <c r="L22" s="125">
        <v>0</v>
      </c>
      <c r="M22" s="125">
        <v>1650000</v>
      </c>
      <c r="N22" s="124">
        <f t="shared" si="2"/>
        <v>95300000</v>
      </c>
      <c r="O22" s="125">
        <v>0</v>
      </c>
      <c r="P22" s="125">
        <v>0</v>
      </c>
      <c r="Q22" s="125">
        <v>0</v>
      </c>
      <c r="R22" s="125">
        <v>0</v>
      </c>
      <c r="S22" s="125">
        <v>87150000</v>
      </c>
      <c r="T22" s="125">
        <v>0</v>
      </c>
      <c r="U22" s="125">
        <v>0</v>
      </c>
      <c r="V22" s="125">
        <v>8150000</v>
      </c>
      <c r="W22" s="124">
        <f t="shared" si="3"/>
        <v>93300000</v>
      </c>
      <c r="X22" s="125">
        <v>0</v>
      </c>
      <c r="Y22" s="125">
        <v>0</v>
      </c>
      <c r="Z22" s="125">
        <v>0</v>
      </c>
      <c r="AA22" s="125">
        <v>0</v>
      </c>
      <c r="AB22" s="125">
        <v>85150000</v>
      </c>
      <c r="AC22" s="125">
        <v>0</v>
      </c>
      <c r="AD22" s="125">
        <v>0</v>
      </c>
      <c r="AE22" s="125">
        <v>8150000</v>
      </c>
    </row>
    <row r="23" spans="1:31" ht="18">
      <c r="A23" s="12"/>
      <c r="B23" s="12"/>
      <c r="C23" s="12" t="s">
        <v>892</v>
      </c>
      <c r="D23" s="19" t="s">
        <v>893</v>
      </c>
      <c r="E23" s="124">
        <f t="shared" si="0"/>
        <v>177000000</v>
      </c>
      <c r="F23" s="125">
        <v>0</v>
      </c>
      <c r="G23" s="125">
        <v>0</v>
      </c>
      <c r="H23" s="125">
        <v>0</v>
      </c>
      <c r="I23" s="125">
        <v>0</v>
      </c>
      <c r="J23" s="125">
        <v>167000000</v>
      </c>
      <c r="K23" s="125">
        <v>0</v>
      </c>
      <c r="L23" s="125">
        <v>0</v>
      </c>
      <c r="M23" s="125">
        <v>10000000</v>
      </c>
      <c r="N23" s="124">
        <f t="shared" si="2"/>
        <v>177000000</v>
      </c>
      <c r="O23" s="125">
        <v>0</v>
      </c>
      <c r="P23" s="125">
        <v>0</v>
      </c>
      <c r="Q23" s="125">
        <v>0</v>
      </c>
      <c r="R23" s="125">
        <v>0</v>
      </c>
      <c r="S23" s="125">
        <v>167000000</v>
      </c>
      <c r="T23" s="125">
        <v>0</v>
      </c>
      <c r="U23" s="125">
        <v>0</v>
      </c>
      <c r="V23" s="125">
        <v>10000000</v>
      </c>
      <c r="W23" s="124">
        <f t="shared" si="3"/>
        <v>177000000</v>
      </c>
      <c r="X23" s="125">
        <v>0</v>
      </c>
      <c r="Y23" s="125">
        <v>0</v>
      </c>
      <c r="Z23" s="125">
        <v>0</v>
      </c>
      <c r="AA23" s="125">
        <v>0</v>
      </c>
      <c r="AB23" s="125">
        <v>167000000</v>
      </c>
      <c r="AC23" s="125">
        <v>0</v>
      </c>
      <c r="AD23" s="125">
        <v>0</v>
      </c>
      <c r="AE23" s="125">
        <v>10000000</v>
      </c>
    </row>
    <row r="24" spans="1:31" ht="18">
      <c r="A24" s="12" t="s">
        <v>121</v>
      </c>
      <c r="B24" s="12"/>
      <c r="C24" s="12"/>
      <c r="D24" s="112" t="s">
        <v>45</v>
      </c>
      <c r="E24" s="25">
        <f t="shared" si="0"/>
        <v>460329532</v>
      </c>
      <c r="F24" s="182">
        <f aca="true" t="shared" si="7" ref="F24:M24">F25+F34+F45</f>
        <v>0</v>
      </c>
      <c r="G24" s="182">
        <f t="shared" si="7"/>
        <v>0</v>
      </c>
      <c r="H24" s="182">
        <f t="shared" si="7"/>
        <v>0</v>
      </c>
      <c r="I24" s="182">
        <f t="shared" si="7"/>
        <v>0</v>
      </c>
      <c r="J24" s="182">
        <f t="shared" si="7"/>
        <v>434329532</v>
      </c>
      <c r="K24" s="182">
        <f t="shared" si="7"/>
        <v>0</v>
      </c>
      <c r="L24" s="182">
        <f t="shared" si="7"/>
        <v>0</v>
      </c>
      <c r="M24" s="182">
        <f t="shared" si="7"/>
        <v>26000000</v>
      </c>
      <c r="N24" s="25">
        <f t="shared" si="2"/>
        <v>402804652</v>
      </c>
      <c r="O24" s="182">
        <f aca="true" t="shared" si="8" ref="O24:V24">O25+O34+O45</f>
        <v>0</v>
      </c>
      <c r="P24" s="182">
        <f t="shared" si="8"/>
        <v>0</v>
      </c>
      <c r="Q24" s="182">
        <f t="shared" si="8"/>
        <v>11291770</v>
      </c>
      <c r="R24" s="182">
        <f t="shared" si="8"/>
        <v>0</v>
      </c>
      <c r="S24" s="182">
        <f>S25+S34+S45</f>
        <v>372512882</v>
      </c>
      <c r="T24" s="182">
        <f t="shared" si="8"/>
        <v>0</v>
      </c>
      <c r="U24" s="182">
        <f t="shared" si="8"/>
        <v>0</v>
      </c>
      <c r="V24" s="182">
        <f t="shared" si="8"/>
        <v>19000000</v>
      </c>
      <c r="W24" s="25">
        <f t="shared" si="3"/>
        <v>399744652</v>
      </c>
      <c r="X24" s="182">
        <f aca="true" t="shared" si="9" ref="X24:AE24">X25+X34+X45</f>
        <v>0</v>
      </c>
      <c r="Y24" s="182">
        <f t="shared" si="9"/>
        <v>0</v>
      </c>
      <c r="Z24" s="182">
        <f t="shared" si="9"/>
        <v>11291770</v>
      </c>
      <c r="AA24" s="182">
        <f t="shared" si="9"/>
        <v>0</v>
      </c>
      <c r="AB24" s="182">
        <f t="shared" si="9"/>
        <v>369452882</v>
      </c>
      <c r="AC24" s="182">
        <f t="shared" si="9"/>
        <v>0</v>
      </c>
      <c r="AD24" s="182">
        <f t="shared" si="9"/>
        <v>0</v>
      </c>
      <c r="AE24" s="182">
        <f t="shared" si="9"/>
        <v>19000000</v>
      </c>
    </row>
    <row r="25" spans="1:31" ht="18">
      <c r="A25" s="12"/>
      <c r="B25" s="12" t="s">
        <v>894</v>
      </c>
      <c r="C25" s="12"/>
      <c r="D25" s="112" t="s">
        <v>895</v>
      </c>
      <c r="E25" s="25">
        <f t="shared" si="0"/>
        <v>165769231</v>
      </c>
      <c r="F25" s="182">
        <f>SUM(F27:F32)</f>
        <v>0</v>
      </c>
      <c r="G25" s="182">
        <f>SUM(G27:G32)</f>
        <v>0</v>
      </c>
      <c r="H25" s="182">
        <f>SUM(H27:H32)</f>
        <v>0</v>
      </c>
      <c r="I25" s="182">
        <f>SUM(I27:I32)</f>
        <v>0</v>
      </c>
      <c r="J25" s="182">
        <f>SUM(J26:J33)</f>
        <v>165769231</v>
      </c>
      <c r="K25" s="182">
        <f>SUM(K26:K32)</f>
        <v>0</v>
      </c>
      <c r="L25" s="182">
        <f>SUM(L26:L32)</f>
        <v>0</v>
      </c>
      <c r="M25" s="182">
        <f>SUM(M26:M32)</f>
        <v>0</v>
      </c>
      <c r="N25" s="25">
        <f t="shared" si="2"/>
        <v>210769231</v>
      </c>
      <c r="O25" s="182">
        <f>SUM(O27:O32)</f>
        <v>0</v>
      </c>
      <c r="P25" s="182">
        <f>SUM(P27:P32)</f>
        <v>0</v>
      </c>
      <c r="Q25" s="182">
        <f>SUM(Q27:Q32)</f>
        <v>0</v>
      </c>
      <c r="R25" s="182">
        <f>SUM(R27:R32)</f>
        <v>0</v>
      </c>
      <c r="S25" s="182">
        <f>SUM(S26:S33)</f>
        <v>200769231</v>
      </c>
      <c r="T25" s="182">
        <f>SUM(T26:T32)</f>
        <v>0</v>
      </c>
      <c r="U25" s="182">
        <f>SUM(U26:U32)</f>
        <v>0</v>
      </c>
      <c r="V25" s="182">
        <f>SUM(V26:V33)</f>
        <v>10000000</v>
      </c>
      <c r="W25" s="25">
        <f t="shared" si="3"/>
        <v>210769231</v>
      </c>
      <c r="X25" s="182">
        <f>SUM(X27:X32)</f>
        <v>0</v>
      </c>
      <c r="Y25" s="182">
        <f>SUM(Y27:Y32)</f>
        <v>0</v>
      </c>
      <c r="Z25" s="182">
        <f>SUM(Z27:Z32)</f>
        <v>0</v>
      </c>
      <c r="AA25" s="182">
        <f>SUM(AA27:AA32)</f>
        <v>0</v>
      </c>
      <c r="AB25" s="182">
        <f>SUM(AB26:AB33)</f>
        <v>200769231</v>
      </c>
      <c r="AC25" s="182">
        <f>SUM(AC26:AC32)</f>
        <v>0</v>
      </c>
      <c r="AD25" s="182">
        <f>SUM(AD26:AD32)</f>
        <v>0</v>
      </c>
      <c r="AE25" s="182">
        <f>SUM(AE26:AE33)</f>
        <v>10000000</v>
      </c>
    </row>
    <row r="26" spans="1:31" s="202" customFormat="1" ht="30">
      <c r="A26" s="12"/>
      <c r="B26" s="12"/>
      <c r="C26" s="12" t="s">
        <v>896</v>
      </c>
      <c r="D26" s="19" t="s">
        <v>897</v>
      </c>
      <c r="E26" s="124">
        <f t="shared" si="0"/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f t="shared" si="2"/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4">
        <f t="shared" si="3"/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</row>
    <row r="27" spans="1:31" s="202" customFormat="1" ht="18">
      <c r="A27" s="12"/>
      <c r="B27" s="12"/>
      <c r="C27" s="12" t="s">
        <v>898</v>
      </c>
      <c r="D27" s="19" t="s">
        <v>899</v>
      </c>
      <c r="E27" s="124">
        <f t="shared" si="0"/>
        <v>20000000</v>
      </c>
      <c r="F27" s="125">
        <v>0</v>
      </c>
      <c r="G27" s="125">
        <v>0</v>
      </c>
      <c r="H27" s="125">
        <v>0</v>
      </c>
      <c r="I27" s="125">
        <v>0</v>
      </c>
      <c r="J27" s="203">
        <v>20000000</v>
      </c>
      <c r="K27" s="125">
        <v>0</v>
      </c>
      <c r="L27" s="125">
        <v>0</v>
      </c>
      <c r="M27" s="125">
        <v>0</v>
      </c>
      <c r="N27" s="124">
        <f t="shared" si="2"/>
        <v>20000000</v>
      </c>
      <c r="O27" s="125">
        <v>0</v>
      </c>
      <c r="P27" s="125">
        <v>0</v>
      </c>
      <c r="Q27" s="125">
        <v>0</v>
      </c>
      <c r="R27" s="125">
        <v>0</v>
      </c>
      <c r="S27" s="125">
        <v>20000000</v>
      </c>
      <c r="T27" s="125">
        <v>0</v>
      </c>
      <c r="U27" s="125">
        <v>0</v>
      </c>
      <c r="V27" s="125">
        <v>0</v>
      </c>
      <c r="W27" s="124">
        <f t="shared" si="3"/>
        <v>20000000</v>
      </c>
      <c r="X27" s="125">
        <v>0</v>
      </c>
      <c r="Y27" s="125">
        <v>0</v>
      </c>
      <c r="Z27" s="125">
        <v>0</v>
      </c>
      <c r="AA27" s="125">
        <v>0</v>
      </c>
      <c r="AB27" s="125">
        <v>20000000</v>
      </c>
      <c r="AC27" s="125">
        <v>0</v>
      </c>
      <c r="AD27" s="125">
        <v>0</v>
      </c>
      <c r="AE27" s="125">
        <v>0</v>
      </c>
    </row>
    <row r="28" spans="1:31" ht="22.5" customHeight="1">
      <c r="A28" s="12"/>
      <c r="B28" s="12"/>
      <c r="C28" s="12" t="s">
        <v>900</v>
      </c>
      <c r="D28" s="19" t="s">
        <v>901</v>
      </c>
      <c r="E28" s="124">
        <f t="shared" si="0"/>
        <v>2131176</v>
      </c>
      <c r="F28" s="125">
        <v>0</v>
      </c>
      <c r="G28" s="125">
        <v>0</v>
      </c>
      <c r="H28" s="125">
        <v>0</v>
      </c>
      <c r="I28" s="125">
        <v>0</v>
      </c>
      <c r="J28" s="203">
        <v>2131176</v>
      </c>
      <c r="K28" s="125">
        <v>0</v>
      </c>
      <c r="L28" s="125">
        <v>0</v>
      </c>
      <c r="M28" s="125">
        <v>0</v>
      </c>
      <c r="N28" s="124">
        <f t="shared" si="2"/>
        <v>2131176</v>
      </c>
      <c r="O28" s="125">
        <v>0</v>
      </c>
      <c r="P28" s="125">
        <v>0</v>
      </c>
      <c r="Q28" s="125">
        <v>0</v>
      </c>
      <c r="R28" s="125">
        <v>0</v>
      </c>
      <c r="S28" s="125">
        <v>2131176</v>
      </c>
      <c r="T28" s="125">
        <v>0</v>
      </c>
      <c r="U28" s="125">
        <v>0</v>
      </c>
      <c r="V28" s="125">
        <v>0</v>
      </c>
      <c r="W28" s="124">
        <f t="shared" si="3"/>
        <v>2131176</v>
      </c>
      <c r="X28" s="125">
        <v>0</v>
      </c>
      <c r="Y28" s="125">
        <v>0</v>
      </c>
      <c r="Z28" s="125">
        <v>0</v>
      </c>
      <c r="AA28" s="125">
        <v>0</v>
      </c>
      <c r="AB28" s="125">
        <v>2131176</v>
      </c>
      <c r="AC28" s="125">
        <v>0</v>
      </c>
      <c r="AD28" s="125">
        <v>0</v>
      </c>
      <c r="AE28" s="125">
        <v>0</v>
      </c>
    </row>
    <row r="29" spans="1:31" ht="18">
      <c r="A29" s="12"/>
      <c r="B29" s="12"/>
      <c r="C29" s="12" t="s">
        <v>902</v>
      </c>
      <c r="D29" s="19" t="s">
        <v>903</v>
      </c>
      <c r="E29" s="124">
        <f t="shared" si="0"/>
        <v>27650567</v>
      </c>
      <c r="F29" s="125">
        <v>0</v>
      </c>
      <c r="G29" s="125">
        <v>0</v>
      </c>
      <c r="H29" s="125">
        <v>0</v>
      </c>
      <c r="I29" s="125">
        <v>0</v>
      </c>
      <c r="J29" s="203">
        <v>27650567</v>
      </c>
      <c r="K29" s="125">
        <v>0</v>
      </c>
      <c r="L29" s="125">
        <v>0</v>
      </c>
      <c r="M29" s="125">
        <v>0</v>
      </c>
      <c r="N29" s="124">
        <f t="shared" si="2"/>
        <v>27650567</v>
      </c>
      <c r="O29" s="125">
        <v>0</v>
      </c>
      <c r="P29" s="125">
        <v>0</v>
      </c>
      <c r="Q29" s="125">
        <v>0</v>
      </c>
      <c r="R29" s="125">
        <v>0</v>
      </c>
      <c r="S29" s="125">
        <v>27650567</v>
      </c>
      <c r="T29" s="125">
        <v>0</v>
      </c>
      <c r="U29" s="125">
        <v>0</v>
      </c>
      <c r="V29" s="125">
        <v>0</v>
      </c>
      <c r="W29" s="124">
        <f t="shared" si="3"/>
        <v>27650567</v>
      </c>
      <c r="X29" s="125">
        <v>0</v>
      </c>
      <c r="Y29" s="125">
        <v>0</v>
      </c>
      <c r="Z29" s="125">
        <v>0</v>
      </c>
      <c r="AA29" s="125">
        <v>0</v>
      </c>
      <c r="AB29" s="125">
        <v>27650567</v>
      </c>
      <c r="AC29" s="125">
        <v>0</v>
      </c>
      <c r="AD29" s="125">
        <v>0</v>
      </c>
      <c r="AE29" s="125">
        <v>0</v>
      </c>
    </row>
    <row r="30" spans="1:31" ht="18">
      <c r="A30" s="12"/>
      <c r="B30" s="12"/>
      <c r="C30" s="12" t="s">
        <v>904</v>
      </c>
      <c r="D30" s="19" t="s">
        <v>905</v>
      </c>
      <c r="E30" s="124">
        <f t="shared" si="0"/>
        <v>40000000</v>
      </c>
      <c r="F30" s="125">
        <v>0</v>
      </c>
      <c r="G30" s="125">
        <v>0</v>
      </c>
      <c r="H30" s="125">
        <v>0</v>
      </c>
      <c r="I30" s="125">
        <v>0</v>
      </c>
      <c r="J30" s="203">
        <v>40000000</v>
      </c>
      <c r="K30" s="125">
        <v>0</v>
      </c>
      <c r="L30" s="125">
        <v>0</v>
      </c>
      <c r="M30" s="125">
        <v>0</v>
      </c>
      <c r="N30" s="124">
        <f t="shared" si="2"/>
        <v>40000000</v>
      </c>
      <c r="O30" s="125">
        <v>0</v>
      </c>
      <c r="P30" s="125">
        <v>0</v>
      </c>
      <c r="Q30" s="125">
        <v>0</v>
      </c>
      <c r="R30" s="125">
        <v>0</v>
      </c>
      <c r="S30" s="125">
        <v>40000000</v>
      </c>
      <c r="T30" s="125">
        <v>0</v>
      </c>
      <c r="U30" s="125">
        <v>0</v>
      </c>
      <c r="V30" s="125">
        <v>0</v>
      </c>
      <c r="W30" s="124">
        <f t="shared" si="3"/>
        <v>40000000</v>
      </c>
      <c r="X30" s="125">
        <v>0</v>
      </c>
      <c r="Y30" s="125">
        <v>0</v>
      </c>
      <c r="Z30" s="125">
        <v>0</v>
      </c>
      <c r="AA30" s="125">
        <v>0</v>
      </c>
      <c r="AB30" s="125">
        <v>40000000</v>
      </c>
      <c r="AC30" s="125">
        <v>0</v>
      </c>
      <c r="AD30" s="125">
        <v>0</v>
      </c>
      <c r="AE30" s="125">
        <v>0</v>
      </c>
    </row>
    <row r="31" spans="1:31" ht="18">
      <c r="A31" s="12"/>
      <c r="B31" s="12"/>
      <c r="C31" s="12" t="s">
        <v>906</v>
      </c>
      <c r="D31" s="19" t="s">
        <v>907</v>
      </c>
      <c r="E31" s="124">
        <f t="shared" si="0"/>
        <v>45000000</v>
      </c>
      <c r="F31" s="125">
        <v>0</v>
      </c>
      <c r="G31" s="125">
        <v>0</v>
      </c>
      <c r="H31" s="125">
        <v>0</v>
      </c>
      <c r="I31" s="125">
        <v>0</v>
      </c>
      <c r="J31" s="203">
        <v>45000000</v>
      </c>
      <c r="K31" s="125">
        <v>0</v>
      </c>
      <c r="L31" s="125">
        <v>0</v>
      </c>
      <c r="M31" s="125">
        <v>0</v>
      </c>
      <c r="N31" s="124">
        <f t="shared" si="2"/>
        <v>90000000</v>
      </c>
      <c r="O31" s="125">
        <v>0</v>
      </c>
      <c r="P31" s="125">
        <v>0</v>
      </c>
      <c r="Q31" s="125">
        <v>0</v>
      </c>
      <c r="R31" s="125">
        <v>0</v>
      </c>
      <c r="S31" s="125">
        <v>80000000</v>
      </c>
      <c r="T31" s="125">
        <v>0</v>
      </c>
      <c r="U31" s="125">
        <v>0</v>
      </c>
      <c r="V31" s="125">
        <v>10000000</v>
      </c>
      <c r="W31" s="124">
        <f t="shared" si="3"/>
        <v>90000000</v>
      </c>
      <c r="X31" s="125">
        <v>0</v>
      </c>
      <c r="Y31" s="125">
        <v>0</v>
      </c>
      <c r="Z31" s="125">
        <v>0</v>
      </c>
      <c r="AA31" s="125">
        <v>0</v>
      </c>
      <c r="AB31" s="125">
        <v>80000000</v>
      </c>
      <c r="AC31" s="125">
        <v>0</v>
      </c>
      <c r="AD31" s="125">
        <v>0</v>
      </c>
      <c r="AE31" s="125">
        <v>10000000</v>
      </c>
    </row>
    <row r="32" spans="1:31" ht="18">
      <c r="A32" s="12"/>
      <c r="B32" s="12"/>
      <c r="C32" s="12" t="s">
        <v>908</v>
      </c>
      <c r="D32" s="204" t="s">
        <v>909</v>
      </c>
      <c r="E32" s="124">
        <f t="shared" si="0"/>
        <v>30000000</v>
      </c>
      <c r="F32" s="125">
        <v>0</v>
      </c>
      <c r="G32" s="125">
        <v>0</v>
      </c>
      <c r="H32" s="125">
        <v>0</v>
      </c>
      <c r="I32" s="125">
        <v>0</v>
      </c>
      <c r="J32" s="203">
        <v>30000000</v>
      </c>
      <c r="K32" s="125">
        <v>0</v>
      </c>
      <c r="L32" s="125">
        <v>0</v>
      </c>
      <c r="M32" s="125">
        <v>0</v>
      </c>
      <c r="N32" s="124">
        <f t="shared" si="2"/>
        <v>30000000</v>
      </c>
      <c r="O32" s="125">
        <v>0</v>
      </c>
      <c r="P32" s="125">
        <v>0</v>
      </c>
      <c r="Q32" s="125">
        <v>0</v>
      </c>
      <c r="R32" s="125">
        <v>0</v>
      </c>
      <c r="S32" s="125">
        <v>30000000</v>
      </c>
      <c r="T32" s="125">
        <v>0</v>
      </c>
      <c r="U32" s="125">
        <v>0</v>
      </c>
      <c r="V32" s="125">
        <v>0</v>
      </c>
      <c r="W32" s="124">
        <f t="shared" si="3"/>
        <v>30000000</v>
      </c>
      <c r="X32" s="125">
        <v>0</v>
      </c>
      <c r="Y32" s="125">
        <v>0</v>
      </c>
      <c r="Z32" s="125">
        <v>0</v>
      </c>
      <c r="AA32" s="125">
        <v>0</v>
      </c>
      <c r="AB32" s="125">
        <v>30000000</v>
      </c>
      <c r="AC32" s="125">
        <v>0</v>
      </c>
      <c r="AD32" s="125">
        <v>0</v>
      </c>
      <c r="AE32" s="125">
        <v>0</v>
      </c>
    </row>
    <row r="33" spans="1:31" ht="18">
      <c r="A33" s="12"/>
      <c r="B33" s="12"/>
      <c r="C33" s="12" t="s">
        <v>910</v>
      </c>
      <c r="D33" s="204" t="s">
        <v>911</v>
      </c>
      <c r="E33" s="124">
        <f t="shared" si="0"/>
        <v>987488</v>
      </c>
      <c r="F33" s="125"/>
      <c r="G33" s="125"/>
      <c r="H33" s="125"/>
      <c r="I33" s="125"/>
      <c r="J33" s="203">
        <v>987488</v>
      </c>
      <c r="K33" s="125"/>
      <c r="L33" s="125"/>
      <c r="M33" s="125"/>
      <c r="N33" s="124">
        <f t="shared" si="2"/>
        <v>987488</v>
      </c>
      <c r="O33" s="125"/>
      <c r="P33" s="125"/>
      <c r="Q33" s="125"/>
      <c r="R33" s="125"/>
      <c r="S33" s="125">
        <v>987488</v>
      </c>
      <c r="T33" s="125"/>
      <c r="U33" s="125"/>
      <c r="V33" s="125"/>
      <c r="W33" s="124">
        <f t="shared" si="3"/>
        <v>987488</v>
      </c>
      <c r="X33" s="125"/>
      <c r="Y33" s="125"/>
      <c r="Z33" s="125"/>
      <c r="AA33" s="125"/>
      <c r="AB33" s="125">
        <v>987488</v>
      </c>
      <c r="AC33" s="125"/>
      <c r="AD33" s="125"/>
      <c r="AE33" s="125"/>
    </row>
    <row r="34" spans="1:31" ht="18">
      <c r="A34" s="12"/>
      <c r="B34" s="12" t="s">
        <v>912</v>
      </c>
      <c r="C34" s="12"/>
      <c r="D34" s="112" t="s">
        <v>913</v>
      </c>
      <c r="E34" s="25">
        <f t="shared" si="0"/>
        <v>278712651</v>
      </c>
      <c r="F34" s="182">
        <f aca="true" t="shared" si="10" ref="F34:M34">SUM(F35:F44)</f>
        <v>0</v>
      </c>
      <c r="G34" s="182">
        <f t="shared" si="10"/>
        <v>0</v>
      </c>
      <c r="H34" s="182">
        <f t="shared" si="10"/>
        <v>0</v>
      </c>
      <c r="I34" s="182">
        <f t="shared" si="10"/>
        <v>0</v>
      </c>
      <c r="J34" s="182">
        <f t="shared" si="10"/>
        <v>252712651</v>
      </c>
      <c r="K34" s="182">
        <f t="shared" si="10"/>
        <v>0</v>
      </c>
      <c r="L34" s="182">
        <f t="shared" si="10"/>
        <v>0</v>
      </c>
      <c r="M34" s="182">
        <f t="shared" si="10"/>
        <v>26000000</v>
      </c>
      <c r="N34" s="25">
        <f t="shared" si="2"/>
        <v>170183651</v>
      </c>
      <c r="O34" s="182">
        <f aca="true" t="shared" si="11" ref="O34:U34">SUM(O35:O44)</f>
        <v>0</v>
      </c>
      <c r="P34" s="182">
        <f t="shared" si="11"/>
        <v>0</v>
      </c>
      <c r="Q34" s="182">
        <f t="shared" si="11"/>
        <v>0</v>
      </c>
      <c r="R34" s="182">
        <f t="shared" si="11"/>
        <v>0</v>
      </c>
      <c r="S34" s="182">
        <f>SUM(S35:S44)</f>
        <v>161183651</v>
      </c>
      <c r="T34" s="182">
        <f t="shared" si="11"/>
        <v>0</v>
      </c>
      <c r="U34" s="182">
        <f t="shared" si="11"/>
        <v>0</v>
      </c>
      <c r="V34" s="182">
        <f>SUM(V35:V44)</f>
        <v>9000000</v>
      </c>
      <c r="W34" s="25">
        <f t="shared" si="3"/>
        <v>167683651</v>
      </c>
      <c r="X34" s="182">
        <f aca="true" t="shared" si="12" ref="X34:AD34">SUM(X35:X44)</f>
        <v>0</v>
      </c>
      <c r="Y34" s="182">
        <f t="shared" si="12"/>
        <v>0</v>
      </c>
      <c r="Z34" s="182">
        <f t="shared" si="12"/>
        <v>0</v>
      </c>
      <c r="AA34" s="182">
        <f t="shared" si="12"/>
        <v>0</v>
      </c>
      <c r="AB34" s="182">
        <f>SUM(AB35:AB44)</f>
        <v>158683651</v>
      </c>
      <c r="AC34" s="182">
        <f t="shared" si="12"/>
        <v>0</v>
      </c>
      <c r="AD34" s="182">
        <f t="shared" si="12"/>
        <v>0</v>
      </c>
      <c r="AE34" s="182">
        <f>SUM(AE35:AE44)</f>
        <v>9000000</v>
      </c>
    </row>
    <row r="35" spans="1:31" ht="18">
      <c r="A35" s="12"/>
      <c r="B35" s="12"/>
      <c r="C35" s="12" t="s">
        <v>914</v>
      </c>
      <c r="D35" s="19" t="s">
        <v>915</v>
      </c>
      <c r="E35" s="124">
        <f t="shared" si="0"/>
        <v>10000000</v>
      </c>
      <c r="F35" s="125">
        <v>0</v>
      </c>
      <c r="G35" s="125">
        <v>0</v>
      </c>
      <c r="H35" s="125">
        <v>0</v>
      </c>
      <c r="I35" s="125">
        <v>0</v>
      </c>
      <c r="J35" s="125">
        <v>10000000</v>
      </c>
      <c r="K35" s="125">
        <v>0</v>
      </c>
      <c r="L35" s="125">
        <v>0</v>
      </c>
      <c r="M35" s="125">
        <v>0</v>
      </c>
      <c r="N35" s="124">
        <f t="shared" si="2"/>
        <v>12000000</v>
      </c>
      <c r="O35" s="125">
        <v>0</v>
      </c>
      <c r="P35" s="125">
        <v>0</v>
      </c>
      <c r="Q35" s="125">
        <v>0</v>
      </c>
      <c r="R35" s="125">
        <v>0</v>
      </c>
      <c r="S35" s="125">
        <v>10000000</v>
      </c>
      <c r="T35" s="125">
        <v>0</v>
      </c>
      <c r="U35" s="125">
        <v>0</v>
      </c>
      <c r="V35" s="125">
        <v>2000000</v>
      </c>
      <c r="W35" s="124">
        <f t="shared" si="3"/>
        <v>12000000</v>
      </c>
      <c r="X35" s="125">
        <v>0</v>
      </c>
      <c r="Y35" s="125">
        <v>0</v>
      </c>
      <c r="Z35" s="125">
        <v>0</v>
      </c>
      <c r="AA35" s="125">
        <v>0</v>
      </c>
      <c r="AB35" s="125">
        <v>10000000</v>
      </c>
      <c r="AC35" s="125">
        <v>0</v>
      </c>
      <c r="AD35" s="125">
        <v>0</v>
      </c>
      <c r="AE35" s="125">
        <v>2000000</v>
      </c>
    </row>
    <row r="36" spans="1:31" ht="18">
      <c r="A36" s="12"/>
      <c r="B36" s="12"/>
      <c r="C36" s="12" t="s">
        <v>916</v>
      </c>
      <c r="D36" s="19" t="s">
        <v>917</v>
      </c>
      <c r="E36" s="124">
        <f t="shared" si="0"/>
        <v>10000000</v>
      </c>
      <c r="F36" s="125">
        <v>0</v>
      </c>
      <c r="G36" s="125">
        <v>0</v>
      </c>
      <c r="H36" s="125">
        <v>0</v>
      </c>
      <c r="I36" s="125">
        <v>0</v>
      </c>
      <c r="J36" s="203">
        <v>10000000</v>
      </c>
      <c r="K36" s="125">
        <v>0</v>
      </c>
      <c r="L36" s="125">
        <v>0</v>
      </c>
      <c r="M36" s="125">
        <v>0</v>
      </c>
      <c r="N36" s="124">
        <f t="shared" si="2"/>
        <v>10000000</v>
      </c>
      <c r="O36" s="125">
        <v>0</v>
      </c>
      <c r="P36" s="125">
        <v>0</v>
      </c>
      <c r="Q36" s="125">
        <v>0</v>
      </c>
      <c r="R36" s="125">
        <v>0</v>
      </c>
      <c r="S36" s="125">
        <v>10000000</v>
      </c>
      <c r="T36" s="125">
        <v>0</v>
      </c>
      <c r="U36" s="125">
        <v>0</v>
      </c>
      <c r="V36" s="125">
        <v>0</v>
      </c>
      <c r="W36" s="124">
        <f t="shared" si="3"/>
        <v>7500000</v>
      </c>
      <c r="X36" s="125">
        <v>0</v>
      </c>
      <c r="Y36" s="125">
        <v>0</v>
      </c>
      <c r="Z36" s="125">
        <v>0</v>
      </c>
      <c r="AA36" s="125">
        <v>0</v>
      </c>
      <c r="AB36" s="125">
        <v>7500000</v>
      </c>
      <c r="AC36" s="125">
        <v>0</v>
      </c>
      <c r="AD36" s="125">
        <v>0</v>
      </c>
      <c r="AE36" s="125">
        <v>0</v>
      </c>
    </row>
    <row r="37" spans="1:31" ht="18">
      <c r="A37" s="12"/>
      <c r="B37" s="12"/>
      <c r="C37" s="12" t="s">
        <v>918</v>
      </c>
      <c r="D37" s="19" t="s">
        <v>919</v>
      </c>
      <c r="E37" s="124">
        <f t="shared" si="0"/>
        <v>18712651</v>
      </c>
      <c r="F37" s="125">
        <v>0</v>
      </c>
      <c r="G37" s="125">
        <v>0</v>
      </c>
      <c r="H37" s="125">
        <v>0</v>
      </c>
      <c r="I37" s="125">
        <v>0</v>
      </c>
      <c r="J37" s="203">
        <v>18712651</v>
      </c>
      <c r="K37" s="125">
        <v>0</v>
      </c>
      <c r="L37" s="125">
        <v>0</v>
      </c>
      <c r="M37" s="125">
        <v>0</v>
      </c>
      <c r="N37" s="124">
        <f t="shared" si="2"/>
        <v>30183651</v>
      </c>
      <c r="O37" s="125">
        <v>0</v>
      </c>
      <c r="P37" s="125">
        <v>0</v>
      </c>
      <c r="Q37" s="125">
        <v>0</v>
      </c>
      <c r="R37" s="125">
        <v>0</v>
      </c>
      <c r="S37" s="125">
        <v>30183651</v>
      </c>
      <c r="T37" s="125">
        <v>0</v>
      </c>
      <c r="U37" s="125">
        <v>0</v>
      </c>
      <c r="V37" s="125">
        <v>0</v>
      </c>
      <c r="W37" s="124">
        <f t="shared" si="3"/>
        <v>30183651</v>
      </c>
      <c r="X37" s="125">
        <v>0</v>
      </c>
      <c r="Y37" s="125">
        <v>0</v>
      </c>
      <c r="Z37" s="125">
        <v>0</v>
      </c>
      <c r="AA37" s="125">
        <v>0</v>
      </c>
      <c r="AB37" s="125">
        <v>30183651</v>
      </c>
      <c r="AC37" s="125">
        <v>0</v>
      </c>
      <c r="AD37" s="125">
        <v>0</v>
      </c>
      <c r="AE37" s="125">
        <v>0</v>
      </c>
    </row>
    <row r="38" spans="1:31" ht="18">
      <c r="A38" s="12"/>
      <c r="B38" s="12"/>
      <c r="C38" s="12" t="s">
        <v>920</v>
      </c>
      <c r="D38" s="19" t="s">
        <v>921</v>
      </c>
      <c r="E38" s="124">
        <f t="shared" si="0"/>
        <v>8000000</v>
      </c>
      <c r="F38" s="125">
        <v>0</v>
      </c>
      <c r="G38" s="125">
        <v>0</v>
      </c>
      <c r="H38" s="125">
        <v>0</v>
      </c>
      <c r="I38" s="125">
        <v>0</v>
      </c>
      <c r="J38" s="203">
        <v>8000000</v>
      </c>
      <c r="K38" s="125">
        <v>0</v>
      </c>
      <c r="L38" s="125">
        <v>0</v>
      </c>
      <c r="M38" s="125">
        <v>0</v>
      </c>
      <c r="N38" s="124">
        <f t="shared" si="2"/>
        <v>16000000</v>
      </c>
      <c r="O38" s="125">
        <v>0</v>
      </c>
      <c r="P38" s="125">
        <v>0</v>
      </c>
      <c r="Q38" s="125">
        <v>0</v>
      </c>
      <c r="R38" s="125">
        <v>0</v>
      </c>
      <c r="S38" s="125">
        <v>16000000</v>
      </c>
      <c r="T38" s="125">
        <v>0</v>
      </c>
      <c r="U38" s="125">
        <v>0</v>
      </c>
      <c r="V38" s="125">
        <v>0</v>
      </c>
      <c r="W38" s="124">
        <f t="shared" si="3"/>
        <v>16000000</v>
      </c>
      <c r="X38" s="125">
        <v>0</v>
      </c>
      <c r="Y38" s="125">
        <v>0</v>
      </c>
      <c r="Z38" s="125">
        <v>0</v>
      </c>
      <c r="AA38" s="125">
        <v>0</v>
      </c>
      <c r="AB38" s="125">
        <v>16000000</v>
      </c>
      <c r="AC38" s="125">
        <v>0</v>
      </c>
      <c r="AD38" s="125">
        <v>0</v>
      </c>
      <c r="AE38" s="125">
        <v>0</v>
      </c>
    </row>
    <row r="39" spans="1:31" ht="18">
      <c r="A39" s="12"/>
      <c r="B39" s="12"/>
      <c r="C39" s="12" t="s">
        <v>922</v>
      </c>
      <c r="D39" s="19" t="s">
        <v>923</v>
      </c>
      <c r="E39" s="124">
        <f t="shared" si="0"/>
        <v>20000000</v>
      </c>
      <c r="F39" s="125">
        <v>0</v>
      </c>
      <c r="G39" s="125">
        <v>0</v>
      </c>
      <c r="H39" s="125">
        <v>0</v>
      </c>
      <c r="I39" s="125">
        <v>0</v>
      </c>
      <c r="J39" s="203">
        <v>20000000</v>
      </c>
      <c r="K39" s="125">
        <v>0</v>
      </c>
      <c r="L39" s="125">
        <v>0</v>
      </c>
      <c r="M39" s="125">
        <v>0</v>
      </c>
      <c r="N39" s="124">
        <f t="shared" si="2"/>
        <v>40000000</v>
      </c>
      <c r="O39" s="125">
        <v>0</v>
      </c>
      <c r="P39" s="125">
        <v>0</v>
      </c>
      <c r="Q39" s="125">
        <v>0</v>
      </c>
      <c r="R39" s="125">
        <v>0</v>
      </c>
      <c r="S39" s="125">
        <v>40000000</v>
      </c>
      <c r="T39" s="125">
        <v>0</v>
      </c>
      <c r="U39" s="125">
        <v>0</v>
      </c>
      <c r="V39" s="125">
        <v>0</v>
      </c>
      <c r="W39" s="124">
        <f t="shared" si="3"/>
        <v>40000000</v>
      </c>
      <c r="X39" s="125">
        <v>0</v>
      </c>
      <c r="Y39" s="125">
        <v>0</v>
      </c>
      <c r="Z39" s="125">
        <v>0</v>
      </c>
      <c r="AA39" s="125">
        <v>0</v>
      </c>
      <c r="AB39" s="125">
        <v>40000000</v>
      </c>
      <c r="AC39" s="125">
        <v>0</v>
      </c>
      <c r="AD39" s="125">
        <v>0</v>
      </c>
      <c r="AE39" s="125">
        <v>0</v>
      </c>
    </row>
    <row r="40" spans="1:31" ht="18">
      <c r="A40" s="12"/>
      <c r="B40" s="12"/>
      <c r="C40" s="12" t="s">
        <v>924</v>
      </c>
      <c r="D40" s="19" t="s">
        <v>925</v>
      </c>
      <c r="E40" s="124">
        <f t="shared" si="0"/>
        <v>50000000</v>
      </c>
      <c r="F40" s="125">
        <v>0</v>
      </c>
      <c r="G40" s="125">
        <v>0</v>
      </c>
      <c r="H40" s="125">
        <v>0</v>
      </c>
      <c r="I40" s="125">
        <v>0</v>
      </c>
      <c r="J40" s="203">
        <v>50000000</v>
      </c>
      <c r="K40" s="125">
        <v>0</v>
      </c>
      <c r="L40" s="125">
        <v>0</v>
      </c>
      <c r="M40" s="125">
        <v>0</v>
      </c>
      <c r="N40" s="124">
        <f t="shared" si="2"/>
        <v>50000000</v>
      </c>
      <c r="O40" s="125">
        <v>0</v>
      </c>
      <c r="P40" s="125">
        <v>0</v>
      </c>
      <c r="Q40" s="125">
        <v>0</v>
      </c>
      <c r="R40" s="125">
        <v>0</v>
      </c>
      <c r="S40" s="125">
        <v>50000000</v>
      </c>
      <c r="T40" s="125">
        <v>0</v>
      </c>
      <c r="U40" s="125">
        <v>0</v>
      </c>
      <c r="V40" s="125">
        <v>0</v>
      </c>
      <c r="W40" s="124">
        <f t="shared" si="3"/>
        <v>50000000</v>
      </c>
      <c r="X40" s="125">
        <v>0</v>
      </c>
      <c r="Y40" s="125">
        <v>0</v>
      </c>
      <c r="Z40" s="125">
        <v>0</v>
      </c>
      <c r="AA40" s="125">
        <v>0</v>
      </c>
      <c r="AB40" s="125">
        <v>50000000</v>
      </c>
      <c r="AC40" s="125">
        <v>0</v>
      </c>
      <c r="AD40" s="125">
        <v>0</v>
      </c>
      <c r="AE40" s="125">
        <v>0</v>
      </c>
    </row>
    <row r="41" spans="1:31" ht="18">
      <c r="A41" s="12"/>
      <c r="B41" s="12"/>
      <c r="C41" s="12" t="s">
        <v>926</v>
      </c>
      <c r="D41" s="19" t="s">
        <v>927</v>
      </c>
      <c r="E41" s="124">
        <f t="shared" si="0"/>
        <v>124000000</v>
      </c>
      <c r="F41" s="125">
        <v>0</v>
      </c>
      <c r="G41" s="125">
        <v>0</v>
      </c>
      <c r="H41" s="125">
        <v>0</v>
      </c>
      <c r="I41" s="125">
        <v>0</v>
      </c>
      <c r="J41" s="203">
        <v>124000000</v>
      </c>
      <c r="K41" s="125">
        <v>0</v>
      </c>
      <c r="L41" s="125">
        <v>0</v>
      </c>
      <c r="M41" s="125">
        <v>0</v>
      </c>
      <c r="N41" s="124">
        <f t="shared" si="2"/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4">
        <f t="shared" si="3"/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</row>
    <row r="42" spans="1:31" ht="18">
      <c r="A42" s="12"/>
      <c r="B42" s="12"/>
      <c r="C42" s="12" t="s">
        <v>928</v>
      </c>
      <c r="D42" s="19" t="s">
        <v>929</v>
      </c>
      <c r="E42" s="124">
        <f t="shared" si="0"/>
        <v>26000000</v>
      </c>
      <c r="F42" s="125">
        <v>0</v>
      </c>
      <c r="G42" s="125">
        <v>0</v>
      </c>
      <c r="H42" s="125">
        <v>0</v>
      </c>
      <c r="I42" s="125">
        <v>0</v>
      </c>
      <c r="J42" s="203">
        <v>0</v>
      </c>
      <c r="K42" s="125">
        <v>0</v>
      </c>
      <c r="L42" s="125">
        <v>0</v>
      </c>
      <c r="M42" s="125">
        <v>26000000</v>
      </c>
      <c r="N42" s="124">
        <f t="shared" si="2"/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4">
        <f t="shared" si="3"/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</row>
    <row r="43" spans="1:31" ht="18">
      <c r="A43" s="12"/>
      <c r="B43" s="12"/>
      <c r="C43" s="12" t="s">
        <v>930</v>
      </c>
      <c r="D43" s="19" t="s">
        <v>931</v>
      </c>
      <c r="E43" s="124">
        <f t="shared" si="0"/>
        <v>5000000</v>
      </c>
      <c r="F43" s="125">
        <v>0</v>
      </c>
      <c r="G43" s="125">
        <v>0</v>
      </c>
      <c r="H43" s="125">
        <v>0</v>
      </c>
      <c r="I43" s="125">
        <v>0</v>
      </c>
      <c r="J43" s="203">
        <v>5000000</v>
      </c>
      <c r="K43" s="125">
        <v>0</v>
      </c>
      <c r="L43" s="125">
        <v>0</v>
      </c>
      <c r="M43" s="125">
        <v>0</v>
      </c>
      <c r="N43" s="124">
        <f t="shared" si="2"/>
        <v>5000000</v>
      </c>
      <c r="O43" s="125">
        <v>0</v>
      </c>
      <c r="P43" s="125">
        <v>0</v>
      </c>
      <c r="Q43" s="125">
        <v>0</v>
      </c>
      <c r="R43" s="125">
        <v>0</v>
      </c>
      <c r="S43" s="125">
        <v>5000000</v>
      </c>
      <c r="T43" s="125">
        <v>0</v>
      </c>
      <c r="U43" s="125">
        <v>0</v>
      </c>
      <c r="V43" s="125">
        <v>0</v>
      </c>
      <c r="W43" s="124">
        <f t="shared" si="3"/>
        <v>5000000</v>
      </c>
      <c r="X43" s="125">
        <v>0</v>
      </c>
      <c r="Y43" s="125">
        <v>0</v>
      </c>
      <c r="Z43" s="125">
        <v>0</v>
      </c>
      <c r="AA43" s="125">
        <v>0</v>
      </c>
      <c r="AB43" s="125">
        <v>5000000</v>
      </c>
      <c r="AC43" s="125">
        <v>0</v>
      </c>
      <c r="AD43" s="125">
        <v>0</v>
      </c>
      <c r="AE43" s="125">
        <v>0</v>
      </c>
    </row>
    <row r="44" spans="1:31" ht="18">
      <c r="A44" s="12"/>
      <c r="B44" s="12"/>
      <c r="C44" s="12" t="s">
        <v>932</v>
      </c>
      <c r="D44" s="19" t="s">
        <v>933</v>
      </c>
      <c r="E44" s="124">
        <f t="shared" si="0"/>
        <v>7000000</v>
      </c>
      <c r="F44" s="125">
        <v>0</v>
      </c>
      <c r="G44" s="125">
        <v>0</v>
      </c>
      <c r="H44" s="125">
        <v>0</v>
      </c>
      <c r="I44" s="125">
        <v>0</v>
      </c>
      <c r="J44" s="203">
        <v>7000000</v>
      </c>
      <c r="K44" s="125">
        <v>0</v>
      </c>
      <c r="L44" s="125">
        <v>0</v>
      </c>
      <c r="M44" s="125">
        <v>0</v>
      </c>
      <c r="N44" s="124">
        <f t="shared" si="2"/>
        <v>7000000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7000000</v>
      </c>
      <c r="W44" s="124">
        <f t="shared" si="3"/>
        <v>7000000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7000000</v>
      </c>
    </row>
    <row r="45" spans="1:31" s="195" customFormat="1" ht="18">
      <c r="A45" s="180"/>
      <c r="B45" s="12" t="s">
        <v>934</v>
      </c>
      <c r="C45" s="12"/>
      <c r="D45" s="112" t="s">
        <v>935</v>
      </c>
      <c r="E45" s="25">
        <f aca="true" t="shared" si="13" ref="E45:E53">SUM(F45:M45)</f>
        <v>15847650</v>
      </c>
      <c r="F45" s="182">
        <f aca="true" t="shared" si="14" ref="F45:M45">SUM(F46:F51)</f>
        <v>0</v>
      </c>
      <c r="G45" s="182">
        <f t="shared" si="14"/>
        <v>0</v>
      </c>
      <c r="H45" s="182">
        <f t="shared" si="14"/>
        <v>0</v>
      </c>
      <c r="I45" s="182">
        <f t="shared" si="14"/>
        <v>0</v>
      </c>
      <c r="J45" s="182">
        <f>SUM(J46:J51)</f>
        <v>15847650</v>
      </c>
      <c r="K45" s="182">
        <f t="shared" si="14"/>
        <v>0</v>
      </c>
      <c r="L45" s="182">
        <f t="shared" si="14"/>
        <v>0</v>
      </c>
      <c r="M45" s="182">
        <f t="shared" si="14"/>
        <v>0</v>
      </c>
      <c r="N45" s="25">
        <f t="shared" si="2"/>
        <v>21851770</v>
      </c>
      <c r="O45" s="182">
        <f aca="true" t="shared" si="15" ref="O45:V45">SUM(O46:O51)</f>
        <v>0</v>
      </c>
      <c r="P45" s="182">
        <f t="shared" si="15"/>
        <v>0</v>
      </c>
      <c r="Q45" s="182">
        <f>SUM(Q46:Q51)</f>
        <v>11291770</v>
      </c>
      <c r="R45" s="182">
        <f t="shared" si="15"/>
        <v>0</v>
      </c>
      <c r="S45" s="182">
        <f>SUM(S46:S51)</f>
        <v>10560000</v>
      </c>
      <c r="T45" s="182">
        <f t="shared" si="15"/>
        <v>0</v>
      </c>
      <c r="U45" s="182">
        <f t="shared" si="15"/>
        <v>0</v>
      </c>
      <c r="V45" s="182">
        <f t="shared" si="15"/>
        <v>0</v>
      </c>
      <c r="W45" s="25">
        <f t="shared" si="3"/>
        <v>21291770</v>
      </c>
      <c r="X45" s="182">
        <f aca="true" t="shared" si="16" ref="X45:AD45">SUM(X46:X51)</f>
        <v>0</v>
      </c>
      <c r="Y45" s="182">
        <f t="shared" si="16"/>
        <v>0</v>
      </c>
      <c r="Z45" s="182">
        <f>SUM(Z46:Z51)</f>
        <v>11291770</v>
      </c>
      <c r="AA45" s="182">
        <f t="shared" si="16"/>
        <v>0</v>
      </c>
      <c r="AB45" s="182">
        <f>SUM(AB46:AB51)</f>
        <v>10000000</v>
      </c>
      <c r="AC45" s="182">
        <f t="shared" si="16"/>
        <v>0</v>
      </c>
      <c r="AD45" s="182">
        <f t="shared" si="16"/>
        <v>0</v>
      </c>
      <c r="AE45" s="182">
        <f>SUM(AE46:AE51)</f>
        <v>0</v>
      </c>
    </row>
    <row r="46" spans="1:31" ht="18">
      <c r="A46" s="12"/>
      <c r="B46" s="12"/>
      <c r="C46" s="12" t="s">
        <v>936</v>
      </c>
      <c r="D46" s="19" t="s">
        <v>937</v>
      </c>
      <c r="E46" s="124">
        <f t="shared" si="13"/>
        <v>5087650</v>
      </c>
      <c r="F46" s="125">
        <v>0</v>
      </c>
      <c r="G46" s="125">
        <v>0</v>
      </c>
      <c r="H46" s="125">
        <v>0</v>
      </c>
      <c r="I46" s="125">
        <v>0</v>
      </c>
      <c r="J46" s="203">
        <v>5087650</v>
      </c>
      <c r="K46" s="125">
        <v>0</v>
      </c>
      <c r="L46" s="125">
        <v>0</v>
      </c>
      <c r="M46" s="125">
        <v>0</v>
      </c>
      <c r="N46" s="124">
        <f t="shared" si="2"/>
        <v>6091770</v>
      </c>
      <c r="O46" s="125">
        <v>0</v>
      </c>
      <c r="P46" s="125">
        <v>0</v>
      </c>
      <c r="Q46" s="125">
        <v>6091770</v>
      </c>
      <c r="R46" s="125">
        <v>0</v>
      </c>
      <c r="S46" s="203">
        <v>0</v>
      </c>
      <c r="T46" s="125">
        <v>0</v>
      </c>
      <c r="U46" s="125">
        <v>0</v>
      </c>
      <c r="V46" s="125">
        <v>0</v>
      </c>
      <c r="W46" s="124">
        <f t="shared" si="3"/>
        <v>6091770</v>
      </c>
      <c r="X46" s="125">
        <v>0</v>
      </c>
      <c r="Y46" s="125">
        <v>0</v>
      </c>
      <c r="Z46" s="125">
        <v>6091770</v>
      </c>
      <c r="AA46" s="125">
        <v>0</v>
      </c>
      <c r="AB46" s="203">
        <v>0</v>
      </c>
      <c r="AC46" s="125">
        <v>0</v>
      </c>
      <c r="AD46" s="125">
        <v>0</v>
      </c>
      <c r="AE46" s="125">
        <v>0</v>
      </c>
    </row>
    <row r="47" spans="1:31" ht="19.5" customHeight="1">
      <c r="A47" s="12"/>
      <c r="B47" s="12"/>
      <c r="C47" s="12" t="s">
        <v>938</v>
      </c>
      <c r="D47" s="19" t="s">
        <v>939</v>
      </c>
      <c r="E47" s="124">
        <f t="shared" si="13"/>
        <v>5000000</v>
      </c>
      <c r="F47" s="125">
        <v>0</v>
      </c>
      <c r="G47" s="125">
        <v>0</v>
      </c>
      <c r="H47" s="125">
        <v>0</v>
      </c>
      <c r="I47" s="125">
        <v>0</v>
      </c>
      <c r="J47" s="203">
        <v>5000000</v>
      </c>
      <c r="K47" s="125">
        <v>0</v>
      </c>
      <c r="L47" s="125">
        <v>0</v>
      </c>
      <c r="M47" s="125">
        <v>0</v>
      </c>
      <c r="N47" s="124">
        <f t="shared" si="2"/>
        <v>10000000</v>
      </c>
      <c r="O47" s="125">
        <v>0</v>
      </c>
      <c r="P47" s="125">
        <v>0</v>
      </c>
      <c r="Q47" s="125">
        <v>0</v>
      </c>
      <c r="R47" s="125">
        <v>0</v>
      </c>
      <c r="S47" s="203">
        <v>10000000</v>
      </c>
      <c r="T47" s="125">
        <v>0</v>
      </c>
      <c r="U47" s="125">
        <v>0</v>
      </c>
      <c r="V47" s="125">
        <v>0</v>
      </c>
      <c r="W47" s="124">
        <f t="shared" si="3"/>
        <v>10000000</v>
      </c>
      <c r="X47" s="125">
        <v>0</v>
      </c>
      <c r="Y47" s="125">
        <v>0</v>
      </c>
      <c r="Z47" s="125">
        <v>0</v>
      </c>
      <c r="AA47" s="125">
        <v>0</v>
      </c>
      <c r="AB47" s="203">
        <v>10000000</v>
      </c>
      <c r="AC47" s="125">
        <v>0</v>
      </c>
      <c r="AD47" s="125">
        <v>0</v>
      </c>
      <c r="AE47" s="125">
        <v>0</v>
      </c>
    </row>
    <row r="48" spans="1:31" ht="18">
      <c r="A48" s="12"/>
      <c r="B48" s="12"/>
      <c r="C48" s="12" t="s">
        <v>940</v>
      </c>
      <c r="D48" s="19" t="s">
        <v>941</v>
      </c>
      <c r="E48" s="124">
        <f t="shared" si="13"/>
        <v>5200000</v>
      </c>
      <c r="F48" s="125">
        <v>0</v>
      </c>
      <c r="G48" s="125">
        <v>0</v>
      </c>
      <c r="H48" s="125">
        <v>0</v>
      </c>
      <c r="I48" s="125">
        <v>0</v>
      </c>
      <c r="J48" s="203">
        <v>5200000</v>
      </c>
      <c r="K48" s="125">
        <v>0</v>
      </c>
      <c r="L48" s="125">
        <v>0</v>
      </c>
      <c r="M48" s="125">
        <v>0</v>
      </c>
      <c r="N48" s="124">
        <f t="shared" si="2"/>
        <v>5200000</v>
      </c>
      <c r="O48" s="125">
        <v>0</v>
      </c>
      <c r="P48" s="125">
        <v>0</v>
      </c>
      <c r="Q48" s="125">
        <v>5200000</v>
      </c>
      <c r="R48" s="125">
        <v>0</v>
      </c>
      <c r="S48" s="203">
        <v>0</v>
      </c>
      <c r="T48" s="125">
        <v>0</v>
      </c>
      <c r="U48" s="125">
        <v>0</v>
      </c>
      <c r="V48" s="125">
        <v>0</v>
      </c>
      <c r="W48" s="124">
        <f t="shared" si="3"/>
        <v>5200000</v>
      </c>
      <c r="X48" s="125">
        <v>0</v>
      </c>
      <c r="Y48" s="125">
        <v>0</v>
      </c>
      <c r="Z48" s="125">
        <v>5200000</v>
      </c>
      <c r="AA48" s="125">
        <v>0</v>
      </c>
      <c r="AB48" s="203">
        <v>0</v>
      </c>
      <c r="AC48" s="125">
        <v>0</v>
      </c>
      <c r="AD48" s="125">
        <v>0</v>
      </c>
      <c r="AE48" s="125">
        <v>0</v>
      </c>
    </row>
    <row r="49" spans="1:31" ht="30">
      <c r="A49" s="12"/>
      <c r="B49" s="12"/>
      <c r="C49" s="12" t="s">
        <v>942</v>
      </c>
      <c r="D49" s="19" t="s">
        <v>943</v>
      </c>
      <c r="E49" s="124">
        <f t="shared" si="13"/>
        <v>500000</v>
      </c>
      <c r="F49" s="125">
        <v>0</v>
      </c>
      <c r="G49" s="125">
        <v>0</v>
      </c>
      <c r="H49" s="125">
        <v>0</v>
      </c>
      <c r="I49" s="125">
        <v>0</v>
      </c>
      <c r="J49" s="203">
        <v>500000</v>
      </c>
      <c r="K49" s="125">
        <v>0</v>
      </c>
      <c r="L49" s="125">
        <v>0</v>
      </c>
      <c r="M49" s="125">
        <v>0</v>
      </c>
      <c r="N49" s="124">
        <f t="shared" si="2"/>
        <v>500000</v>
      </c>
      <c r="O49" s="125">
        <v>0</v>
      </c>
      <c r="P49" s="125">
        <v>0</v>
      </c>
      <c r="Q49" s="125">
        <v>0</v>
      </c>
      <c r="R49" s="125">
        <v>0</v>
      </c>
      <c r="S49" s="203">
        <v>500000</v>
      </c>
      <c r="T49" s="125">
        <v>0</v>
      </c>
      <c r="U49" s="125">
        <v>0</v>
      </c>
      <c r="V49" s="125">
        <v>0</v>
      </c>
      <c r="W49" s="124">
        <f t="shared" si="3"/>
        <v>0</v>
      </c>
      <c r="X49" s="125">
        <v>0</v>
      </c>
      <c r="Y49" s="125">
        <v>0</v>
      </c>
      <c r="Z49" s="125"/>
      <c r="AA49" s="125">
        <v>0</v>
      </c>
      <c r="AB49" s="203">
        <v>0</v>
      </c>
      <c r="AC49" s="125">
        <v>0</v>
      </c>
      <c r="AD49" s="125">
        <v>0</v>
      </c>
      <c r="AE49" s="125">
        <v>0</v>
      </c>
    </row>
    <row r="50" spans="1:31" ht="18">
      <c r="A50" s="12"/>
      <c r="B50" s="12"/>
      <c r="C50" s="12" t="s">
        <v>944</v>
      </c>
      <c r="D50" s="19" t="s">
        <v>945</v>
      </c>
      <c r="E50" s="124">
        <f t="shared" si="13"/>
        <v>10000</v>
      </c>
      <c r="F50" s="125">
        <v>0</v>
      </c>
      <c r="G50" s="125">
        <v>0</v>
      </c>
      <c r="H50" s="125">
        <v>0</v>
      </c>
      <c r="I50" s="125">
        <v>0</v>
      </c>
      <c r="J50" s="203">
        <v>10000</v>
      </c>
      <c r="K50" s="125">
        <v>0</v>
      </c>
      <c r="L50" s="125">
        <v>0</v>
      </c>
      <c r="M50" s="125">
        <v>0</v>
      </c>
      <c r="N50" s="124">
        <f t="shared" si="2"/>
        <v>10000</v>
      </c>
      <c r="O50" s="125">
        <v>0</v>
      </c>
      <c r="P50" s="125">
        <v>0</v>
      </c>
      <c r="Q50" s="125">
        <v>0</v>
      </c>
      <c r="R50" s="125">
        <v>0</v>
      </c>
      <c r="S50" s="203">
        <v>10000</v>
      </c>
      <c r="T50" s="125">
        <v>0</v>
      </c>
      <c r="U50" s="125">
        <v>0</v>
      </c>
      <c r="V50" s="125">
        <v>0</v>
      </c>
      <c r="W50" s="124">
        <f t="shared" si="3"/>
        <v>0</v>
      </c>
      <c r="X50" s="125">
        <v>0</v>
      </c>
      <c r="Y50" s="125">
        <v>0</v>
      </c>
      <c r="Z50" s="125">
        <v>0</v>
      </c>
      <c r="AA50" s="125">
        <v>0</v>
      </c>
      <c r="AB50" s="203">
        <v>0</v>
      </c>
      <c r="AC50" s="125">
        <v>0</v>
      </c>
      <c r="AD50" s="125">
        <v>0</v>
      </c>
      <c r="AE50" s="125">
        <v>0</v>
      </c>
    </row>
    <row r="51" spans="1:31" ht="18">
      <c r="A51" s="12"/>
      <c r="B51" s="12"/>
      <c r="C51" s="12" t="s">
        <v>946</v>
      </c>
      <c r="D51" s="19" t="s">
        <v>947</v>
      </c>
      <c r="E51" s="124">
        <f t="shared" si="13"/>
        <v>50000</v>
      </c>
      <c r="F51" s="125">
        <v>0</v>
      </c>
      <c r="G51" s="125">
        <v>0</v>
      </c>
      <c r="H51" s="125">
        <v>0</v>
      </c>
      <c r="I51" s="125">
        <v>0</v>
      </c>
      <c r="J51" s="203">
        <v>50000</v>
      </c>
      <c r="K51" s="125">
        <v>0</v>
      </c>
      <c r="L51" s="125">
        <v>0</v>
      </c>
      <c r="M51" s="125">
        <v>0</v>
      </c>
      <c r="N51" s="124">
        <f t="shared" si="2"/>
        <v>50000</v>
      </c>
      <c r="O51" s="125">
        <v>0</v>
      </c>
      <c r="P51" s="125">
        <v>0</v>
      </c>
      <c r="Q51" s="125">
        <v>0</v>
      </c>
      <c r="R51" s="125">
        <v>0</v>
      </c>
      <c r="S51" s="203">
        <v>50000</v>
      </c>
      <c r="T51" s="125">
        <v>0</v>
      </c>
      <c r="U51" s="125">
        <v>0</v>
      </c>
      <c r="V51" s="125">
        <v>0</v>
      </c>
      <c r="W51" s="124">
        <f t="shared" si="3"/>
        <v>0</v>
      </c>
      <c r="X51" s="125">
        <v>0</v>
      </c>
      <c r="Y51" s="125">
        <v>0</v>
      </c>
      <c r="Z51" s="125">
        <v>0</v>
      </c>
      <c r="AA51" s="125">
        <v>0</v>
      </c>
      <c r="AB51" s="203">
        <v>0</v>
      </c>
      <c r="AC51" s="125">
        <v>0</v>
      </c>
      <c r="AD51" s="125">
        <v>0</v>
      </c>
      <c r="AE51" s="125">
        <v>0</v>
      </c>
    </row>
    <row r="52" spans="1:31" ht="18">
      <c r="A52" s="12" t="s">
        <v>122</v>
      </c>
      <c r="B52" s="12"/>
      <c r="C52" s="12"/>
      <c r="D52" s="112" t="s">
        <v>47</v>
      </c>
      <c r="E52" s="25">
        <f t="shared" si="13"/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25">
        <v>0</v>
      </c>
      <c r="N52" s="25">
        <f t="shared" si="2"/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25">
        <v>0</v>
      </c>
      <c r="W52" s="25">
        <f t="shared" si="3"/>
        <v>0</v>
      </c>
      <c r="X52" s="182">
        <v>0</v>
      </c>
      <c r="Y52" s="182">
        <v>0</v>
      </c>
      <c r="Z52" s="182">
        <v>0</v>
      </c>
      <c r="AA52" s="182">
        <v>0</v>
      </c>
      <c r="AB52" s="182">
        <v>0</v>
      </c>
      <c r="AC52" s="182">
        <v>0</v>
      </c>
      <c r="AD52" s="182">
        <v>0</v>
      </c>
      <c r="AE52" s="25">
        <v>0</v>
      </c>
    </row>
    <row r="53" spans="1:31" ht="27.75" customHeight="1">
      <c r="A53" s="286" t="s">
        <v>361</v>
      </c>
      <c r="B53" s="286"/>
      <c r="C53" s="286"/>
      <c r="D53" s="286"/>
      <c r="E53" s="25">
        <f t="shared" si="13"/>
        <v>2344179532</v>
      </c>
      <c r="F53" s="182">
        <f aca="true" t="shared" si="17" ref="F53:M53">F10+F24+F52</f>
        <v>0</v>
      </c>
      <c r="G53" s="182">
        <f t="shared" si="17"/>
        <v>0</v>
      </c>
      <c r="H53" s="182">
        <f t="shared" si="17"/>
        <v>0</v>
      </c>
      <c r="I53" s="182">
        <f t="shared" si="17"/>
        <v>0</v>
      </c>
      <c r="J53" s="182">
        <f t="shared" si="17"/>
        <v>2223079532</v>
      </c>
      <c r="K53" s="182">
        <f t="shared" si="17"/>
        <v>0</v>
      </c>
      <c r="L53" s="182">
        <f t="shared" si="17"/>
        <v>0</v>
      </c>
      <c r="M53" s="182">
        <f t="shared" si="17"/>
        <v>121100000</v>
      </c>
      <c r="N53" s="25">
        <f t="shared" si="2"/>
        <v>2280583652</v>
      </c>
      <c r="O53" s="182">
        <f aca="true" t="shared" si="18" ref="O53:V53">O10+O24+O52</f>
        <v>0</v>
      </c>
      <c r="P53" s="182">
        <f t="shared" si="18"/>
        <v>0</v>
      </c>
      <c r="Q53" s="182">
        <f>Q10+Q24+Q52</f>
        <v>11291770</v>
      </c>
      <c r="R53" s="182">
        <f t="shared" si="18"/>
        <v>0</v>
      </c>
      <c r="S53" s="182">
        <f t="shared" si="18"/>
        <v>2160691882</v>
      </c>
      <c r="T53" s="182">
        <f t="shared" si="18"/>
        <v>0</v>
      </c>
      <c r="U53" s="182">
        <f t="shared" si="18"/>
        <v>0</v>
      </c>
      <c r="V53" s="182">
        <f t="shared" si="18"/>
        <v>108600000</v>
      </c>
      <c r="W53" s="25">
        <f t="shared" si="3"/>
        <v>2223830652</v>
      </c>
      <c r="X53" s="182">
        <f aca="true" t="shared" si="19" ref="X53:AE53">X10+X24+X52</f>
        <v>0</v>
      </c>
      <c r="Y53" s="182">
        <f t="shared" si="19"/>
        <v>0</v>
      </c>
      <c r="Z53" s="182">
        <f t="shared" si="19"/>
        <v>11291770</v>
      </c>
      <c r="AA53" s="182">
        <f t="shared" si="19"/>
        <v>0</v>
      </c>
      <c r="AB53" s="182">
        <f t="shared" si="19"/>
        <v>2106291882</v>
      </c>
      <c r="AC53" s="182">
        <f t="shared" si="19"/>
        <v>0</v>
      </c>
      <c r="AD53" s="182">
        <f t="shared" si="19"/>
        <v>0</v>
      </c>
      <c r="AE53" s="182">
        <f t="shared" si="19"/>
        <v>106247000</v>
      </c>
    </row>
    <row r="55" ht="12.75" hidden="1"/>
    <row r="56" spans="4:31" s="194" customFormat="1" ht="12.75">
      <c r="D56" s="234" t="s">
        <v>1267</v>
      </c>
      <c r="N56" s="194">
        <f>SUM(O56:V56)</f>
        <v>2253654652</v>
      </c>
      <c r="O56" s="194">
        <v>0</v>
      </c>
      <c r="P56" s="194">
        <v>0</v>
      </c>
      <c r="Q56" s="194">
        <v>11291770</v>
      </c>
      <c r="R56" s="194">
        <v>0</v>
      </c>
      <c r="S56" s="194">
        <v>2095262882</v>
      </c>
      <c r="T56" s="194">
        <v>0</v>
      </c>
      <c r="U56" s="194">
        <v>0</v>
      </c>
      <c r="V56" s="194">
        <v>147100000</v>
      </c>
      <c r="W56" s="194">
        <f>SUM(X56:AE56)</f>
        <v>1843108554</v>
      </c>
      <c r="X56" s="194">
        <v>0</v>
      </c>
      <c r="Y56" s="194">
        <v>0</v>
      </c>
      <c r="Z56" s="194">
        <v>11291770</v>
      </c>
      <c r="AA56" s="194">
        <v>0</v>
      </c>
      <c r="AB56" s="194">
        <v>1684716784</v>
      </c>
      <c r="AC56" s="194">
        <v>0</v>
      </c>
      <c r="AD56" s="194">
        <v>0</v>
      </c>
      <c r="AE56" s="194">
        <v>147100000</v>
      </c>
    </row>
    <row r="57" spans="4:31" s="194" customFormat="1" ht="12.75">
      <c r="D57" s="234" t="s">
        <v>1127</v>
      </c>
      <c r="N57" s="194">
        <f>N53-N56</f>
        <v>26929000</v>
      </c>
      <c r="O57" s="194">
        <f aca="true" t="shared" si="20" ref="O57:AE57">O53-O56</f>
        <v>0</v>
      </c>
      <c r="P57" s="194">
        <f t="shared" si="20"/>
        <v>0</v>
      </c>
      <c r="Q57" s="194">
        <f t="shared" si="20"/>
        <v>0</v>
      </c>
      <c r="R57" s="194">
        <f t="shared" si="20"/>
        <v>0</v>
      </c>
      <c r="S57" s="194">
        <f t="shared" si="20"/>
        <v>65429000</v>
      </c>
      <c r="T57" s="194">
        <f t="shared" si="20"/>
        <v>0</v>
      </c>
      <c r="U57" s="194">
        <f t="shared" si="20"/>
        <v>0</v>
      </c>
      <c r="V57" s="194">
        <f t="shared" si="20"/>
        <v>-38500000</v>
      </c>
      <c r="W57" s="194">
        <f t="shared" si="20"/>
        <v>380722098</v>
      </c>
      <c r="X57" s="194">
        <f t="shared" si="20"/>
        <v>0</v>
      </c>
      <c r="Y57" s="194">
        <f t="shared" si="20"/>
        <v>0</v>
      </c>
      <c r="Z57" s="194">
        <f t="shared" si="20"/>
        <v>0</v>
      </c>
      <c r="AA57" s="194">
        <f t="shared" si="20"/>
        <v>0</v>
      </c>
      <c r="AB57" s="194">
        <f t="shared" si="20"/>
        <v>421575098</v>
      </c>
      <c r="AC57" s="194">
        <f t="shared" si="20"/>
        <v>0</v>
      </c>
      <c r="AD57" s="194">
        <f t="shared" si="20"/>
        <v>0</v>
      </c>
      <c r="AE57" s="194">
        <f t="shared" si="20"/>
        <v>-40853000</v>
      </c>
    </row>
    <row r="58" s="194" customFormat="1" ht="12.75"/>
    <row r="59" s="194" customFormat="1" ht="12.75"/>
    <row r="60" s="194" customFormat="1" ht="12.75"/>
  </sheetData>
  <sheetProtection selectLockedCells="1" selectUnlockedCells="1"/>
  <mergeCells count="20">
    <mergeCell ref="K8:M8"/>
    <mergeCell ref="X7:AE7"/>
    <mergeCell ref="X8:AB8"/>
    <mergeCell ref="AC8:AE8"/>
    <mergeCell ref="F7:M7"/>
    <mergeCell ref="C7:C9"/>
    <mergeCell ref="T8:V8"/>
    <mergeCell ref="D7:D9"/>
    <mergeCell ref="E7:E9"/>
    <mergeCell ref="F8:J8"/>
    <mergeCell ref="A1:AE1"/>
    <mergeCell ref="A3:AE3"/>
    <mergeCell ref="A4:AE4"/>
    <mergeCell ref="A53:D53"/>
    <mergeCell ref="N7:N9"/>
    <mergeCell ref="O7:V7"/>
    <mergeCell ref="B7:B9"/>
    <mergeCell ref="O8:S8"/>
    <mergeCell ref="W7:W9"/>
    <mergeCell ref="A7:A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2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4"/>
  <sheetViews>
    <sheetView view="pageBreakPreview" zoomScale="71" zoomScaleNormal="71" zoomScaleSheetLayoutView="71" zoomScalePageLayoutView="0" workbookViewId="0" topLeftCell="A1">
      <pane xSplit="3" ySplit="9" topLeftCell="L2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AD4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9.8515625" style="0" customWidth="1"/>
    <col min="14" max="15" width="14.57421875" style="0" customWidth="1"/>
    <col min="16" max="16" width="18.421875" style="0" customWidth="1"/>
    <col min="17" max="17" width="14.57421875" style="0" customWidth="1"/>
    <col min="18" max="18" width="19.57421875" style="0" customWidth="1"/>
    <col min="19" max="21" width="14.57421875" style="0" customWidth="1"/>
    <col min="22" max="22" width="18.57421875" style="0" customWidth="1"/>
    <col min="23" max="23" width="15.28125" style="0" customWidth="1"/>
    <col min="24" max="24" width="15.8515625" style="0" bestFit="1" customWidth="1"/>
    <col min="25" max="25" width="17.00390625" style="0" bestFit="1" customWidth="1"/>
    <col min="27" max="27" width="17.00390625" style="0" bestFit="1" customWidth="1"/>
    <col min="28" max="29" width="13.8515625" style="0" bestFit="1" customWidth="1"/>
  </cols>
  <sheetData>
    <row r="1" spans="1:30" ht="18">
      <c r="A1" s="303" t="s">
        <v>1270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</row>
    <row r="2" spans="1:30" ht="1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ht="18" customHeight="1">
      <c r="A3" s="299" t="s">
        <v>948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8">
      <c r="A4" s="299" t="s">
        <v>949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AD5" s="3" t="s">
        <v>1</v>
      </c>
    </row>
    <row r="6" spans="1:3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60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60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60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60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97.5" customHeight="1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60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60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ht="18">
      <c r="A10" s="12" t="s">
        <v>145</v>
      </c>
      <c r="B10" s="12"/>
      <c r="C10" s="112" t="s">
        <v>43</v>
      </c>
      <c r="D10" s="25">
        <f>SUM(E10:L10)</f>
        <v>1316342580</v>
      </c>
      <c r="E10" s="182">
        <f aca="true" t="shared" si="0" ref="E10:L10">SUM(E11:E35)</f>
        <v>21927500</v>
      </c>
      <c r="F10" s="182">
        <f t="shared" si="0"/>
        <v>5894000</v>
      </c>
      <c r="G10" s="182">
        <f t="shared" si="0"/>
        <v>1101521080</v>
      </c>
      <c r="H10" s="182">
        <f t="shared" si="0"/>
        <v>0</v>
      </c>
      <c r="I10" s="182">
        <f t="shared" si="0"/>
        <v>172000000</v>
      </c>
      <c r="J10" s="182">
        <f t="shared" si="0"/>
        <v>15000000</v>
      </c>
      <c r="K10" s="182">
        <f t="shared" si="0"/>
        <v>0</v>
      </c>
      <c r="L10" s="182">
        <f t="shared" si="0"/>
        <v>0</v>
      </c>
      <c r="M10" s="25">
        <f>SUM(N10:U10)</f>
        <v>2031809471</v>
      </c>
      <c r="N10" s="182">
        <f aca="true" t="shared" si="1" ref="N10:U10">SUM(N11:N35)</f>
        <v>21958804</v>
      </c>
      <c r="O10" s="182">
        <f t="shared" si="1"/>
        <v>5599635</v>
      </c>
      <c r="P10" s="182">
        <f t="shared" si="1"/>
        <v>1104228784</v>
      </c>
      <c r="Q10" s="182">
        <f t="shared" si="1"/>
        <v>0</v>
      </c>
      <c r="R10" s="182">
        <f t="shared" si="1"/>
        <v>881233181</v>
      </c>
      <c r="S10" s="182">
        <f t="shared" si="1"/>
        <v>16509800</v>
      </c>
      <c r="T10" s="182">
        <f t="shared" si="1"/>
        <v>2279267</v>
      </c>
      <c r="U10" s="182">
        <f t="shared" si="1"/>
        <v>0</v>
      </c>
      <c r="V10" s="25">
        <f>SUM(W10:AD10)</f>
        <v>1480677777</v>
      </c>
      <c r="W10" s="182">
        <f aca="true" t="shared" si="2" ref="W10:AD10">SUM(W11:W35)</f>
        <v>18645985</v>
      </c>
      <c r="X10" s="182">
        <f t="shared" si="2"/>
        <v>3706206</v>
      </c>
      <c r="Y10" s="182">
        <f t="shared" si="2"/>
        <v>575541528</v>
      </c>
      <c r="Z10" s="182">
        <f t="shared" si="2"/>
        <v>0</v>
      </c>
      <c r="AA10" s="182">
        <f t="shared" si="2"/>
        <v>878994991</v>
      </c>
      <c r="AB10" s="182">
        <f t="shared" si="2"/>
        <v>1509800</v>
      </c>
      <c r="AC10" s="182">
        <f t="shared" si="2"/>
        <v>2279267</v>
      </c>
      <c r="AD10" s="182">
        <f t="shared" si="2"/>
        <v>0</v>
      </c>
    </row>
    <row r="11" spans="1:30" ht="18">
      <c r="A11" s="12"/>
      <c r="B11" s="12" t="s">
        <v>950</v>
      </c>
      <c r="C11" s="196" t="s">
        <v>951</v>
      </c>
      <c r="D11" s="124">
        <f aca="true" t="shared" si="3" ref="D11:D39">SUM(E11:L11)</f>
        <v>30000000</v>
      </c>
      <c r="E11" s="125">
        <v>0</v>
      </c>
      <c r="F11" s="125">
        <v>0</v>
      </c>
      <c r="G11" s="125">
        <v>30000000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4">
        <f aca="true" t="shared" si="4" ref="M11:M39">SUM(N11:U11)</f>
        <v>32000000</v>
      </c>
      <c r="N11" s="125">
        <v>0</v>
      </c>
      <c r="O11" s="125">
        <v>0</v>
      </c>
      <c r="P11" s="125">
        <v>32000000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4">
        <f aca="true" t="shared" si="5" ref="V11:V38">SUM(W11:AD11)</f>
        <v>30562682</v>
      </c>
      <c r="W11" s="125">
        <v>0</v>
      </c>
      <c r="X11" s="125">
        <v>0</v>
      </c>
      <c r="Y11" s="125">
        <v>30562682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</row>
    <row r="12" spans="1:30" ht="18">
      <c r="A12" s="12"/>
      <c r="B12" s="12" t="s">
        <v>952</v>
      </c>
      <c r="C12" s="196" t="s">
        <v>953</v>
      </c>
      <c r="D12" s="124">
        <f t="shared" si="3"/>
        <v>35000000</v>
      </c>
      <c r="E12" s="125">
        <v>0</v>
      </c>
      <c r="F12" s="125">
        <v>0</v>
      </c>
      <c r="G12" s="125">
        <v>35000000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4"/>
        <v>42000000</v>
      </c>
      <c r="N12" s="125">
        <v>0</v>
      </c>
      <c r="O12" s="125">
        <v>0</v>
      </c>
      <c r="P12" s="125">
        <v>42000000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4">
        <f t="shared" si="5"/>
        <v>40293336</v>
      </c>
      <c r="W12" s="125">
        <v>0</v>
      </c>
      <c r="X12" s="125">
        <v>0</v>
      </c>
      <c r="Y12" s="125">
        <v>40293336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</row>
    <row r="13" spans="1:30" ht="18">
      <c r="A13" s="12"/>
      <c r="B13" s="12" t="s">
        <v>954</v>
      </c>
      <c r="C13" s="196" t="s">
        <v>955</v>
      </c>
      <c r="D13" s="124">
        <f t="shared" si="3"/>
        <v>643245701</v>
      </c>
      <c r="E13" s="125">
        <v>0</v>
      </c>
      <c r="F13" s="125">
        <v>0</v>
      </c>
      <c r="G13" s="125">
        <v>643245701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4"/>
        <v>309072775</v>
      </c>
      <c r="N13" s="125">
        <v>0</v>
      </c>
      <c r="O13" s="125">
        <v>0</v>
      </c>
      <c r="P13" s="125">
        <v>309072775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4">
        <f t="shared" si="5"/>
        <v>230451104</v>
      </c>
      <c r="W13" s="125">
        <v>0</v>
      </c>
      <c r="X13" s="125">
        <v>0</v>
      </c>
      <c r="Y13" s="125">
        <v>230451104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</row>
    <row r="14" spans="1:30" ht="18">
      <c r="A14" s="12"/>
      <c r="B14" s="12" t="s">
        <v>956</v>
      </c>
      <c r="C14" s="19" t="s">
        <v>948</v>
      </c>
      <c r="D14" s="124">
        <f t="shared" si="3"/>
        <v>35500000</v>
      </c>
      <c r="E14" s="125">
        <v>1000000</v>
      </c>
      <c r="F14" s="125">
        <v>500000</v>
      </c>
      <c r="G14" s="125">
        <v>19000000</v>
      </c>
      <c r="H14" s="125">
        <v>0</v>
      </c>
      <c r="I14" s="125">
        <v>0</v>
      </c>
      <c r="J14" s="125">
        <v>15000000</v>
      </c>
      <c r="K14" s="125">
        <v>0</v>
      </c>
      <c r="L14" s="125">
        <v>0</v>
      </c>
      <c r="M14" s="124">
        <f t="shared" si="4"/>
        <v>66661835</v>
      </c>
      <c r="N14" s="125">
        <v>1000000</v>
      </c>
      <c r="O14" s="125">
        <v>500000</v>
      </c>
      <c r="P14" s="125">
        <v>46987647</v>
      </c>
      <c r="Q14" s="125">
        <v>0</v>
      </c>
      <c r="R14" s="125">
        <v>3044388</v>
      </c>
      <c r="S14" s="125">
        <v>15129800</v>
      </c>
      <c r="T14" s="125">
        <v>0</v>
      </c>
      <c r="U14" s="125">
        <v>0</v>
      </c>
      <c r="V14" s="124">
        <f t="shared" si="5"/>
        <v>20700101</v>
      </c>
      <c r="W14" s="125">
        <v>69945</v>
      </c>
      <c r="X14" s="125">
        <v>22922</v>
      </c>
      <c r="Y14" s="125">
        <v>17433046</v>
      </c>
      <c r="Z14" s="125">
        <v>0</v>
      </c>
      <c r="AA14" s="125">
        <v>3044388</v>
      </c>
      <c r="AB14" s="125">
        <v>129800</v>
      </c>
      <c r="AC14" s="125">
        <v>0</v>
      </c>
      <c r="AD14" s="125">
        <v>0</v>
      </c>
    </row>
    <row r="15" spans="1:30" ht="18">
      <c r="A15" s="12"/>
      <c r="B15" s="12" t="s">
        <v>957</v>
      </c>
      <c r="C15" s="19" t="s">
        <v>958</v>
      </c>
      <c r="D15" s="124">
        <f t="shared" si="3"/>
        <v>22434000</v>
      </c>
      <c r="E15" s="125">
        <v>9800000</v>
      </c>
      <c r="F15" s="125">
        <v>2254000</v>
      </c>
      <c r="G15" s="125">
        <v>10380000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4"/>
        <v>30402550</v>
      </c>
      <c r="N15" s="125">
        <v>10932250</v>
      </c>
      <c r="O15" s="125">
        <v>2513900</v>
      </c>
      <c r="P15" s="125">
        <v>16956400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4">
        <f t="shared" si="5"/>
        <v>23419043</v>
      </c>
      <c r="W15" s="125">
        <v>9659003</v>
      </c>
      <c r="X15" s="125">
        <v>1912530</v>
      </c>
      <c r="Y15" s="125">
        <v>11847510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</row>
    <row r="16" spans="1:30" ht="30">
      <c r="A16" s="12"/>
      <c r="B16" s="12" t="s">
        <v>959</v>
      </c>
      <c r="C16" s="196" t="s">
        <v>960</v>
      </c>
      <c r="D16" s="124">
        <f t="shared" si="3"/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4"/>
        <v>408932000</v>
      </c>
      <c r="N16" s="125">
        <v>0</v>
      </c>
      <c r="O16" s="125">
        <v>0</v>
      </c>
      <c r="P16" s="125">
        <v>0</v>
      </c>
      <c r="Q16" s="125">
        <v>0</v>
      </c>
      <c r="R16" s="125">
        <v>408932000</v>
      </c>
      <c r="S16" s="125">
        <v>0</v>
      </c>
      <c r="T16" s="125">
        <v>0</v>
      </c>
      <c r="U16" s="125">
        <v>0</v>
      </c>
      <c r="V16" s="124">
        <f t="shared" si="5"/>
        <v>408932000</v>
      </c>
      <c r="W16" s="125">
        <v>0</v>
      </c>
      <c r="X16" s="125">
        <v>0</v>
      </c>
      <c r="Y16" s="125">
        <v>0</v>
      </c>
      <c r="Z16" s="125">
        <v>0</v>
      </c>
      <c r="AA16" s="125">
        <v>408932000</v>
      </c>
      <c r="AB16" s="125">
        <v>0</v>
      </c>
      <c r="AC16" s="125">
        <v>0</v>
      </c>
      <c r="AD16" s="125">
        <v>0</v>
      </c>
    </row>
    <row r="17" spans="1:30" ht="45">
      <c r="A17" s="12"/>
      <c r="B17" s="12" t="s">
        <v>961</v>
      </c>
      <c r="C17" s="196" t="s">
        <v>962</v>
      </c>
      <c r="D17" s="124">
        <f t="shared" si="3"/>
        <v>150000000</v>
      </c>
      <c r="E17" s="125">
        <v>0</v>
      </c>
      <c r="F17" s="125">
        <v>0</v>
      </c>
      <c r="G17" s="125">
        <v>0</v>
      </c>
      <c r="H17" s="125">
        <v>0</v>
      </c>
      <c r="I17" s="125">
        <v>150000000</v>
      </c>
      <c r="J17" s="125">
        <v>0</v>
      </c>
      <c r="K17" s="125">
        <v>0</v>
      </c>
      <c r="L17" s="125">
        <v>0</v>
      </c>
      <c r="M17" s="124">
        <f t="shared" si="4"/>
        <v>150000000</v>
      </c>
      <c r="N17" s="125">
        <v>0</v>
      </c>
      <c r="O17" s="125">
        <v>0</v>
      </c>
      <c r="P17" s="125">
        <v>0</v>
      </c>
      <c r="Q17" s="125">
        <v>0</v>
      </c>
      <c r="R17" s="125">
        <v>150000000</v>
      </c>
      <c r="S17" s="125">
        <v>0</v>
      </c>
      <c r="T17" s="125">
        <v>0</v>
      </c>
      <c r="U17" s="125">
        <v>0</v>
      </c>
      <c r="V17" s="124">
        <f t="shared" si="5"/>
        <v>150000000</v>
      </c>
      <c r="W17" s="125">
        <v>0</v>
      </c>
      <c r="X17" s="125">
        <v>0</v>
      </c>
      <c r="Y17" s="125">
        <v>0</v>
      </c>
      <c r="Z17" s="125">
        <v>0</v>
      </c>
      <c r="AA17" s="125">
        <v>150000000</v>
      </c>
      <c r="AB17" s="125">
        <v>0</v>
      </c>
      <c r="AC17" s="125">
        <v>0</v>
      </c>
      <c r="AD17" s="125">
        <v>0</v>
      </c>
    </row>
    <row r="18" spans="1:30" ht="18">
      <c r="A18" s="12"/>
      <c r="B18" s="12" t="s">
        <v>963</v>
      </c>
      <c r="C18" s="196" t="s">
        <v>964</v>
      </c>
      <c r="D18" s="124">
        <f t="shared" si="3"/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4"/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4">
        <f t="shared" si="5"/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</row>
    <row r="19" spans="1:30" ht="18">
      <c r="A19" s="12"/>
      <c r="B19" s="12" t="s">
        <v>965</v>
      </c>
      <c r="C19" s="196" t="s">
        <v>966</v>
      </c>
      <c r="D19" s="124">
        <f t="shared" si="3"/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4"/>
        <v>145879900</v>
      </c>
      <c r="N19" s="125">
        <v>0</v>
      </c>
      <c r="O19" s="125">
        <v>0</v>
      </c>
      <c r="P19" s="125">
        <v>0</v>
      </c>
      <c r="Q19" s="125">
        <v>0</v>
      </c>
      <c r="R19" s="125">
        <v>145879900</v>
      </c>
      <c r="S19" s="125">
        <v>0</v>
      </c>
      <c r="T19" s="125">
        <v>0</v>
      </c>
      <c r="U19" s="125">
        <v>0</v>
      </c>
      <c r="V19" s="124">
        <f t="shared" si="5"/>
        <v>145879900</v>
      </c>
      <c r="W19" s="125">
        <v>0</v>
      </c>
      <c r="X19" s="125">
        <v>0</v>
      </c>
      <c r="Y19" s="125">
        <v>0</v>
      </c>
      <c r="Z19" s="125">
        <v>0</v>
      </c>
      <c r="AA19" s="125">
        <v>145879900</v>
      </c>
      <c r="AB19" s="125">
        <v>0</v>
      </c>
      <c r="AC19" s="125">
        <v>0</v>
      </c>
      <c r="AD19" s="125">
        <v>0</v>
      </c>
    </row>
    <row r="20" spans="1:30" ht="18">
      <c r="A20" s="12"/>
      <c r="B20" s="12" t="s">
        <v>967</v>
      </c>
      <c r="C20" s="196" t="s">
        <v>968</v>
      </c>
      <c r="D20" s="124">
        <f t="shared" si="3"/>
        <v>16267500</v>
      </c>
      <c r="E20" s="125">
        <v>11127500</v>
      </c>
      <c r="F20" s="125">
        <v>3140000</v>
      </c>
      <c r="G20" s="125">
        <v>2000000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4">
        <f t="shared" si="4"/>
        <v>14880408</v>
      </c>
      <c r="N20" s="125">
        <v>10026554</v>
      </c>
      <c r="O20" s="125">
        <v>2585735</v>
      </c>
      <c r="P20" s="125">
        <v>668119</v>
      </c>
      <c r="Q20" s="125">
        <v>0</v>
      </c>
      <c r="R20" s="125">
        <v>1600000</v>
      </c>
      <c r="S20" s="125">
        <v>0</v>
      </c>
      <c r="T20" s="125">
        <v>0</v>
      </c>
      <c r="U20" s="125">
        <v>0</v>
      </c>
      <c r="V20" s="124">
        <f t="shared" si="5"/>
        <v>12489237</v>
      </c>
      <c r="W20" s="125">
        <v>8917037</v>
      </c>
      <c r="X20" s="125">
        <v>1770754</v>
      </c>
      <c r="Y20" s="125">
        <v>201446</v>
      </c>
      <c r="Z20" s="125">
        <v>0</v>
      </c>
      <c r="AA20" s="125">
        <v>1600000</v>
      </c>
      <c r="AB20" s="125">
        <v>0</v>
      </c>
      <c r="AC20" s="125">
        <v>0</v>
      </c>
      <c r="AD20" s="125">
        <v>0</v>
      </c>
    </row>
    <row r="21" spans="1:30" ht="18">
      <c r="A21" s="12"/>
      <c r="B21" s="12" t="s">
        <v>969</v>
      </c>
      <c r="C21" s="196" t="s">
        <v>970</v>
      </c>
      <c r="D21" s="124">
        <f t="shared" si="3"/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4"/>
        <v>395082047</v>
      </c>
      <c r="N21" s="125">
        <v>0</v>
      </c>
      <c r="O21" s="125">
        <v>0</v>
      </c>
      <c r="P21" s="125">
        <v>387274723</v>
      </c>
      <c r="Q21" s="125">
        <v>0</v>
      </c>
      <c r="R21" s="125">
        <v>7807324</v>
      </c>
      <c r="S21" s="125">
        <v>0</v>
      </c>
      <c r="T21" s="125">
        <v>0</v>
      </c>
      <c r="U21" s="125">
        <v>0</v>
      </c>
      <c r="V21" s="124">
        <f t="shared" si="5"/>
        <v>8149524</v>
      </c>
      <c r="W21" s="125">
        <v>0</v>
      </c>
      <c r="X21" s="125">
        <v>0</v>
      </c>
      <c r="Y21" s="125">
        <v>342200</v>
      </c>
      <c r="Z21" s="125">
        <v>0</v>
      </c>
      <c r="AA21" s="125">
        <v>7807324</v>
      </c>
      <c r="AB21" s="125">
        <v>0</v>
      </c>
      <c r="AC21" s="125">
        <v>0</v>
      </c>
      <c r="AD21" s="125">
        <v>0</v>
      </c>
    </row>
    <row r="22" spans="1:30" ht="18">
      <c r="A22" s="12"/>
      <c r="B22" s="12" t="s">
        <v>971</v>
      </c>
      <c r="C22" s="196" t="s">
        <v>972</v>
      </c>
      <c r="D22" s="124">
        <f t="shared" si="3"/>
        <v>12000000</v>
      </c>
      <c r="E22" s="125">
        <v>0</v>
      </c>
      <c r="F22" s="125">
        <v>0</v>
      </c>
      <c r="G22" s="125">
        <v>12000000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4">
        <f t="shared" si="4"/>
        <v>18000000</v>
      </c>
      <c r="N22" s="125">
        <v>0</v>
      </c>
      <c r="O22" s="125">
        <v>0</v>
      </c>
      <c r="P22" s="125">
        <v>18000000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4">
        <f t="shared" si="5"/>
        <v>14850000</v>
      </c>
      <c r="W22" s="125">
        <v>0</v>
      </c>
      <c r="X22" s="125">
        <v>0</v>
      </c>
      <c r="Y22" s="125">
        <v>14850000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</row>
    <row r="23" spans="1:30" ht="30">
      <c r="A23" s="12"/>
      <c r="B23" s="12" t="s">
        <v>973</v>
      </c>
      <c r="C23" s="196" t="s">
        <v>974</v>
      </c>
      <c r="D23" s="124">
        <f t="shared" si="3"/>
        <v>22000000</v>
      </c>
      <c r="E23" s="125">
        <v>0</v>
      </c>
      <c r="F23" s="125">
        <v>0</v>
      </c>
      <c r="G23" s="125">
        <v>0</v>
      </c>
      <c r="H23" s="125">
        <v>0</v>
      </c>
      <c r="I23" s="125">
        <v>22000000</v>
      </c>
      <c r="J23" s="125">
        <v>0</v>
      </c>
      <c r="K23" s="125">
        <v>0</v>
      </c>
      <c r="L23" s="125">
        <v>0</v>
      </c>
      <c r="M23" s="124">
        <f t="shared" si="4"/>
        <v>22000000</v>
      </c>
      <c r="N23" s="125">
        <v>0</v>
      </c>
      <c r="O23" s="125">
        <v>0</v>
      </c>
      <c r="P23" s="125">
        <v>19761810</v>
      </c>
      <c r="Q23" s="125">
        <v>0</v>
      </c>
      <c r="R23" s="125">
        <v>2238190</v>
      </c>
      <c r="S23" s="125">
        <v>0</v>
      </c>
      <c r="T23" s="125">
        <v>0</v>
      </c>
      <c r="U23" s="125">
        <v>0</v>
      </c>
      <c r="V23" s="124">
        <f t="shared" si="5"/>
        <v>19761810</v>
      </c>
      <c r="W23" s="125">
        <v>0</v>
      </c>
      <c r="X23" s="125">
        <v>0</v>
      </c>
      <c r="Y23" s="125">
        <v>19761810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</row>
    <row r="24" spans="1:30" ht="22.5" customHeight="1">
      <c r="A24" s="12"/>
      <c r="B24" s="12" t="s">
        <v>975</v>
      </c>
      <c r="C24" s="196" t="s">
        <v>976</v>
      </c>
      <c r="D24" s="124">
        <f t="shared" si="3"/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4">
        <f t="shared" si="4"/>
        <v>439776</v>
      </c>
      <c r="N24" s="125">
        <v>0</v>
      </c>
      <c r="O24" s="125">
        <v>0</v>
      </c>
      <c r="P24" s="125">
        <v>439776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4">
        <f t="shared" si="5"/>
        <v>439776</v>
      </c>
      <c r="W24" s="125">
        <v>0</v>
      </c>
      <c r="X24" s="125">
        <v>0</v>
      </c>
      <c r="Y24" s="125">
        <v>439776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</row>
    <row r="25" spans="1:30" ht="18">
      <c r="A25" s="12"/>
      <c r="B25" s="12" t="s">
        <v>977</v>
      </c>
      <c r="C25" s="196" t="s">
        <v>978</v>
      </c>
      <c r="D25" s="124">
        <f t="shared" si="3"/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4">
        <f t="shared" si="4"/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4">
        <f t="shared" si="5"/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</row>
    <row r="26" spans="1:30" ht="30">
      <c r="A26" s="12"/>
      <c r="B26" s="12" t="s">
        <v>979</v>
      </c>
      <c r="C26" s="196" t="s">
        <v>980</v>
      </c>
      <c r="D26" s="124">
        <f t="shared" si="3"/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4">
        <f t="shared" si="4"/>
        <v>47797060</v>
      </c>
      <c r="N26" s="125">
        <v>0</v>
      </c>
      <c r="O26" s="125">
        <v>0</v>
      </c>
      <c r="P26" s="125">
        <v>45517793</v>
      </c>
      <c r="Q26" s="125">
        <v>0</v>
      </c>
      <c r="R26" s="125">
        <v>0</v>
      </c>
      <c r="S26" s="125">
        <v>0</v>
      </c>
      <c r="T26" s="125">
        <v>2279267</v>
      </c>
      <c r="U26" s="125">
        <v>0</v>
      </c>
      <c r="V26" s="124">
        <f t="shared" si="5"/>
        <v>47797060</v>
      </c>
      <c r="W26" s="125">
        <v>0</v>
      </c>
      <c r="X26" s="125">
        <v>0</v>
      </c>
      <c r="Y26" s="125">
        <v>45517793</v>
      </c>
      <c r="Z26" s="125">
        <v>0</v>
      </c>
      <c r="AA26" s="125">
        <v>0</v>
      </c>
      <c r="AB26" s="125">
        <v>0</v>
      </c>
      <c r="AC26" s="125">
        <v>2279267</v>
      </c>
      <c r="AD26" s="125">
        <v>0</v>
      </c>
    </row>
    <row r="27" spans="1:30" ht="18">
      <c r="A27" s="12"/>
      <c r="B27" s="12" t="s">
        <v>981</v>
      </c>
      <c r="C27" s="196" t="s">
        <v>982</v>
      </c>
      <c r="D27" s="124">
        <f t="shared" si="3"/>
        <v>1000000</v>
      </c>
      <c r="E27" s="125">
        <v>0</v>
      </c>
      <c r="F27" s="125">
        <v>0</v>
      </c>
      <c r="G27" s="125">
        <v>1000000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4">
        <f t="shared" si="4"/>
        <v>1000000</v>
      </c>
      <c r="N27" s="125">
        <v>0</v>
      </c>
      <c r="O27" s="125">
        <v>0</v>
      </c>
      <c r="P27" s="125">
        <v>1000000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4">
        <f t="shared" si="5"/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</row>
    <row r="28" spans="1:30" ht="18">
      <c r="A28" s="12"/>
      <c r="B28" s="12" t="s">
        <v>983</v>
      </c>
      <c r="C28" s="196" t="s">
        <v>984</v>
      </c>
      <c r="D28" s="124">
        <f t="shared" si="3"/>
        <v>2000000</v>
      </c>
      <c r="E28" s="125">
        <v>0</v>
      </c>
      <c r="F28" s="125">
        <v>0</v>
      </c>
      <c r="G28" s="125">
        <v>2000000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4"/>
        <v>2000000</v>
      </c>
      <c r="N28" s="125">
        <v>0</v>
      </c>
      <c r="O28" s="125">
        <v>0</v>
      </c>
      <c r="P28" s="125">
        <v>2000000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4">
        <f t="shared" si="5"/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</row>
    <row r="29" spans="1:30" ht="30">
      <c r="A29" s="12"/>
      <c r="B29" s="12" t="s">
        <v>985</v>
      </c>
      <c r="C29" s="196" t="s">
        <v>986</v>
      </c>
      <c r="D29" s="124">
        <f t="shared" si="3"/>
        <v>1000000</v>
      </c>
      <c r="E29" s="125">
        <v>0</v>
      </c>
      <c r="F29" s="125">
        <v>0</v>
      </c>
      <c r="G29" s="125">
        <v>1000000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4">
        <f t="shared" si="4"/>
        <v>1000000</v>
      </c>
      <c r="N29" s="125">
        <v>0</v>
      </c>
      <c r="O29" s="125">
        <v>0</v>
      </c>
      <c r="P29" s="125">
        <v>1000000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4">
        <f t="shared" si="5"/>
        <v>999600</v>
      </c>
      <c r="W29" s="125">
        <v>0</v>
      </c>
      <c r="X29" s="125">
        <v>0</v>
      </c>
      <c r="Y29" s="125">
        <v>999600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</row>
    <row r="30" spans="1:30" ht="30">
      <c r="A30" s="12"/>
      <c r="B30" s="12" t="s">
        <v>987</v>
      </c>
      <c r="C30" s="196" t="s">
        <v>988</v>
      </c>
      <c r="D30" s="124">
        <f t="shared" si="3"/>
        <v>10000000</v>
      </c>
      <c r="E30" s="125">
        <v>0</v>
      </c>
      <c r="F30" s="125">
        <v>0</v>
      </c>
      <c r="G30" s="125">
        <v>10000000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4">
        <f t="shared" si="4"/>
        <v>1380000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1380000</v>
      </c>
      <c r="T30" s="125">
        <v>0</v>
      </c>
      <c r="U30" s="125">
        <v>0</v>
      </c>
      <c r="V30" s="124">
        <f t="shared" si="5"/>
        <v>1380000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1380000</v>
      </c>
      <c r="AC30" s="125">
        <v>0</v>
      </c>
      <c r="AD30" s="125">
        <v>0</v>
      </c>
    </row>
    <row r="31" spans="1:30" ht="45">
      <c r="A31" s="12"/>
      <c r="B31" s="12" t="s">
        <v>989</v>
      </c>
      <c r="C31" s="196" t="s">
        <v>990</v>
      </c>
      <c r="D31" s="124">
        <f t="shared" si="3"/>
        <v>2000000</v>
      </c>
      <c r="E31" s="125">
        <v>0</v>
      </c>
      <c r="F31" s="125">
        <v>0</v>
      </c>
      <c r="G31" s="125">
        <v>2000000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4">
        <f t="shared" si="4"/>
        <v>2000000</v>
      </c>
      <c r="N31" s="125">
        <v>0</v>
      </c>
      <c r="O31" s="125">
        <v>0</v>
      </c>
      <c r="P31" s="125">
        <v>2000000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4">
        <f t="shared" si="5"/>
        <v>977900</v>
      </c>
      <c r="W31" s="125">
        <v>0</v>
      </c>
      <c r="X31" s="125">
        <v>0</v>
      </c>
      <c r="Y31" s="125">
        <v>977900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</row>
    <row r="32" spans="1:30" ht="24.75" customHeight="1">
      <c r="A32" s="12"/>
      <c r="B32" s="12" t="s">
        <v>991</v>
      </c>
      <c r="C32" s="196" t="s">
        <v>992</v>
      </c>
      <c r="D32" s="124">
        <f t="shared" si="3"/>
        <v>161731379</v>
      </c>
      <c r="E32" s="125">
        <v>0</v>
      </c>
      <c r="F32" s="125">
        <v>0</v>
      </c>
      <c r="G32" s="125">
        <v>161731379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4">
        <f t="shared" si="4"/>
        <v>161731379</v>
      </c>
      <c r="N32" s="125">
        <v>0</v>
      </c>
      <c r="O32" s="125">
        <v>0</v>
      </c>
      <c r="P32" s="125">
        <v>0</v>
      </c>
      <c r="Q32" s="125">
        <v>0</v>
      </c>
      <c r="R32" s="125">
        <v>161731379</v>
      </c>
      <c r="S32" s="125">
        <v>0</v>
      </c>
      <c r="T32" s="125">
        <v>0</v>
      </c>
      <c r="U32" s="125">
        <v>0</v>
      </c>
      <c r="V32" s="124">
        <f t="shared" si="5"/>
        <v>161731379</v>
      </c>
      <c r="W32" s="125">
        <v>0</v>
      </c>
      <c r="X32" s="125">
        <v>0</v>
      </c>
      <c r="Y32" s="125">
        <v>0</v>
      </c>
      <c r="Z32" s="125">
        <v>0</v>
      </c>
      <c r="AA32" s="125">
        <v>161731379</v>
      </c>
      <c r="AB32" s="125">
        <v>0</v>
      </c>
      <c r="AC32" s="125">
        <v>0</v>
      </c>
      <c r="AD32" s="125">
        <v>0</v>
      </c>
    </row>
    <row r="33" spans="1:30" ht="20.25" customHeight="1">
      <c r="A33" s="12"/>
      <c r="B33" s="12" t="s">
        <v>993</v>
      </c>
      <c r="C33" s="196" t="s">
        <v>994</v>
      </c>
      <c r="D33" s="124">
        <f t="shared" si="3"/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4">
        <f t="shared" si="4"/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4">
        <f t="shared" si="5"/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</row>
    <row r="34" spans="1:30" ht="22.5" customHeight="1">
      <c r="A34" s="12"/>
      <c r="B34" s="12" t="s">
        <v>995</v>
      </c>
      <c r="C34" s="196" t="s">
        <v>996</v>
      </c>
      <c r="D34" s="124">
        <f t="shared" si="3"/>
        <v>85000000</v>
      </c>
      <c r="E34" s="125">
        <v>0</v>
      </c>
      <c r="F34" s="125">
        <v>0</v>
      </c>
      <c r="G34" s="125">
        <v>85000000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4">
        <f t="shared" si="4"/>
        <v>92385741</v>
      </c>
      <c r="N34" s="125">
        <v>0</v>
      </c>
      <c r="O34" s="125">
        <v>0</v>
      </c>
      <c r="P34" s="125">
        <v>92385741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4">
        <f t="shared" si="5"/>
        <v>92385435</v>
      </c>
      <c r="W34" s="125">
        <v>0</v>
      </c>
      <c r="X34" s="125">
        <v>0</v>
      </c>
      <c r="Y34" s="125">
        <v>92385435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</row>
    <row r="35" spans="1:30" ht="21" customHeight="1">
      <c r="A35" s="12"/>
      <c r="B35" s="12" t="s">
        <v>997</v>
      </c>
      <c r="C35" s="19" t="s">
        <v>998</v>
      </c>
      <c r="D35" s="124">
        <f t="shared" si="3"/>
        <v>87164000</v>
      </c>
      <c r="E35" s="125">
        <v>0</v>
      </c>
      <c r="F35" s="125">
        <v>0</v>
      </c>
      <c r="G35" s="125">
        <v>87164000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4">
        <f t="shared" si="4"/>
        <v>87164000</v>
      </c>
      <c r="N35" s="125">
        <v>0</v>
      </c>
      <c r="O35" s="125">
        <v>0</v>
      </c>
      <c r="P35" s="125">
        <v>87164000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4">
        <f t="shared" si="5"/>
        <v>69477890</v>
      </c>
      <c r="W35" s="125">
        <v>0</v>
      </c>
      <c r="X35" s="125">
        <v>0</v>
      </c>
      <c r="Y35" s="125">
        <v>69477890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</row>
    <row r="36" spans="1:30" ht="18">
      <c r="A36" s="12" t="s">
        <v>146</v>
      </c>
      <c r="B36" s="12"/>
      <c r="C36" s="112" t="s">
        <v>45</v>
      </c>
      <c r="D36" s="25">
        <f t="shared" si="3"/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25">
        <f t="shared" si="4"/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  <c r="V36" s="25">
        <f t="shared" si="5"/>
        <v>0</v>
      </c>
      <c r="W36" s="182">
        <v>0</v>
      </c>
      <c r="X36" s="182">
        <v>0</v>
      </c>
      <c r="Y36" s="182">
        <v>0</v>
      </c>
      <c r="Z36" s="182">
        <v>0</v>
      </c>
      <c r="AA36" s="182">
        <v>0</v>
      </c>
      <c r="AB36" s="182">
        <v>0</v>
      </c>
      <c r="AC36" s="182">
        <v>0</v>
      </c>
      <c r="AD36" s="182">
        <v>0</v>
      </c>
    </row>
    <row r="37" spans="1:30" ht="18">
      <c r="A37" s="12" t="s">
        <v>147</v>
      </c>
      <c r="B37" s="12"/>
      <c r="C37" s="112" t="s">
        <v>47</v>
      </c>
      <c r="D37" s="25">
        <f t="shared" si="3"/>
        <v>5000000</v>
      </c>
      <c r="E37" s="182">
        <f aca="true" t="shared" si="6" ref="E37:P37">SUM(E38)</f>
        <v>0</v>
      </c>
      <c r="F37" s="182">
        <f t="shared" si="6"/>
        <v>0</v>
      </c>
      <c r="G37" s="182">
        <f t="shared" si="6"/>
        <v>5000000</v>
      </c>
      <c r="H37" s="182">
        <f t="shared" si="6"/>
        <v>0</v>
      </c>
      <c r="I37" s="182">
        <f t="shared" si="6"/>
        <v>0</v>
      </c>
      <c r="J37" s="182">
        <f t="shared" si="6"/>
        <v>0</v>
      </c>
      <c r="K37" s="182">
        <f t="shared" si="6"/>
        <v>0</v>
      </c>
      <c r="L37" s="182">
        <f t="shared" si="6"/>
        <v>0</v>
      </c>
      <c r="M37" s="25">
        <f t="shared" si="4"/>
        <v>5000000</v>
      </c>
      <c r="N37" s="182">
        <f>SUM(N38)</f>
        <v>20000</v>
      </c>
      <c r="O37" s="182">
        <f t="shared" si="6"/>
        <v>10000</v>
      </c>
      <c r="P37" s="182">
        <f t="shared" si="6"/>
        <v>4970000</v>
      </c>
      <c r="Q37" s="182">
        <f>SUM(Q38)</f>
        <v>0</v>
      </c>
      <c r="R37" s="182">
        <f>SUM(R38)</f>
        <v>0</v>
      </c>
      <c r="S37" s="182">
        <f>SUM(S38)</f>
        <v>0</v>
      </c>
      <c r="T37" s="182">
        <f>SUM(T38)</f>
        <v>0</v>
      </c>
      <c r="U37" s="182">
        <f>SUM(U38)</f>
        <v>0</v>
      </c>
      <c r="V37" s="25">
        <f t="shared" si="5"/>
        <v>0</v>
      </c>
      <c r="W37" s="182">
        <f aca="true" t="shared" si="7" ref="W37:AD37">SUM(W38)</f>
        <v>0</v>
      </c>
      <c r="X37" s="182">
        <f t="shared" si="7"/>
        <v>0</v>
      </c>
      <c r="Y37" s="182">
        <f t="shared" si="7"/>
        <v>0</v>
      </c>
      <c r="Z37" s="182">
        <f t="shared" si="7"/>
        <v>0</v>
      </c>
      <c r="AA37" s="182">
        <f t="shared" si="7"/>
        <v>0</v>
      </c>
      <c r="AB37" s="182">
        <f t="shared" si="7"/>
        <v>0</v>
      </c>
      <c r="AC37" s="182">
        <f t="shared" si="7"/>
        <v>0</v>
      </c>
      <c r="AD37" s="182">
        <f t="shared" si="7"/>
        <v>0</v>
      </c>
    </row>
    <row r="38" spans="1:30" s="206" customFormat="1" ht="30">
      <c r="A38" s="12"/>
      <c r="B38" s="12" t="s">
        <v>999</v>
      </c>
      <c r="C38" s="19" t="s">
        <v>1000</v>
      </c>
      <c r="D38" s="124">
        <f t="shared" si="3"/>
        <v>5000000</v>
      </c>
      <c r="E38" s="197">
        <v>0</v>
      </c>
      <c r="F38" s="197">
        <v>0</v>
      </c>
      <c r="G38" s="125">
        <v>5000000</v>
      </c>
      <c r="H38" s="197">
        <v>0</v>
      </c>
      <c r="I38" s="197">
        <v>0</v>
      </c>
      <c r="J38" s="197">
        <v>0</v>
      </c>
      <c r="K38" s="197">
        <v>0</v>
      </c>
      <c r="L38" s="205">
        <v>0</v>
      </c>
      <c r="M38" s="124">
        <f t="shared" si="4"/>
        <v>5000000</v>
      </c>
      <c r="N38" s="125">
        <v>20000</v>
      </c>
      <c r="O38" s="125">
        <v>10000</v>
      </c>
      <c r="P38" s="125">
        <v>4970000</v>
      </c>
      <c r="Q38" s="197">
        <v>0</v>
      </c>
      <c r="R38" s="197">
        <v>0</v>
      </c>
      <c r="S38" s="197">
        <v>0</v>
      </c>
      <c r="T38" s="197">
        <v>0</v>
      </c>
      <c r="U38" s="205">
        <v>0</v>
      </c>
      <c r="V38" s="124">
        <f t="shared" si="5"/>
        <v>0</v>
      </c>
      <c r="W38" s="197">
        <v>0</v>
      </c>
      <c r="X38" s="197">
        <v>0</v>
      </c>
      <c r="Y38" s="125">
        <v>0</v>
      </c>
      <c r="Z38" s="197">
        <v>0</v>
      </c>
      <c r="AA38" s="197">
        <v>0</v>
      </c>
      <c r="AB38" s="197">
        <v>0</v>
      </c>
      <c r="AC38" s="197">
        <v>0</v>
      </c>
      <c r="AD38" s="205">
        <v>0</v>
      </c>
    </row>
    <row r="39" spans="1:30" ht="30.75" customHeight="1">
      <c r="A39" s="286" t="s">
        <v>361</v>
      </c>
      <c r="B39" s="286"/>
      <c r="C39" s="286"/>
      <c r="D39" s="25">
        <f t="shared" si="3"/>
        <v>1321342580</v>
      </c>
      <c r="E39" s="182">
        <f aca="true" t="shared" si="8" ref="E39:L39">E10+E36+E37</f>
        <v>21927500</v>
      </c>
      <c r="F39" s="182">
        <f t="shared" si="8"/>
        <v>5894000</v>
      </c>
      <c r="G39" s="182">
        <f t="shared" si="8"/>
        <v>1106521080</v>
      </c>
      <c r="H39" s="182">
        <f t="shared" si="8"/>
        <v>0</v>
      </c>
      <c r="I39" s="182">
        <f t="shared" si="8"/>
        <v>172000000</v>
      </c>
      <c r="J39" s="182">
        <f t="shared" si="8"/>
        <v>15000000</v>
      </c>
      <c r="K39" s="182">
        <f t="shared" si="8"/>
        <v>0</v>
      </c>
      <c r="L39" s="182">
        <f t="shared" si="8"/>
        <v>0</v>
      </c>
      <c r="M39" s="25">
        <f t="shared" si="4"/>
        <v>2036809471</v>
      </c>
      <c r="N39" s="182">
        <f aca="true" t="shared" si="9" ref="N39:U39">N10+N36+N37</f>
        <v>21978804</v>
      </c>
      <c r="O39" s="182">
        <f t="shared" si="9"/>
        <v>5609635</v>
      </c>
      <c r="P39" s="182">
        <f t="shared" si="9"/>
        <v>1109198784</v>
      </c>
      <c r="Q39" s="182">
        <f t="shared" si="9"/>
        <v>0</v>
      </c>
      <c r="R39" s="182">
        <f t="shared" si="9"/>
        <v>881233181</v>
      </c>
      <c r="S39" s="182">
        <f t="shared" si="9"/>
        <v>16509800</v>
      </c>
      <c r="T39" s="182">
        <f t="shared" si="9"/>
        <v>2279267</v>
      </c>
      <c r="U39" s="182">
        <f t="shared" si="9"/>
        <v>0</v>
      </c>
      <c r="V39" s="25">
        <f>SUM(W39:AD39)</f>
        <v>1480677777</v>
      </c>
      <c r="W39" s="182">
        <f aca="true" t="shared" si="10" ref="W39:AD39">W10+W36+W37</f>
        <v>18645985</v>
      </c>
      <c r="X39" s="182">
        <f t="shared" si="10"/>
        <v>3706206</v>
      </c>
      <c r="Y39" s="182">
        <f t="shared" si="10"/>
        <v>575541528</v>
      </c>
      <c r="Z39" s="182">
        <f t="shared" si="10"/>
        <v>0</v>
      </c>
      <c r="AA39" s="182">
        <f t="shared" si="10"/>
        <v>878994991</v>
      </c>
      <c r="AB39" s="182">
        <f t="shared" si="10"/>
        <v>1509800</v>
      </c>
      <c r="AC39" s="182">
        <f t="shared" si="10"/>
        <v>2279267</v>
      </c>
      <c r="AD39" s="182">
        <f t="shared" si="10"/>
        <v>0</v>
      </c>
    </row>
    <row r="41" spans="3:28" s="224" customFormat="1" ht="15">
      <c r="C41" s="235" t="s">
        <v>1267</v>
      </c>
      <c r="M41" s="224">
        <f>SUM(N41:U41)</f>
        <v>1866356619</v>
      </c>
      <c r="N41" s="224">
        <v>20948804</v>
      </c>
      <c r="O41" s="224">
        <v>5609635</v>
      </c>
      <c r="P41" s="224">
        <v>1249893228</v>
      </c>
      <c r="Q41" s="224">
        <v>0</v>
      </c>
      <c r="R41" s="224">
        <v>574524952</v>
      </c>
      <c r="S41" s="224">
        <v>15380000</v>
      </c>
      <c r="T41" s="224">
        <v>0</v>
      </c>
      <c r="U41" s="224">
        <v>0</v>
      </c>
      <c r="V41" s="224">
        <f>SUM(W41:AD41)</f>
        <v>933802609</v>
      </c>
      <c r="W41" s="224">
        <v>10535000</v>
      </c>
      <c r="X41" s="224">
        <v>2068665</v>
      </c>
      <c r="Y41" s="224">
        <v>383564724</v>
      </c>
      <c r="Z41" s="224">
        <v>0</v>
      </c>
      <c r="AA41" s="224">
        <v>537254220</v>
      </c>
      <c r="AB41" s="224">
        <v>380000</v>
      </c>
    </row>
    <row r="42" spans="3:30" s="224" customFormat="1" ht="15">
      <c r="C42" s="235" t="s">
        <v>1127</v>
      </c>
      <c r="M42" s="224">
        <f>M39-M41</f>
        <v>170452852</v>
      </c>
      <c r="N42" s="224">
        <f aca="true" t="shared" si="11" ref="N42:AD42">N39-N41</f>
        <v>1030000</v>
      </c>
      <c r="O42" s="224">
        <f t="shared" si="11"/>
        <v>0</v>
      </c>
      <c r="P42" s="224">
        <f t="shared" si="11"/>
        <v>-140694444</v>
      </c>
      <c r="Q42" s="224">
        <f t="shared" si="11"/>
        <v>0</v>
      </c>
      <c r="R42" s="224">
        <f t="shared" si="11"/>
        <v>306708229</v>
      </c>
      <c r="S42" s="224">
        <f t="shared" si="11"/>
        <v>1129800</v>
      </c>
      <c r="T42" s="224">
        <f t="shared" si="11"/>
        <v>2279267</v>
      </c>
      <c r="U42" s="224">
        <f t="shared" si="11"/>
        <v>0</v>
      </c>
      <c r="V42" s="224">
        <f t="shared" si="11"/>
        <v>546875168</v>
      </c>
      <c r="W42" s="224">
        <f t="shared" si="11"/>
        <v>8110985</v>
      </c>
      <c r="X42" s="224">
        <f t="shared" si="11"/>
        <v>1637541</v>
      </c>
      <c r="Y42" s="224">
        <f t="shared" si="11"/>
        <v>191976804</v>
      </c>
      <c r="Z42" s="224">
        <f t="shared" si="11"/>
        <v>0</v>
      </c>
      <c r="AA42" s="224">
        <f t="shared" si="11"/>
        <v>341740771</v>
      </c>
      <c r="AB42" s="224">
        <f t="shared" si="11"/>
        <v>1129800</v>
      </c>
      <c r="AC42" s="224">
        <f t="shared" si="11"/>
        <v>2279267</v>
      </c>
      <c r="AD42" s="224">
        <f t="shared" si="11"/>
        <v>0</v>
      </c>
    </row>
    <row r="43" s="194" customFormat="1" ht="12.75">
      <c r="C43" s="234"/>
    </row>
    <row r="44" s="194" customFormat="1" ht="12.75">
      <c r="C44" s="234"/>
    </row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C7:C9"/>
    <mergeCell ref="D7:D9"/>
    <mergeCell ref="E7:L7"/>
    <mergeCell ref="M7:M9"/>
    <mergeCell ref="A39:C39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2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57"/>
  <sheetViews>
    <sheetView view="pageBreakPreview" zoomScale="70" zoomScaleNormal="71" zoomScaleSheetLayoutView="70" zoomScalePageLayoutView="0" workbookViewId="0" topLeftCell="A1">
      <selection activeCell="A1" sqref="A1:AD4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20.421875" style="0" customWidth="1"/>
    <col min="14" max="14" width="17.57421875" style="0" customWidth="1"/>
    <col min="15" max="15" width="14.57421875" style="0" customWidth="1"/>
    <col min="16" max="16" width="17.57421875" style="0" customWidth="1"/>
    <col min="17" max="17" width="14.57421875" style="0" customWidth="1"/>
    <col min="18" max="18" width="17.57421875" style="0" customWidth="1"/>
    <col min="19" max="21" width="14.57421875" style="0" customWidth="1"/>
    <col min="22" max="22" width="20.00390625" style="0" customWidth="1"/>
    <col min="23" max="23" width="15.421875" style="0" customWidth="1"/>
    <col min="24" max="24" width="19.7109375" style="0" bestFit="1" customWidth="1"/>
    <col min="25" max="25" width="15.421875" style="0" bestFit="1" customWidth="1"/>
    <col min="27" max="27" width="17.00390625" style="0" bestFit="1" customWidth="1"/>
    <col min="28" max="28" width="15.421875" style="0" bestFit="1" customWidth="1"/>
    <col min="30" max="30" width="15.421875" style="0" bestFit="1" customWidth="1"/>
  </cols>
  <sheetData>
    <row r="1" spans="1:30" ht="18">
      <c r="A1" s="249" t="s">
        <v>1284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ht="18" customHeight="1">
      <c r="A3" s="299" t="s">
        <v>1001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8">
      <c r="A4" s="299" t="s">
        <v>1002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U5" s="3"/>
      <c r="AD5" t="s">
        <v>1</v>
      </c>
    </row>
    <row r="6" spans="1:3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16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60" t="s">
        <v>1003</v>
      </c>
      <c r="N7" s="287" t="s">
        <v>29</v>
      </c>
      <c r="O7" s="287"/>
      <c r="P7" s="287"/>
      <c r="Q7" s="287"/>
      <c r="R7" s="287"/>
      <c r="S7" s="287"/>
      <c r="T7" s="287"/>
      <c r="U7" s="287"/>
      <c r="V7" s="260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60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60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89.25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60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60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ht="18">
      <c r="A10" s="12" t="s">
        <v>150</v>
      </c>
      <c r="B10" s="12"/>
      <c r="C10" s="112" t="s">
        <v>43</v>
      </c>
      <c r="D10" s="25">
        <f aca="true" t="shared" si="0" ref="D10:D24">SUM(E10:L10)</f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25">
        <v>0</v>
      </c>
      <c r="M10" s="25">
        <f aca="true" t="shared" si="1" ref="M10:M24">SUM(N10:U10)</f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25">
        <v>0</v>
      </c>
      <c r="V10" s="25">
        <f aca="true" t="shared" si="2" ref="V10:V24">SUM(W10:AD10)</f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25">
        <v>0</v>
      </c>
    </row>
    <row r="11" spans="1:30" ht="18">
      <c r="A11" s="12" t="s">
        <v>151</v>
      </c>
      <c r="B11" s="12"/>
      <c r="C11" s="112" t="s">
        <v>45</v>
      </c>
      <c r="D11" s="25">
        <f t="shared" si="0"/>
        <v>396552000</v>
      </c>
      <c r="E11" s="182">
        <f aca="true" t="shared" si="3" ref="E11:L11">SUM(E12:E22)</f>
        <v>28600000</v>
      </c>
      <c r="F11" s="182">
        <f t="shared" si="3"/>
        <v>8600000</v>
      </c>
      <c r="G11" s="182">
        <f t="shared" si="3"/>
        <v>226352000</v>
      </c>
      <c r="H11" s="182">
        <f t="shared" si="3"/>
        <v>0</v>
      </c>
      <c r="I11" s="182">
        <f t="shared" si="3"/>
        <v>133000000</v>
      </c>
      <c r="J11" s="182">
        <f t="shared" si="3"/>
        <v>0</v>
      </c>
      <c r="K11" s="182">
        <f t="shared" si="3"/>
        <v>0</v>
      </c>
      <c r="L11" s="182">
        <f t="shared" si="3"/>
        <v>0</v>
      </c>
      <c r="M11" s="25">
        <f t="shared" si="1"/>
        <v>575712820</v>
      </c>
      <c r="N11" s="182">
        <f aca="true" t="shared" si="4" ref="N11:U11">SUM(N12:N22)</f>
        <v>43325745</v>
      </c>
      <c r="O11" s="182">
        <f t="shared" si="4"/>
        <v>19305265</v>
      </c>
      <c r="P11" s="182">
        <f t="shared" si="4"/>
        <v>189473752</v>
      </c>
      <c r="Q11" s="182">
        <f t="shared" si="4"/>
        <v>0</v>
      </c>
      <c r="R11" s="182">
        <f t="shared" si="4"/>
        <v>271621000</v>
      </c>
      <c r="S11" s="182">
        <f t="shared" si="4"/>
        <v>27837058</v>
      </c>
      <c r="T11" s="182">
        <f t="shared" si="4"/>
        <v>0</v>
      </c>
      <c r="U11" s="182">
        <f t="shared" si="4"/>
        <v>24150000</v>
      </c>
      <c r="V11" s="25">
        <f t="shared" si="2"/>
        <v>509949131</v>
      </c>
      <c r="W11" s="182">
        <f aca="true" t="shared" si="5" ref="W11:AD11">SUM(W12:W22)</f>
        <v>36106375</v>
      </c>
      <c r="X11" s="182">
        <f t="shared" si="5"/>
        <v>15293590</v>
      </c>
      <c r="Y11" s="182">
        <f t="shared" si="5"/>
        <v>141064911</v>
      </c>
      <c r="Z11" s="182">
        <f t="shared" si="5"/>
        <v>0</v>
      </c>
      <c r="AA11" s="182">
        <f t="shared" si="5"/>
        <v>265497197</v>
      </c>
      <c r="AB11" s="182">
        <f t="shared" si="5"/>
        <v>27837058</v>
      </c>
      <c r="AC11" s="182">
        <f t="shared" si="5"/>
        <v>0</v>
      </c>
      <c r="AD11" s="182">
        <f t="shared" si="5"/>
        <v>24150000</v>
      </c>
    </row>
    <row r="12" spans="1:30" ht="30">
      <c r="A12" s="12"/>
      <c r="B12" s="12" t="s">
        <v>1004</v>
      </c>
      <c r="C12" s="19" t="s">
        <v>1005</v>
      </c>
      <c r="D12" s="124">
        <f t="shared" si="0"/>
        <v>35000000</v>
      </c>
      <c r="E12" s="125">
        <v>4000000</v>
      </c>
      <c r="F12" s="125">
        <v>1000000</v>
      </c>
      <c r="G12" s="125">
        <v>30000000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1"/>
        <v>79196010</v>
      </c>
      <c r="N12" s="125">
        <v>5476000</v>
      </c>
      <c r="O12" s="125">
        <v>2303249</v>
      </c>
      <c r="P12" s="125">
        <v>58558011</v>
      </c>
      <c r="Q12" s="125">
        <v>0</v>
      </c>
      <c r="R12" s="125">
        <v>0</v>
      </c>
      <c r="S12" s="125">
        <v>12858750</v>
      </c>
      <c r="T12" s="125">
        <v>0</v>
      </c>
      <c r="U12" s="125">
        <v>0</v>
      </c>
      <c r="V12" s="124">
        <f t="shared" si="2"/>
        <v>62072853</v>
      </c>
      <c r="W12" s="125">
        <v>4570919</v>
      </c>
      <c r="X12" s="125">
        <v>1328166</v>
      </c>
      <c r="Y12" s="125">
        <v>43315018</v>
      </c>
      <c r="Z12" s="125">
        <v>0</v>
      </c>
      <c r="AA12" s="125">
        <v>0</v>
      </c>
      <c r="AB12" s="125">
        <v>12858750</v>
      </c>
      <c r="AC12" s="125">
        <v>0</v>
      </c>
      <c r="AD12" s="125">
        <v>0</v>
      </c>
    </row>
    <row r="13" spans="1:30" ht="45">
      <c r="A13" s="12"/>
      <c r="B13" s="12" t="s">
        <v>1006</v>
      </c>
      <c r="C13" s="19" t="s">
        <v>1007</v>
      </c>
      <c r="D13" s="124">
        <f t="shared" si="0"/>
        <v>75000000</v>
      </c>
      <c r="E13" s="125">
        <v>15000000</v>
      </c>
      <c r="F13" s="125">
        <v>5000000</v>
      </c>
      <c r="G13" s="125">
        <v>35000000</v>
      </c>
      <c r="H13" s="125">
        <v>0</v>
      </c>
      <c r="I13" s="125">
        <v>20000000</v>
      </c>
      <c r="J13" s="125">
        <v>0</v>
      </c>
      <c r="K13" s="125">
        <v>0</v>
      </c>
      <c r="L13" s="125">
        <v>0</v>
      </c>
      <c r="M13" s="124">
        <f t="shared" si="1"/>
        <v>90127030</v>
      </c>
      <c r="N13" s="125">
        <v>28072532</v>
      </c>
      <c r="O13" s="125">
        <v>14337340</v>
      </c>
      <c r="P13" s="125">
        <v>37317158</v>
      </c>
      <c r="Q13" s="125">
        <v>0</v>
      </c>
      <c r="R13" s="125">
        <v>10400000</v>
      </c>
      <c r="S13" s="125">
        <v>0</v>
      </c>
      <c r="T13" s="125">
        <v>0</v>
      </c>
      <c r="U13" s="125">
        <v>0</v>
      </c>
      <c r="V13" s="124">
        <f t="shared" si="2"/>
        <v>82749869</v>
      </c>
      <c r="W13" s="125">
        <v>25217467</v>
      </c>
      <c r="X13" s="125">
        <v>12400917</v>
      </c>
      <c r="Y13" s="125">
        <v>34731485</v>
      </c>
      <c r="Z13" s="125">
        <v>0</v>
      </c>
      <c r="AA13" s="125">
        <v>10400000</v>
      </c>
      <c r="AB13" s="125">
        <v>0</v>
      </c>
      <c r="AC13" s="125">
        <v>0</v>
      </c>
      <c r="AD13" s="125">
        <v>0</v>
      </c>
    </row>
    <row r="14" spans="1:30" ht="18">
      <c r="A14" s="12"/>
      <c r="B14" s="12" t="s">
        <v>1008</v>
      </c>
      <c r="C14" s="19" t="s">
        <v>1009</v>
      </c>
      <c r="D14" s="124">
        <f t="shared" si="0"/>
        <v>20000000</v>
      </c>
      <c r="E14" s="125">
        <v>4000000</v>
      </c>
      <c r="F14" s="125">
        <v>1000000</v>
      </c>
      <c r="G14" s="125">
        <v>10000000</v>
      </c>
      <c r="H14" s="125">
        <v>0</v>
      </c>
      <c r="I14" s="125">
        <v>5000000</v>
      </c>
      <c r="J14" s="125">
        <v>0</v>
      </c>
      <c r="K14" s="125">
        <v>0</v>
      </c>
      <c r="L14" s="125">
        <v>0</v>
      </c>
      <c r="M14" s="124">
        <f t="shared" si="1"/>
        <v>30762299</v>
      </c>
      <c r="N14" s="125">
        <v>3145912</v>
      </c>
      <c r="O14" s="125">
        <v>872382</v>
      </c>
      <c r="P14" s="125">
        <v>14244005</v>
      </c>
      <c r="Q14" s="125">
        <v>0</v>
      </c>
      <c r="R14" s="125">
        <v>12500000</v>
      </c>
      <c r="S14" s="125">
        <v>0</v>
      </c>
      <c r="T14" s="125">
        <v>0</v>
      </c>
      <c r="U14" s="125">
        <v>0</v>
      </c>
      <c r="V14" s="124">
        <f t="shared" si="2"/>
        <v>24434618</v>
      </c>
      <c r="W14" s="125">
        <v>2218032</v>
      </c>
      <c r="X14" s="125">
        <v>669122</v>
      </c>
      <c r="Y14" s="125">
        <v>9047464</v>
      </c>
      <c r="Z14" s="125">
        <v>0</v>
      </c>
      <c r="AA14" s="125">
        <v>12500000</v>
      </c>
      <c r="AB14" s="125">
        <v>0</v>
      </c>
      <c r="AC14" s="125">
        <v>0</v>
      </c>
      <c r="AD14" s="125">
        <v>0</v>
      </c>
    </row>
    <row r="15" spans="1:30" ht="18">
      <c r="A15" s="12"/>
      <c r="B15" s="12" t="s">
        <v>1010</v>
      </c>
      <c r="C15" s="19" t="s">
        <v>1011</v>
      </c>
      <c r="D15" s="124">
        <f t="shared" si="0"/>
        <v>11000000</v>
      </c>
      <c r="E15" s="125">
        <v>1000000</v>
      </c>
      <c r="F15" s="125">
        <v>300000</v>
      </c>
      <c r="G15" s="125">
        <v>9700000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1"/>
        <v>13613562</v>
      </c>
      <c r="N15" s="125">
        <v>1363134</v>
      </c>
      <c r="O15" s="125">
        <v>497145</v>
      </c>
      <c r="P15" s="125">
        <v>8753283</v>
      </c>
      <c r="Q15" s="125">
        <v>0</v>
      </c>
      <c r="R15" s="125">
        <v>0</v>
      </c>
      <c r="S15" s="125">
        <v>3000000</v>
      </c>
      <c r="T15" s="125">
        <v>0</v>
      </c>
      <c r="U15" s="125">
        <v>0</v>
      </c>
      <c r="V15" s="124">
        <f t="shared" si="2"/>
        <v>11310410</v>
      </c>
      <c r="W15" s="125">
        <v>1071907</v>
      </c>
      <c r="X15" s="125">
        <v>296922</v>
      </c>
      <c r="Y15" s="125">
        <v>6941581</v>
      </c>
      <c r="Z15" s="125">
        <v>0</v>
      </c>
      <c r="AA15" s="125">
        <v>0</v>
      </c>
      <c r="AB15" s="125">
        <v>3000000</v>
      </c>
      <c r="AC15" s="125">
        <v>0</v>
      </c>
      <c r="AD15" s="125">
        <v>0</v>
      </c>
    </row>
    <row r="16" spans="1:30" ht="30">
      <c r="A16" s="12"/>
      <c r="B16" s="12" t="s">
        <v>1012</v>
      </c>
      <c r="C16" s="19" t="s">
        <v>1013</v>
      </c>
      <c r="D16" s="124">
        <f t="shared" si="0"/>
        <v>1000000</v>
      </c>
      <c r="E16" s="125">
        <v>300000</v>
      </c>
      <c r="F16" s="125">
        <v>150000</v>
      </c>
      <c r="G16" s="125">
        <v>550000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1"/>
        <v>1449410</v>
      </c>
      <c r="N16" s="125">
        <v>749410</v>
      </c>
      <c r="O16" s="125">
        <v>150000</v>
      </c>
      <c r="P16" s="125">
        <v>550000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4">
        <f t="shared" si="2"/>
        <v>129000</v>
      </c>
      <c r="W16" s="125">
        <v>0</v>
      </c>
      <c r="X16" s="125">
        <v>0</v>
      </c>
      <c r="Y16" s="125">
        <v>129000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</row>
    <row r="17" spans="1:30" ht="30">
      <c r="A17" s="12"/>
      <c r="B17" s="12" t="s">
        <v>1014</v>
      </c>
      <c r="C17" s="19" t="s">
        <v>1015</v>
      </c>
      <c r="D17" s="124">
        <f t="shared" si="0"/>
        <v>130000000</v>
      </c>
      <c r="E17" s="125">
        <v>2000000</v>
      </c>
      <c r="F17" s="125">
        <v>500000</v>
      </c>
      <c r="G17" s="125">
        <v>22500000</v>
      </c>
      <c r="H17" s="125">
        <v>0</v>
      </c>
      <c r="I17" s="125">
        <v>105000000</v>
      </c>
      <c r="J17" s="125">
        <v>0</v>
      </c>
      <c r="K17" s="125">
        <v>0</v>
      </c>
      <c r="L17" s="125">
        <v>0</v>
      </c>
      <c r="M17" s="124">
        <f t="shared" si="1"/>
        <v>270585643</v>
      </c>
      <c r="N17" s="125">
        <v>1359282</v>
      </c>
      <c r="O17" s="125">
        <v>335835</v>
      </c>
      <c r="P17" s="125">
        <v>18100536</v>
      </c>
      <c r="Q17" s="125">
        <v>0</v>
      </c>
      <c r="R17" s="125">
        <v>231000000</v>
      </c>
      <c r="S17" s="125">
        <v>289990</v>
      </c>
      <c r="T17" s="125">
        <v>0</v>
      </c>
      <c r="U17" s="125">
        <v>19500000</v>
      </c>
      <c r="V17" s="124">
        <f t="shared" si="2"/>
        <v>254919206</v>
      </c>
      <c r="W17" s="125">
        <v>28575</v>
      </c>
      <c r="X17" s="125">
        <v>12476</v>
      </c>
      <c r="Y17" s="125">
        <v>4088165</v>
      </c>
      <c r="Z17" s="125">
        <v>0</v>
      </c>
      <c r="AA17" s="125">
        <v>231000000</v>
      </c>
      <c r="AB17" s="125">
        <v>289990</v>
      </c>
      <c r="AC17" s="125">
        <v>0</v>
      </c>
      <c r="AD17" s="125">
        <v>19500000</v>
      </c>
    </row>
    <row r="18" spans="1:30" ht="18">
      <c r="A18" s="12"/>
      <c r="B18" s="12" t="s">
        <v>1016</v>
      </c>
      <c r="C18" s="19" t="s">
        <v>1017</v>
      </c>
      <c r="D18" s="124">
        <f t="shared" si="0"/>
        <v>22852000</v>
      </c>
      <c r="E18" s="125">
        <v>0</v>
      </c>
      <c r="F18" s="125">
        <v>0</v>
      </c>
      <c r="G18" s="125">
        <v>22852000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1"/>
        <v>34951796</v>
      </c>
      <c r="N18" s="125">
        <v>0</v>
      </c>
      <c r="O18" s="125">
        <v>0</v>
      </c>
      <c r="P18" s="125">
        <v>23711026</v>
      </c>
      <c r="Q18" s="125">
        <v>0</v>
      </c>
      <c r="R18" s="125">
        <v>0</v>
      </c>
      <c r="S18" s="125">
        <v>11240770</v>
      </c>
      <c r="T18" s="125">
        <v>0</v>
      </c>
      <c r="U18" s="125">
        <v>0</v>
      </c>
      <c r="V18" s="124">
        <f t="shared" si="2"/>
        <v>27612683</v>
      </c>
      <c r="W18" s="125">
        <v>0</v>
      </c>
      <c r="X18" s="125">
        <v>0</v>
      </c>
      <c r="Y18" s="125">
        <v>16371913</v>
      </c>
      <c r="Z18" s="125">
        <v>0</v>
      </c>
      <c r="AA18" s="125">
        <v>0</v>
      </c>
      <c r="AB18" s="125">
        <v>11240770</v>
      </c>
      <c r="AC18" s="125">
        <v>0</v>
      </c>
      <c r="AD18" s="125">
        <v>0</v>
      </c>
    </row>
    <row r="19" spans="1:30" ht="18">
      <c r="A19" s="12"/>
      <c r="B19" s="12" t="s">
        <v>1018</v>
      </c>
      <c r="C19" s="19" t="s">
        <v>1019</v>
      </c>
      <c r="D19" s="124">
        <f t="shared" si="0"/>
        <v>70000000</v>
      </c>
      <c r="E19" s="125">
        <v>0</v>
      </c>
      <c r="F19" s="125">
        <v>0</v>
      </c>
      <c r="G19" s="125">
        <v>70000000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1"/>
        <v>22515990</v>
      </c>
      <c r="N19" s="125">
        <v>0</v>
      </c>
      <c r="O19" s="125">
        <v>0</v>
      </c>
      <c r="P19" s="125">
        <v>144990</v>
      </c>
      <c r="Q19" s="125">
        <v>0</v>
      </c>
      <c r="R19" s="125">
        <v>17721000</v>
      </c>
      <c r="S19" s="125">
        <v>0</v>
      </c>
      <c r="T19" s="125">
        <v>0</v>
      </c>
      <c r="U19" s="125">
        <v>4650000</v>
      </c>
      <c r="V19" s="124">
        <f t="shared" si="2"/>
        <v>16392187</v>
      </c>
      <c r="W19" s="125">
        <v>0</v>
      </c>
      <c r="X19" s="125">
        <v>0</v>
      </c>
      <c r="Y19" s="125">
        <v>144990</v>
      </c>
      <c r="Z19" s="125">
        <v>0</v>
      </c>
      <c r="AA19" s="125">
        <v>11597197</v>
      </c>
      <c r="AB19" s="125">
        <v>0</v>
      </c>
      <c r="AC19" s="125">
        <v>0</v>
      </c>
      <c r="AD19" s="125">
        <v>4650000</v>
      </c>
    </row>
    <row r="20" spans="1:30" ht="18">
      <c r="A20" s="12"/>
      <c r="B20" s="12" t="s">
        <v>1020</v>
      </c>
      <c r="C20" s="19" t="s">
        <v>1021</v>
      </c>
      <c r="D20" s="124">
        <f t="shared" si="0"/>
        <v>8000000</v>
      </c>
      <c r="E20" s="125">
        <v>2000000</v>
      </c>
      <c r="F20" s="125">
        <v>500000</v>
      </c>
      <c r="G20" s="125">
        <v>2500000</v>
      </c>
      <c r="H20" s="125">
        <v>0</v>
      </c>
      <c r="I20" s="125">
        <v>3000000</v>
      </c>
      <c r="J20" s="125">
        <v>0</v>
      </c>
      <c r="K20" s="125">
        <v>0</v>
      </c>
      <c r="L20" s="125">
        <v>0</v>
      </c>
      <c r="M20" s="124">
        <f t="shared" si="1"/>
        <v>8261080</v>
      </c>
      <c r="N20" s="125">
        <v>2455410</v>
      </c>
      <c r="O20" s="125">
        <v>662144</v>
      </c>
      <c r="P20" s="125">
        <v>4695978</v>
      </c>
      <c r="Q20" s="125">
        <v>0</v>
      </c>
      <c r="R20" s="125">
        <v>0</v>
      </c>
      <c r="S20" s="125">
        <v>447548</v>
      </c>
      <c r="T20" s="125">
        <v>0</v>
      </c>
      <c r="U20" s="125">
        <v>0</v>
      </c>
      <c r="V20" s="124">
        <f t="shared" si="2"/>
        <v>7280219</v>
      </c>
      <c r="W20" s="125">
        <v>2295410</v>
      </c>
      <c r="X20" s="125">
        <v>438817</v>
      </c>
      <c r="Y20" s="125">
        <v>4098444</v>
      </c>
      <c r="Z20" s="125">
        <v>0</v>
      </c>
      <c r="AA20" s="125">
        <v>0</v>
      </c>
      <c r="AB20" s="125">
        <v>447548</v>
      </c>
      <c r="AC20" s="125">
        <v>0</v>
      </c>
      <c r="AD20" s="125">
        <v>0</v>
      </c>
    </row>
    <row r="21" spans="1:30" ht="18">
      <c r="A21" s="12"/>
      <c r="B21" s="12" t="s">
        <v>1022</v>
      </c>
      <c r="C21" s="19" t="s">
        <v>1023</v>
      </c>
      <c r="D21" s="124">
        <f t="shared" si="0"/>
        <v>12700000</v>
      </c>
      <c r="E21" s="125">
        <v>0</v>
      </c>
      <c r="F21" s="125">
        <v>0</v>
      </c>
      <c r="G21" s="125">
        <v>12700000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1"/>
        <v>12700000</v>
      </c>
      <c r="N21" s="125">
        <v>0</v>
      </c>
      <c r="O21" s="125">
        <v>0</v>
      </c>
      <c r="P21" s="125">
        <v>12700000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4">
        <f t="shared" si="2"/>
        <v>12700000</v>
      </c>
      <c r="W21" s="125">
        <v>0</v>
      </c>
      <c r="X21" s="125">
        <v>0</v>
      </c>
      <c r="Y21" s="125">
        <v>12700000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</row>
    <row r="22" spans="1:30" ht="30">
      <c r="A22" s="12"/>
      <c r="B22" s="12" t="s">
        <v>1024</v>
      </c>
      <c r="C22" s="19" t="s">
        <v>1025</v>
      </c>
      <c r="D22" s="124">
        <f t="shared" si="0"/>
        <v>11000000</v>
      </c>
      <c r="E22" s="125">
        <v>300000</v>
      </c>
      <c r="F22" s="125">
        <v>150000</v>
      </c>
      <c r="G22" s="125">
        <v>10550000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4">
        <f t="shared" si="1"/>
        <v>11550000</v>
      </c>
      <c r="N22" s="125">
        <v>704065</v>
      </c>
      <c r="O22" s="125">
        <v>147170</v>
      </c>
      <c r="P22" s="125">
        <v>10698765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4">
        <f t="shared" si="2"/>
        <v>10348086</v>
      </c>
      <c r="W22" s="125">
        <v>704065</v>
      </c>
      <c r="X22" s="125">
        <v>147170</v>
      </c>
      <c r="Y22" s="125">
        <v>9496851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</row>
    <row r="23" spans="1:30" ht="18">
      <c r="A23" s="12" t="s">
        <v>152</v>
      </c>
      <c r="B23" s="12"/>
      <c r="C23" s="112" t="s">
        <v>47</v>
      </c>
      <c r="D23" s="25">
        <f t="shared" si="0"/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5">
        <v>0</v>
      </c>
      <c r="M23" s="25">
        <f t="shared" si="1"/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25">
        <v>0</v>
      </c>
      <c r="V23" s="25">
        <f t="shared" si="2"/>
        <v>0</v>
      </c>
      <c r="W23" s="182">
        <v>0</v>
      </c>
      <c r="X23" s="182">
        <v>0</v>
      </c>
      <c r="Y23" s="182">
        <v>0</v>
      </c>
      <c r="Z23" s="182">
        <v>0</v>
      </c>
      <c r="AA23" s="182">
        <v>0</v>
      </c>
      <c r="AB23" s="182">
        <v>0</v>
      </c>
      <c r="AC23" s="182">
        <v>0</v>
      </c>
      <c r="AD23" s="25">
        <v>0</v>
      </c>
    </row>
    <row r="24" spans="1:30" ht="27" customHeight="1">
      <c r="A24" s="286" t="s">
        <v>361</v>
      </c>
      <c r="B24" s="286"/>
      <c r="C24" s="286"/>
      <c r="D24" s="25">
        <f t="shared" si="0"/>
        <v>396552000</v>
      </c>
      <c r="E24" s="182">
        <f aca="true" t="shared" si="6" ref="E24:L24">E10+E11+E23</f>
        <v>28600000</v>
      </c>
      <c r="F24" s="182">
        <f t="shared" si="6"/>
        <v>8600000</v>
      </c>
      <c r="G24" s="182">
        <f t="shared" si="6"/>
        <v>226352000</v>
      </c>
      <c r="H24" s="182">
        <f t="shared" si="6"/>
        <v>0</v>
      </c>
      <c r="I24" s="182">
        <f t="shared" si="6"/>
        <v>133000000</v>
      </c>
      <c r="J24" s="182">
        <f t="shared" si="6"/>
        <v>0</v>
      </c>
      <c r="K24" s="182">
        <f t="shared" si="6"/>
        <v>0</v>
      </c>
      <c r="L24" s="182">
        <f t="shared" si="6"/>
        <v>0</v>
      </c>
      <c r="M24" s="25">
        <f t="shared" si="1"/>
        <v>575712820</v>
      </c>
      <c r="N24" s="182">
        <f aca="true" t="shared" si="7" ref="N24:U24">N10+N11+N23</f>
        <v>43325745</v>
      </c>
      <c r="O24" s="182">
        <f t="shared" si="7"/>
        <v>19305265</v>
      </c>
      <c r="P24" s="182">
        <f t="shared" si="7"/>
        <v>189473752</v>
      </c>
      <c r="Q24" s="182">
        <f t="shared" si="7"/>
        <v>0</v>
      </c>
      <c r="R24" s="182">
        <f t="shared" si="7"/>
        <v>271621000</v>
      </c>
      <c r="S24" s="182">
        <f t="shared" si="7"/>
        <v>27837058</v>
      </c>
      <c r="T24" s="182">
        <f t="shared" si="7"/>
        <v>0</v>
      </c>
      <c r="U24" s="182">
        <f t="shared" si="7"/>
        <v>24150000</v>
      </c>
      <c r="V24" s="25">
        <f t="shared" si="2"/>
        <v>509949131</v>
      </c>
      <c r="W24" s="182">
        <f aca="true" t="shared" si="8" ref="W24:AD24">W10+W11+W23</f>
        <v>36106375</v>
      </c>
      <c r="X24" s="182">
        <f t="shared" si="8"/>
        <v>15293590</v>
      </c>
      <c r="Y24" s="182">
        <f t="shared" si="8"/>
        <v>141064911</v>
      </c>
      <c r="Z24" s="182">
        <f t="shared" si="8"/>
        <v>0</v>
      </c>
      <c r="AA24" s="182">
        <f t="shared" si="8"/>
        <v>265497197</v>
      </c>
      <c r="AB24" s="182">
        <f t="shared" si="8"/>
        <v>27837058</v>
      </c>
      <c r="AC24" s="182">
        <f t="shared" si="8"/>
        <v>0</v>
      </c>
      <c r="AD24" s="182">
        <f t="shared" si="8"/>
        <v>24150000</v>
      </c>
    </row>
    <row r="27" spans="10:21" ht="12.75">
      <c r="J27" s="34"/>
      <c r="K27" s="34"/>
      <c r="L27" s="34"/>
      <c r="S27" s="34"/>
      <c r="T27" s="34"/>
      <c r="U27" s="34"/>
    </row>
    <row r="28" spans="10:21" ht="12.75">
      <c r="J28" s="34"/>
      <c r="K28" s="34"/>
      <c r="L28" s="34"/>
      <c r="S28" s="34"/>
      <c r="T28" s="34"/>
      <c r="U28" s="34"/>
    </row>
    <row r="29" spans="10:21" ht="12.75">
      <c r="J29" s="34"/>
      <c r="K29" s="34"/>
      <c r="L29" s="34"/>
      <c r="S29" s="34"/>
      <c r="T29" s="34"/>
      <c r="U29" s="34"/>
    </row>
    <row r="30" spans="10:21" ht="12.75">
      <c r="J30" s="34"/>
      <c r="K30" s="34"/>
      <c r="L30" s="34"/>
      <c r="S30" s="34"/>
      <c r="T30" s="34"/>
      <c r="U30" s="34"/>
    </row>
    <row r="31" spans="10:21" ht="12.75">
      <c r="J31" s="34"/>
      <c r="K31" s="34" t="s">
        <v>746</v>
      </c>
      <c r="L31" s="34"/>
      <c r="S31" s="34"/>
      <c r="T31" s="34"/>
      <c r="U31" s="34"/>
    </row>
    <row r="32" spans="10:21" ht="12.75">
      <c r="J32" s="34"/>
      <c r="K32" s="34"/>
      <c r="L32" s="34"/>
      <c r="S32" s="34"/>
      <c r="T32" s="34"/>
      <c r="U32" s="34"/>
    </row>
    <row r="33" spans="10:21" ht="12.75">
      <c r="J33" s="34"/>
      <c r="K33" s="34"/>
      <c r="L33" s="34"/>
      <c r="S33" s="34"/>
      <c r="T33" s="34"/>
      <c r="U33" s="34"/>
    </row>
    <row r="34" spans="10:21" ht="12.75">
      <c r="J34" s="34"/>
      <c r="K34" s="34"/>
      <c r="L34" s="34"/>
      <c r="S34" s="34"/>
      <c r="T34" s="34"/>
      <c r="U34" s="34"/>
    </row>
    <row r="35" spans="10:21" ht="12.75">
      <c r="J35" s="34"/>
      <c r="K35" s="34"/>
      <c r="L35" s="34"/>
      <c r="S35" s="34"/>
      <c r="T35" s="34"/>
      <c r="U35" s="34"/>
    </row>
    <row r="36" spans="10:21" ht="12.75">
      <c r="J36" s="34"/>
      <c r="K36" s="34"/>
      <c r="L36" s="34"/>
      <c r="S36" s="34"/>
      <c r="T36" s="34"/>
      <c r="U36" s="34"/>
    </row>
    <row r="37" spans="10:21" ht="12.75">
      <c r="J37" s="34"/>
      <c r="K37" s="34"/>
      <c r="L37" s="34"/>
      <c r="S37" s="34"/>
      <c r="T37" s="34"/>
      <c r="U37" s="34"/>
    </row>
    <row r="38" spans="10:21" ht="12.75">
      <c r="J38" s="34"/>
      <c r="K38" s="34"/>
      <c r="L38" s="34"/>
      <c r="S38" s="34"/>
      <c r="T38" s="34"/>
      <c r="U38" s="34"/>
    </row>
    <row r="39" spans="10:21" ht="12.75">
      <c r="J39" s="34"/>
      <c r="K39" s="34"/>
      <c r="L39" s="34"/>
      <c r="S39" s="34"/>
      <c r="T39" s="34"/>
      <c r="U39" s="34"/>
    </row>
    <row r="40" spans="10:21" ht="12.75">
      <c r="J40" s="34"/>
      <c r="K40" s="34"/>
      <c r="L40" s="34"/>
      <c r="S40" s="34"/>
      <c r="T40" s="34"/>
      <c r="U40" s="34"/>
    </row>
    <row r="41" spans="10:21" ht="12.75">
      <c r="J41" s="34"/>
      <c r="K41" s="34"/>
      <c r="L41" s="34"/>
      <c r="S41" s="34"/>
      <c r="T41" s="34"/>
      <c r="U41" s="34"/>
    </row>
    <row r="42" spans="10:21" ht="12.75">
      <c r="J42" s="34"/>
      <c r="K42" s="34"/>
      <c r="L42" s="34"/>
      <c r="S42" s="34"/>
      <c r="T42" s="34"/>
      <c r="U42" s="34"/>
    </row>
    <row r="43" spans="10:21" ht="12.75">
      <c r="J43" s="34"/>
      <c r="K43" s="34"/>
      <c r="L43" s="34"/>
      <c r="S43" s="34"/>
      <c r="T43" s="34"/>
      <c r="U43" s="34"/>
    </row>
    <row r="44" spans="10:21" ht="12.75">
      <c r="J44" s="34"/>
      <c r="K44" s="34"/>
      <c r="L44" s="34"/>
      <c r="S44" s="34"/>
      <c r="T44" s="34"/>
      <c r="U44" s="34"/>
    </row>
    <row r="45" spans="10:21" ht="12.75">
      <c r="J45" s="34"/>
      <c r="K45" s="34"/>
      <c r="L45" s="34"/>
      <c r="S45" s="34"/>
      <c r="T45" s="34"/>
      <c r="U45" s="34"/>
    </row>
    <row r="55" spans="11:21" ht="12.75">
      <c r="K55" s="207"/>
      <c r="L55" s="208"/>
      <c r="T55" s="207"/>
      <c r="U55" s="208"/>
    </row>
    <row r="56" spans="11:21" ht="12.75">
      <c r="K56" s="209"/>
      <c r="L56" s="210"/>
      <c r="T56" s="209"/>
      <c r="U56" s="210"/>
    </row>
    <row r="57" spans="11:21" ht="12.75">
      <c r="K57" s="211"/>
      <c r="L57" s="212"/>
      <c r="T57" s="211"/>
      <c r="U57" s="212"/>
    </row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C7:C9"/>
    <mergeCell ref="D7:D9"/>
    <mergeCell ref="E7:L7"/>
    <mergeCell ref="M7:M9"/>
    <mergeCell ref="A24:C24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34"/>
  <sheetViews>
    <sheetView view="pageBreakPreview" zoomScale="71" zoomScaleNormal="71" zoomScaleSheetLayoutView="71" zoomScalePageLayoutView="0" workbookViewId="0" topLeftCell="A1">
      <selection activeCell="A1" sqref="A1:AF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5" width="16.8515625" style="194" customWidth="1"/>
    <col min="6" max="6" width="16.8515625" style="0" customWidth="1"/>
    <col min="7" max="7" width="14.57421875" style="0" customWidth="1"/>
    <col min="8" max="8" width="15.421875" style="0" customWidth="1"/>
    <col min="9" max="10" width="14.57421875" style="0" customWidth="1"/>
    <col min="11" max="11" width="20.7109375" style="0" customWidth="1"/>
    <col min="12" max="14" width="14.57421875" style="0" customWidth="1"/>
    <col min="15" max="15" width="16.8515625" style="0" customWidth="1"/>
    <col min="16" max="16" width="14.57421875" style="0" customWidth="1"/>
    <col min="17" max="17" width="15.421875" style="0" customWidth="1"/>
    <col min="18" max="18" width="17.00390625" style="0" customWidth="1"/>
    <col min="19" max="19" width="14.57421875" style="0" customWidth="1"/>
    <col min="20" max="20" width="20.7109375" style="0" customWidth="1"/>
    <col min="21" max="23" width="14.57421875" style="0" customWidth="1"/>
    <col min="24" max="24" width="16.140625" style="0" customWidth="1"/>
    <col min="25" max="25" width="13.8515625" style="0" bestFit="1" customWidth="1"/>
    <col min="26" max="27" width="17.00390625" style="0" bestFit="1" customWidth="1"/>
    <col min="29" max="29" width="15.8515625" style="0" bestFit="1" customWidth="1"/>
  </cols>
  <sheetData>
    <row r="1" spans="1:32" ht="18" customHeight="1">
      <c r="A1" s="303" t="s">
        <v>1285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</row>
    <row r="2" spans="1:32" ht="18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3"/>
      <c r="Y2" s="243"/>
      <c r="Z2" s="243"/>
      <c r="AA2" s="243"/>
      <c r="AB2" s="243"/>
      <c r="AC2" s="243"/>
      <c r="AD2" s="243"/>
      <c r="AE2" s="243"/>
      <c r="AF2" s="243"/>
    </row>
    <row r="3" spans="1:32" ht="18" customHeight="1">
      <c r="A3" s="304" t="s">
        <v>1026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</row>
    <row r="4" spans="1:32" ht="12.75">
      <c r="A4" s="305" t="s">
        <v>1027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</row>
    <row r="5" spans="1:32" s="34" customFormat="1" ht="12.7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</row>
    <row r="6" spans="1:32" ht="12.75">
      <c r="A6" s="246" t="s">
        <v>2</v>
      </c>
      <c r="B6" s="246" t="s">
        <v>3</v>
      </c>
      <c r="C6" s="246" t="s">
        <v>4</v>
      </c>
      <c r="D6" s="247"/>
      <c r="E6" s="247"/>
      <c r="F6" s="246" t="s">
        <v>5</v>
      </c>
      <c r="G6" s="246" t="s">
        <v>6</v>
      </c>
      <c r="H6" s="246" t="s">
        <v>7</v>
      </c>
      <c r="I6" s="246" t="s">
        <v>8</v>
      </c>
      <c r="J6" s="246" t="s">
        <v>9</v>
      </c>
      <c r="K6" s="246" t="s">
        <v>10</v>
      </c>
      <c r="L6" s="246" t="s">
        <v>11</v>
      </c>
      <c r="M6" s="246" t="s">
        <v>12</v>
      </c>
      <c r="N6" s="246" t="s">
        <v>13</v>
      </c>
      <c r="O6" s="246" t="s">
        <v>16</v>
      </c>
      <c r="P6" s="246" t="s">
        <v>17</v>
      </c>
      <c r="Q6" s="246" t="s">
        <v>18</v>
      </c>
      <c r="R6" s="246" t="s">
        <v>19</v>
      </c>
      <c r="S6" s="246" t="s">
        <v>20</v>
      </c>
      <c r="T6" s="246" t="s">
        <v>21</v>
      </c>
      <c r="U6" s="246" t="s">
        <v>22</v>
      </c>
      <c r="V6" s="246" t="s">
        <v>185</v>
      </c>
      <c r="W6" s="246" t="s">
        <v>186</v>
      </c>
      <c r="X6" s="246" t="s">
        <v>187</v>
      </c>
      <c r="Y6" s="246" t="s">
        <v>188</v>
      </c>
      <c r="Z6" s="246" t="s">
        <v>252</v>
      </c>
      <c r="AA6" s="246" t="s">
        <v>253</v>
      </c>
      <c r="AB6" s="246" t="s">
        <v>254</v>
      </c>
      <c r="AC6" s="246" t="s">
        <v>255</v>
      </c>
      <c r="AD6" s="246" t="s">
        <v>256</v>
      </c>
      <c r="AE6" s="246" t="s">
        <v>257</v>
      </c>
      <c r="AF6" s="246" t="s">
        <v>258</v>
      </c>
    </row>
    <row r="7" spans="1:32" ht="12.75" customHeight="1">
      <c r="A7" s="308" t="s">
        <v>24</v>
      </c>
      <c r="B7" s="308" t="s">
        <v>189</v>
      </c>
      <c r="C7" s="307" t="s">
        <v>25</v>
      </c>
      <c r="D7" s="309" t="s">
        <v>408</v>
      </c>
      <c r="E7" s="309"/>
      <c r="F7" s="307" t="s">
        <v>26</v>
      </c>
      <c r="G7" s="306" t="s">
        <v>27</v>
      </c>
      <c r="H7" s="306"/>
      <c r="I7" s="306"/>
      <c r="J7" s="306"/>
      <c r="K7" s="306"/>
      <c r="L7" s="306"/>
      <c r="M7" s="306"/>
      <c r="N7" s="306"/>
      <c r="O7" s="307" t="s">
        <v>28</v>
      </c>
      <c r="P7" s="306" t="s">
        <v>29</v>
      </c>
      <c r="Q7" s="306"/>
      <c r="R7" s="306"/>
      <c r="S7" s="306"/>
      <c r="T7" s="306"/>
      <c r="U7" s="306"/>
      <c r="V7" s="306"/>
      <c r="W7" s="306"/>
      <c r="X7" s="307" t="s">
        <v>1263</v>
      </c>
      <c r="Y7" s="306" t="s">
        <v>1264</v>
      </c>
      <c r="Z7" s="306"/>
      <c r="AA7" s="306"/>
      <c r="AB7" s="306"/>
      <c r="AC7" s="306"/>
      <c r="AD7" s="306"/>
      <c r="AE7" s="306"/>
      <c r="AF7" s="306"/>
    </row>
    <row r="8" spans="1:32" ht="12.75" customHeight="1">
      <c r="A8" s="259"/>
      <c r="B8" s="259"/>
      <c r="C8" s="260"/>
      <c r="D8" s="310"/>
      <c r="E8" s="310"/>
      <c r="F8" s="260"/>
      <c r="G8" s="257" t="s">
        <v>30</v>
      </c>
      <c r="H8" s="257"/>
      <c r="I8" s="257"/>
      <c r="J8" s="257"/>
      <c r="K8" s="257"/>
      <c r="L8" s="257" t="s">
        <v>31</v>
      </c>
      <c r="M8" s="257"/>
      <c r="N8" s="257"/>
      <c r="O8" s="260"/>
      <c r="P8" s="257" t="s">
        <v>30</v>
      </c>
      <c r="Q8" s="257"/>
      <c r="R8" s="257"/>
      <c r="S8" s="257"/>
      <c r="T8" s="257"/>
      <c r="U8" s="257" t="s">
        <v>31</v>
      </c>
      <c r="V8" s="257"/>
      <c r="W8" s="257"/>
      <c r="X8" s="260"/>
      <c r="Y8" s="257" t="s">
        <v>30</v>
      </c>
      <c r="Z8" s="257"/>
      <c r="AA8" s="257"/>
      <c r="AB8" s="257"/>
      <c r="AC8" s="257"/>
      <c r="AD8" s="257" t="s">
        <v>31</v>
      </c>
      <c r="AE8" s="257"/>
      <c r="AF8" s="257"/>
    </row>
    <row r="9" spans="1:32" ht="89.25">
      <c r="A9" s="259"/>
      <c r="B9" s="259"/>
      <c r="C9" s="260"/>
      <c r="D9" s="213" t="s">
        <v>409</v>
      </c>
      <c r="E9" s="213" t="s">
        <v>410</v>
      </c>
      <c r="F9" s="260"/>
      <c r="G9" s="7" t="s">
        <v>32</v>
      </c>
      <c r="H9" s="7" t="s">
        <v>33</v>
      </c>
      <c r="I9" s="7" t="s">
        <v>34</v>
      </c>
      <c r="J9" s="7" t="s">
        <v>35</v>
      </c>
      <c r="K9" s="7" t="s">
        <v>36</v>
      </c>
      <c r="L9" s="7" t="s">
        <v>37</v>
      </c>
      <c r="M9" s="7" t="s">
        <v>38</v>
      </c>
      <c r="N9" s="7" t="s">
        <v>39</v>
      </c>
      <c r="O9" s="260"/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38</v>
      </c>
      <c r="W9" s="7" t="s">
        <v>39</v>
      </c>
      <c r="X9" s="260"/>
      <c r="Y9" s="7" t="s">
        <v>32</v>
      </c>
      <c r="Z9" s="7" t="s">
        <v>33</v>
      </c>
      <c r="AA9" s="7" t="s">
        <v>34</v>
      </c>
      <c r="AB9" s="7" t="s">
        <v>35</v>
      </c>
      <c r="AC9" s="7" t="s">
        <v>36</v>
      </c>
      <c r="AD9" s="7" t="s">
        <v>37</v>
      </c>
      <c r="AE9" s="7" t="s">
        <v>38</v>
      </c>
      <c r="AF9" s="7" t="s">
        <v>39</v>
      </c>
    </row>
    <row r="10" spans="1:32" ht="18">
      <c r="A10" s="12" t="s">
        <v>155</v>
      </c>
      <c r="B10" s="12"/>
      <c r="C10" s="112" t="s">
        <v>43</v>
      </c>
      <c r="D10" s="214">
        <f>SUM(D11:D24)</f>
        <v>281163520</v>
      </c>
      <c r="E10" s="214">
        <f>SUM(E11:E24)</f>
        <v>6000000</v>
      </c>
      <c r="F10" s="25">
        <f>SUM(G10:N10)</f>
        <v>303163520</v>
      </c>
      <c r="G10" s="182">
        <f>SUM(G11:G24)</f>
        <v>12598425</v>
      </c>
      <c r="H10" s="182">
        <f aca="true" t="shared" si="0" ref="H10:N10">SUM(H11:H24)</f>
        <v>3401575</v>
      </c>
      <c r="I10" s="182">
        <f t="shared" si="0"/>
        <v>0</v>
      </c>
      <c r="J10" s="182">
        <f t="shared" si="0"/>
        <v>0</v>
      </c>
      <c r="K10" s="182">
        <f t="shared" si="0"/>
        <v>287163520</v>
      </c>
      <c r="L10" s="182">
        <f t="shared" si="0"/>
        <v>0</v>
      </c>
      <c r="M10" s="182">
        <f t="shared" si="0"/>
        <v>0</v>
      </c>
      <c r="N10" s="182">
        <f t="shared" si="0"/>
        <v>0</v>
      </c>
      <c r="O10" s="25">
        <f aca="true" t="shared" si="1" ref="O10:O16">SUM(P10:W10)</f>
        <v>528465747</v>
      </c>
      <c r="P10" s="182">
        <f aca="true" t="shared" si="2" ref="P10:W10">SUM(P11:P24)</f>
        <v>18463591</v>
      </c>
      <c r="Q10" s="182">
        <f t="shared" si="2"/>
        <v>4159499</v>
      </c>
      <c r="R10" s="182">
        <f t="shared" si="2"/>
        <v>479294999</v>
      </c>
      <c r="S10" s="182">
        <f t="shared" si="2"/>
        <v>0</v>
      </c>
      <c r="T10" s="182">
        <f t="shared" si="2"/>
        <v>26547658</v>
      </c>
      <c r="U10" s="182">
        <f t="shared" si="2"/>
        <v>0</v>
      </c>
      <c r="V10" s="182">
        <f t="shared" si="2"/>
        <v>0</v>
      </c>
      <c r="W10" s="182">
        <f t="shared" si="2"/>
        <v>0</v>
      </c>
      <c r="X10" s="25">
        <f>SUM(Y10:AF10)</f>
        <v>220708410</v>
      </c>
      <c r="Y10" s="182">
        <f aca="true" t="shared" si="3" ref="Y10:AF10">SUM(Y11:Y24)</f>
        <v>5953851</v>
      </c>
      <c r="Z10" s="182">
        <f t="shared" si="3"/>
        <v>1119810</v>
      </c>
      <c r="AA10" s="182">
        <f t="shared" si="3"/>
        <v>197418448</v>
      </c>
      <c r="AB10" s="182">
        <f t="shared" si="3"/>
        <v>0</v>
      </c>
      <c r="AC10" s="182">
        <f t="shared" si="3"/>
        <v>16216301</v>
      </c>
      <c r="AD10" s="182">
        <f t="shared" si="3"/>
        <v>0</v>
      </c>
      <c r="AE10" s="182">
        <f t="shared" si="3"/>
        <v>0</v>
      </c>
      <c r="AF10" s="182">
        <f t="shared" si="3"/>
        <v>0</v>
      </c>
    </row>
    <row r="11" spans="1:32" ht="45">
      <c r="A11" s="12"/>
      <c r="B11" s="12" t="s">
        <v>1028</v>
      </c>
      <c r="C11" s="19" t="s">
        <v>1029</v>
      </c>
      <c r="D11" s="215">
        <v>0</v>
      </c>
      <c r="E11" s="215">
        <v>0</v>
      </c>
      <c r="F11" s="124">
        <f aca="true" t="shared" si="4" ref="F11:F27">SUM(G11:N11)</f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4">
        <f t="shared" si="1"/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4">
        <f>SUM(Y11:AF11)</f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</row>
    <row r="12" spans="1:32" ht="39" customHeight="1">
      <c r="A12" s="12"/>
      <c r="B12" s="12" t="s">
        <v>1030</v>
      </c>
      <c r="C12" s="19" t="s">
        <v>1031</v>
      </c>
      <c r="D12" s="215">
        <v>280263520</v>
      </c>
      <c r="E12" s="215">
        <v>0</v>
      </c>
      <c r="F12" s="124">
        <f>SUM(G12:N12)</f>
        <v>280263520</v>
      </c>
      <c r="G12" s="125">
        <v>0</v>
      </c>
      <c r="H12" s="125">
        <v>0</v>
      </c>
      <c r="I12" s="125">
        <v>0</v>
      </c>
      <c r="J12" s="125">
        <v>0</v>
      </c>
      <c r="K12" s="125">
        <v>280263520</v>
      </c>
      <c r="L12" s="125">
        <v>0</v>
      </c>
      <c r="M12" s="125">
        <v>0</v>
      </c>
      <c r="N12" s="125">
        <v>0</v>
      </c>
      <c r="O12" s="124">
        <f t="shared" si="1"/>
        <v>477115552</v>
      </c>
      <c r="P12" s="125">
        <v>14173206</v>
      </c>
      <c r="Q12" s="125">
        <v>3118105</v>
      </c>
      <c r="R12" s="125">
        <v>451856542</v>
      </c>
      <c r="S12" s="125">
        <v>0</v>
      </c>
      <c r="T12" s="125">
        <v>7967699</v>
      </c>
      <c r="U12" s="125">
        <v>0</v>
      </c>
      <c r="V12" s="125">
        <v>0</v>
      </c>
      <c r="W12" s="125">
        <v>0</v>
      </c>
      <c r="X12" s="124">
        <f>SUM(Y12:AF12)</f>
        <v>183357138</v>
      </c>
      <c r="Y12" s="125">
        <v>1663466</v>
      </c>
      <c r="Z12" s="125">
        <v>365961</v>
      </c>
      <c r="AA12" s="125">
        <v>178231800</v>
      </c>
      <c r="AB12" s="125">
        <v>0</v>
      </c>
      <c r="AC12" s="125">
        <v>3095911</v>
      </c>
      <c r="AD12" s="125">
        <v>0</v>
      </c>
      <c r="AE12" s="125">
        <v>0</v>
      </c>
      <c r="AF12" s="125">
        <v>0</v>
      </c>
    </row>
    <row r="13" spans="1:32" ht="30">
      <c r="A13" s="12"/>
      <c r="B13" s="12" t="s">
        <v>1032</v>
      </c>
      <c r="C13" s="19" t="s">
        <v>1033</v>
      </c>
      <c r="D13" s="215">
        <v>900000</v>
      </c>
      <c r="E13" s="215">
        <v>0</v>
      </c>
      <c r="F13" s="124">
        <f t="shared" si="4"/>
        <v>900000</v>
      </c>
      <c r="G13" s="125">
        <v>0</v>
      </c>
      <c r="H13" s="125">
        <v>0</v>
      </c>
      <c r="I13" s="125">
        <v>0</v>
      </c>
      <c r="J13" s="125">
        <v>0</v>
      </c>
      <c r="K13" s="125">
        <v>900000</v>
      </c>
      <c r="L13" s="125">
        <v>0</v>
      </c>
      <c r="M13" s="125">
        <v>0</v>
      </c>
      <c r="N13" s="125">
        <v>0</v>
      </c>
      <c r="O13" s="124">
        <f t="shared" si="1"/>
        <v>1700000</v>
      </c>
      <c r="P13" s="125">
        <v>0</v>
      </c>
      <c r="Q13" s="125">
        <v>0</v>
      </c>
      <c r="R13" s="125">
        <v>1700000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4">
        <f aca="true" t="shared" si="5" ref="X13:X27">SUM(Y13:AF13)</f>
        <v>800000</v>
      </c>
      <c r="Y13" s="125">
        <v>0</v>
      </c>
      <c r="Z13" s="125">
        <v>0</v>
      </c>
      <c r="AA13" s="125">
        <v>800000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</row>
    <row r="14" spans="1:32" ht="30">
      <c r="A14" s="12"/>
      <c r="B14" s="12" t="s">
        <v>1034</v>
      </c>
      <c r="C14" s="19" t="s">
        <v>1035</v>
      </c>
      <c r="D14" s="215">
        <v>0</v>
      </c>
      <c r="E14" s="215">
        <v>0</v>
      </c>
      <c r="F14" s="124">
        <f t="shared" si="4"/>
        <v>16000000</v>
      </c>
      <c r="G14" s="125">
        <v>12598425</v>
      </c>
      <c r="H14" s="125">
        <v>3401575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4">
        <f t="shared" si="1"/>
        <v>25010477</v>
      </c>
      <c r="P14" s="125">
        <v>3610885</v>
      </c>
      <c r="Q14" s="125">
        <v>744724</v>
      </c>
      <c r="R14" s="125">
        <v>6587671</v>
      </c>
      <c r="S14" s="125">
        <v>0</v>
      </c>
      <c r="T14" s="125">
        <v>14067197</v>
      </c>
      <c r="U14" s="125">
        <v>0</v>
      </c>
      <c r="V14" s="125">
        <v>0</v>
      </c>
      <c r="W14" s="125">
        <v>0</v>
      </c>
      <c r="X14" s="124">
        <f t="shared" si="5"/>
        <v>23912889</v>
      </c>
      <c r="Y14" s="125">
        <v>3610885</v>
      </c>
      <c r="Z14" s="125">
        <v>744724</v>
      </c>
      <c r="AA14" s="125">
        <v>6587671</v>
      </c>
      <c r="AB14" s="125">
        <v>0</v>
      </c>
      <c r="AC14" s="125">
        <v>12969609</v>
      </c>
      <c r="AD14" s="125">
        <v>0</v>
      </c>
      <c r="AE14" s="125">
        <v>0</v>
      </c>
      <c r="AF14" s="125">
        <v>0</v>
      </c>
    </row>
    <row r="15" spans="1:32" ht="18">
      <c r="A15" s="12"/>
      <c r="B15" s="12" t="s">
        <v>1036</v>
      </c>
      <c r="C15" s="19" t="s">
        <v>1037</v>
      </c>
      <c r="D15" s="215">
        <v>0</v>
      </c>
      <c r="E15" s="215">
        <v>6000000</v>
      </c>
      <c r="F15" s="124">
        <f t="shared" si="4"/>
        <v>6000000</v>
      </c>
      <c r="G15" s="125">
        <v>0</v>
      </c>
      <c r="H15" s="125">
        <v>0</v>
      </c>
      <c r="I15" s="125">
        <v>0</v>
      </c>
      <c r="J15" s="125">
        <v>0</v>
      </c>
      <c r="K15" s="125">
        <v>6000000</v>
      </c>
      <c r="L15" s="125">
        <v>0</v>
      </c>
      <c r="M15" s="125">
        <v>0</v>
      </c>
      <c r="N15" s="125">
        <v>0</v>
      </c>
      <c r="O15" s="124">
        <f t="shared" si="1"/>
        <v>15569718</v>
      </c>
      <c r="P15" s="125">
        <v>658600</v>
      </c>
      <c r="Q15" s="125">
        <v>287545</v>
      </c>
      <c r="R15" s="125">
        <v>11669186</v>
      </c>
      <c r="S15" s="125">
        <v>0</v>
      </c>
      <c r="T15" s="125">
        <v>2954387</v>
      </c>
      <c r="U15" s="125">
        <v>0</v>
      </c>
      <c r="V15" s="125">
        <v>0</v>
      </c>
      <c r="W15" s="125">
        <v>0</v>
      </c>
      <c r="X15" s="124">
        <f t="shared" si="5"/>
        <v>5485608</v>
      </c>
      <c r="Y15" s="125">
        <v>658600</v>
      </c>
      <c r="Z15" s="125">
        <v>0</v>
      </c>
      <c r="AA15" s="125">
        <v>4676227</v>
      </c>
      <c r="AB15" s="125">
        <v>0</v>
      </c>
      <c r="AC15" s="125">
        <v>150781</v>
      </c>
      <c r="AD15" s="125">
        <v>0</v>
      </c>
      <c r="AE15" s="125">
        <v>0</v>
      </c>
      <c r="AF15" s="125">
        <v>0</v>
      </c>
    </row>
    <row r="16" spans="1:32" ht="18">
      <c r="A16" s="12"/>
      <c r="B16" s="12" t="s">
        <v>1038</v>
      </c>
      <c r="C16" s="19" t="s">
        <v>1039</v>
      </c>
      <c r="D16" s="215">
        <v>0</v>
      </c>
      <c r="E16" s="215">
        <v>0</v>
      </c>
      <c r="F16" s="124">
        <f t="shared" si="4"/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4">
        <f t="shared" si="1"/>
        <v>3250</v>
      </c>
      <c r="P16" s="125">
        <v>0</v>
      </c>
      <c r="Q16" s="125">
        <v>0</v>
      </c>
      <c r="R16" s="125">
        <v>3250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4">
        <f t="shared" si="5"/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</row>
    <row r="17" spans="1:32" ht="30">
      <c r="A17" s="12"/>
      <c r="B17" s="12" t="s">
        <v>1040</v>
      </c>
      <c r="C17" s="19" t="s">
        <v>1041</v>
      </c>
      <c r="D17" s="215">
        <v>0</v>
      </c>
      <c r="E17" s="215">
        <v>0</v>
      </c>
      <c r="F17" s="124">
        <f aca="true" t="shared" si="6" ref="F17:F24">SUM(G17:N17)</f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4">
        <f aca="true" t="shared" si="7" ref="O17:O24">SUM(P17:W17)</f>
        <v>2050000</v>
      </c>
      <c r="P17" s="125">
        <v>20900</v>
      </c>
      <c r="Q17" s="125">
        <v>9125</v>
      </c>
      <c r="R17" s="125">
        <v>461600</v>
      </c>
      <c r="S17" s="125">
        <v>0</v>
      </c>
      <c r="T17" s="125">
        <v>1558375</v>
      </c>
      <c r="U17" s="125">
        <v>0</v>
      </c>
      <c r="V17" s="125">
        <v>0</v>
      </c>
      <c r="W17" s="125">
        <v>0</v>
      </c>
      <c r="X17" s="124">
        <f t="shared" si="5"/>
        <v>136025</v>
      </c>
      <c r="Y17" s="125">
        <v>20900</v>
      </c>
      <c r="Z17" s="125">
        <v>9125</v>
      </c>
      <c r="AA17" s="125">
        <v>106000</v>
      </c>
      <c r="AB17" s="125">
        <v>0</v>
      </c>
      <c r="AC17" s="125">
        <v>0</v>
      </c>
      <c r="AD17" s="125">
        <v>0</v>
      </c>
      <c r="AE17" s="125">
        <v>0</v>
      </c>
      <c r="AF17" s="125">
        <v>0</v>
      </c>
    </row>
    <row r="18" spans="1:32" ht="51.75" customHeight="1">
      <c r="A18" s="12"/>
      <c r="B18" s="12" t="s">
        <v>1159</v>
      </c>
      <c r="C18" s="19" t="s">
        <v>1166</v>
      </c>
      <c r="D18" s="215">
        <v>0</v>
      </c>
      <c r="E18" s="215">
        <v>0</v>
      </c>
      <c r="F18" s="124">
        <f t="shared" si="6"/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4">
        <f t="shared" si="7"/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4">
        <f t="shared" si="5"/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5">
        <v>0</v>
      </c>
    </row>
    <row r="19" spans="1:32" ht="45">
      <c r="A19" s="12"/>
      <c r="B19" s="12" t="s">
        <v>1160</v>
      </c>
      <c r="C19" s="19" t="s">
        <v>1167</v>
      </c>
      <c r="D19" s="215">
        <v>0</v>
      </c>
      <c r="E19" s="215">
        <v>0</v>
      </c>
      <c r="F19" s="124">
        <f t="shared" si="6"/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4">
        <f t="shared" si="7"/>
        <v>999490</v>
      </c>
      <c r="P19" s="125">
        <v>0</v>
      </c>
      <c r="Q19" s="125">
        <v>0</v>
      </c>
      <c r="R19" s="125">
        <v>999490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4">
        <f t="shared" si="5"/>
        <v>999490</v>
      </c>
      <c r="Y19" s="125">
        <v>0</v>
      </c>
      <c r="Z19" s="125">
        <v>0</v>
      </c>
      <c r="AA19" s="125">
        <v>999490</v>
      </c>
      <c r="AB19" s="125">
        <v>0</v>
      </c>
      <c r="AC19" s="125">
        <v>0</v>
      </c>
      <c r="AD19" s="125">
        <v>0</v>
      </c>
      <c r="AE19" s="125">
        <v>0</v>
      </c>
      <c r="AF19" s="125">
        <v>0</v>
      </c>
    </row>
    <row r="20" spans="1:32" ht="30">
      <c r="A20" s="12"/>
      <c r="B20" s="12" t="s">
        <v>1161</v>
      </c>
      <c r="C20" s="19" t="s">
        <v>1168</v>
      </c>
      <c r="D20" s="215">
        <v>0</v>
      </c>
      <c r="E20" s="215">
        <v>0</v>
      </c>
      <c r="F20" s="124">
        <f t="shared" si="6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4">
        <f t="shared" si="7"/>
        <v>119380</v>
      </c>
      <c r="P20" s="125">
        <v>0</v>
      </c>
      <c r="Q20" s="125">
        <v>0</v>
      </c>
      <c r="R20" s="125">
        <v>119380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4">
        <f t="shared" si="5"/>
        <v>119380</v>
      </c>
      <c r="Y20" s="125">
        <v>0</v>
      </c>
      <c r="Z20" s="125">
        <v>0</v>
      </c>
      <c r="AA20" s="125">
        <v>119380</v>
      </c>
      <c r="AB20" s="125">
        <v>0</v>
      </c>
      <c r="AC20" s="125">
        <v>0</v>
      </c>
      <c r="AD20" s="125">
        <v>0</v>
      </c>
      <c r="AE20" s="125">
        <v>0</v>
      </c>
      <c r="AF20" s="125">
        <v>0</v>
      </c>
    </row>
    <row r="21" spans="1:32" ht="30">
      <c r="A21" s="12"/>
      <c r="B21" s="12" t="s">
        <v>1162</v>
      </c>
      <c r="C21" s="19" t="s">
        <v>1169</v>
      </c>
      <c r="D21" s="215">
        <v>0</v>
      </c>
      <c r="E21" s="215">
        <v>0</v>
      </c>
      <c r="F21" s="124">
        <f t="shared" si="6"/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4">
        <f t="shared" si="7"/>
        <v>99060</v>
      </c>
      <c r="P21" s="125">
        <v>0</v>
      </c>
      <c r="Q21" s="125">
        <v>0</v>
      </c>
      <c r="R21" s="125">
        <v>99060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4">
        <f t="shared" si="5"/>
        <v>99060</v>
      </c>
      <c r="Y21" s="125">
        <v>0</v>
      </c>
      <c r="Z21" s="125">
        <v>0</v>
      </c>
      <c r="AA21" s="125">
        <v>99060</v>
      </c>
      <c r="AB21" s="125">
        <v>0</v>
      </c>
      <c r="AC21" s="125">
        <v>0</v>
      </c>
      <c r="AD21" s="125">
        <v>0</v>
      </c>
      <c r="AE21" s="125">
        <v>0</v>
      </c>
      <c r="AF21" s="125">
        <v>0</v>
      </c>
    </row>
    <row r="22" spans="1:32" ht="30">
      <c r="A22" s="12"/>
      <c r="B22" s="12" t="s">
        <v>1163</v>
      </c>
      <c r="C22" s="19" t="s">
        <v>1170</v>
      </c>
      <c r="D22" s="215">
        <v>0</v>
      </c>
      <c r="E22" s="215">
        <v>0</v>
      </c>
      <c r="F22" s="124">
        <f t="shared" si="6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4">
        <f t="shared" si="7"/>
        <v>1499870</v>
      </c>
      <c r="P22" s="125">
        <v>0</v>
      </c>
      <c r="Q22" s="125">
        <v>0</v>
      </c>
      <c r="R22" s="125">
        <v>1499870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4">
        <f t="shared" si="5"/>
        <v>1499870</v>
      </c>
      <c r="Y22" s="125">
        <v>0</v>
      </c>
      <c r="Z22" s="125">
        <v>0</v>
      </c>
      <c r="AA22" s="125">
        <v>1499870</v>
      </c>
      <c r="AB22" s="125">
        <v>0</v>
      </c>
      <c r="AC22" s="125">
        <v>0</v>
      </c>
      <c r="AD22" s="125">
        <v>0</v>
      </c>
      <c r="AE22" s="125">
        <v>0</v>
      </c>
      <c r="AF22" s="125">
        <v>0</v>
      </c>
    </row>
    <row r="23" spans="1:32" ht="30">
      <c r="A23" s="12"/>
      <c r="B23" s="12" t="s">
        <v>1164</v>
      </c>
      <c r="C23" s="19" t="s">
        <v>1171</v>
      </c>
      <c r="D23" s="215">
        <v>0</v>
      </c>
      <c r="E23" s="215">
        <v>0</v>
      </c>
      <c r="F23" s="124">
        <f t="shared" si="6"/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4">
        <f t="shared" si="7"/>
        <v>2599690</v>
      </c>
      <c r="P23" s="125">
        <v>0</v>
      </c>
      <c r="Q23" s="125">
        <v>0</v>
      </c>
      <c r="R23" s="125">
        <v>2599690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4">
        <f t="shared" si="5"/>
        <v>2599690</v>
      </c>
      <c r="Y23" s="125">
        <v>0</v>
      </c>
      <c r="Z23" s="125">
        <v>0</v>
      </c>
      <c r="AA23" s="125">
        <v>2599690</v>
      </c>
      <c r="AB23" s="125">
        <v>0</v>
      </c>
      <c r="AC23" s="125">
        <v>0</v>
      </c>
      <c r="AD23" s="125">
        <v>0</v>
      </c>
      <c r="AE23" s="125">
        <v>0</v>
      </c>
      <c r="AF23" s="125">
        <v>0</v>
      </c>
    </row>
    <row r="24" spans="1:32" ht="30">
      <c r="A24" s="12"/>
      <c r="B24" s="12" t="s">
        <v>1165</v>
      </c>
      <c r="C24" s="19" t="s">
        <v>1172</v>
      </c>
      <c r="D24" s="215">
        <v>0</v>
      </c>
      <c r="E24" s="215">
        <v>0</v>
      </c>
      <c r="F24" s="124">
        <f t="shared" si="6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4">
        <f t="shared" si="7"/>
        <v>1699260</v>
      </c>
      <c r="P24" s="125">
        <v>0</v>
      </c>
      <c r="Q24" s="125">
        <v>0</v>
      </c>
      <c r="R24" s="125">
        <v>1699260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4">
        <f t="shared" si="5"/>
        <v>1699260</v>
      </c>
      <c r="Y24" s="125">
        <v>0</v>
      </c>
      <c r="Z24" s="125">
        <v>0</v>
      </c>
      <c r="AA24" s="125">
        <v>1699260</v>
      </c>
      <c r="AB24" s="125">
        <v>0</v>
      </c>
      <c r="AC24" s="125">
        <v>0</v>
      </c>
      <c r="AD24" s="125">
        <v>0</v>
      </c>
      <c r="AE24" s="125">
        <v>0</v>
      </c>
      <c r="AF24" s="125">
        <v>0</v>
      </c>
    </row>
    <row r="25" spans="1:32" ht="18">
      <c r="A25" s="12" t="s">
        <v>156</v>
      </c>
      <c r="B25" s="12"/>
      <c r="C25" s="112" t="s">
        <v>45</v>
      </c>
      <c r="D25" s="214">
        <v>0</v>
      </c>
      <c r="E25" s="214">
        <v>0</v>
      </c>
      <c r="F25" s="25">
        <f t="shared" si="4"/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25">
        <f>SUM(P25:W25)</f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25">
        <f t="shared" si="5"/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</row>
    <row r="26" spans="1:32" ht="18">
      <c r="A26" s="12" t="s">
        <v>157</v>
      </c>
      <c r="B26" s="12"/>
      <c r="C26" s="112" t="s">
        <v>47</v>
      </c>
      <c r="D26" s="214">
        <v>0</v>
      </c>
      <c r="E26" s="214">
        <v>0</v>
      </c>
      <c r="F26" s="25">
        <f t="shared" si="4"/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25">
        <v>0</v>
      </c>
      <c r="O26" s="25">
        <f>SUM(P26:W26)</f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25">
        <v>0</v>
      </c>
      <c r="X26" s="25">
        <f t="shared" si="5"/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25">
        <v>0</v>
      </c>
    </row>
    <row r="27" spans="1:32" ht="33" customHeight="1">
      <c r="A27" s="286" t="s">
        <v>361</v>
      </c>
      <c r="B27" s="286"/>
      <c r="C27" s="286"/>
      <c r="D27" s="216">
        <f>D10+D25+D26</f>
        <v>281163520</v>
      </c>
      <c r="E27" s="216">
        <f>E10+E25+E26</f>
        <v>6000000</v>
      </c>
      <c r="F27" s="25">
        <f t="shared" si="4"/>
        <v>303163520</v>
      </c>
      <c r="G27" s="182">
        <f aca="true" t="shared" si="8" ref="G27:N27">G10+G25+G26</f>
        <v>12598425</v>
      </c>
      <c r="H27" s="182">
        <f t="shared" si="8"/>
        <v>3401575</v>
      </c>
      <c r="I27" s="182">
        <f t="shared" si="8"/>
        <v>0</v>
      </c>
      <c r="J27" s="182">
        <f t="shared" si="8"/>
        <v>0</v>
      </c>
      <c r="K27" s="182">
        <f t="shared" si="8"/>
        <v>287163520</v>
      </c>
      <c r="L27" s="182">
        <f t="shared" si="8"/>
        <v>0</v>
      </c>
      <c r="M27" s="182">
        <f t="shared" si="8"/>
        <v>0</v>
      </c>
      <c r="N27" s="182">
        <f t="shared" si="8"/>
        <v>0</v>
      </c>
      <c r="O27" s="25">
        <f>SUM(P27:W27)</f>
        <v>528465747</v>
      </c>
      <c r="P27" s="182">
        <f aca="true" t="shared" si="9" ref="P27:W27">P10+P25+P26</f>
        <v>18463591</v>
      </c>
      <c r="Q27" s="182">
        <f t="shared" si="9"/>
        <v>4159499</v>
      </c>
      <c r="R27" s="182">
        <f t="shared" si="9"/>
        <v>479294999</v>
      </c>
      <c r="S27" s="182">
        <f t="shared" si="9"/>
        <v>0</v>
      </c>
      <c r="T27" s="182">
        <f t="shared" si="9"/>
        <v>26547658</v>
      </c>
      <c r="U27" s="182">
        <f t="shared" si="9"/>
        <v>0</v>
      </c>
      <c r="V27" s="182">
        <f t="shared" si="9"/>
        <v>0</v>
      </c>
      <c r="W27" s="182">
        <f t="shared" si="9"/>
        <v>0</v>
      </c>
      <c r="X27" s="25">
        <f t="shared" si="5"/>
        <v>220708410</v>
      </c>
      <c r="Y27" s="182">
        <f aca="true" t="shared" si="10" ref="Y27:AF27">Y10+Y25+Y26</f>
        <v>5953851</v>
      </c>
      <c r="Z27" s="182">
        <f t="shared" si="10"/>
        <v>1119810</v>
      </c>
      <c r="AA27" s="182">
        <f t="shared" si="10"/>
        <v>197418448</v>
      </c>
      <c r="AB27" s="182">
        <f t="shared" si="10"/>
        <v>0</v>
      </c>
      <c r="AC27" s="182">
        <f t="shared" si="10"/>
        <v>16216301</v>
      </c>
      <c r="AD27" s="182">
        <f t="shared" si="10"/>
        <v>0</v>
      </c>
      <c r="AE27" s="182">
        <f t="shared" si="10"/>
        <v>0</v>
      </c>
      <c r="AF27" s="182">
        <f t="shared" si="10"/>
        <v>0</v>
      </c>
    </row>
    <row r="28" s="229" customFormat="1" ht="14.25"/>
    <row r="29" spans="3:29" s="229" customFormat="1" ht="14.25">
      <c r="C29" s="229" t="s">
        <v>1267</v>
      </c>
      <c r="O29" s="229">
        <f>SUM(P29:W29)</f>
        <v>523096029</v>
      </c>
      <c r="P29" s="229">
        <v>18372525</v>
      </c>
      <c r="Q29" s="229">
        <v>4145383</v>
      </c>
      <c r="R29" s="229">
        <v>484310143</v>
      </c>
      <c r="T29" s="229">
        <v>16267978</v>
      </c>
      <c r="X29" s="229">
        <f>SUM(Y29:AF29)</f>
        <v>185063403</v>
      </c>
      <c r="Y29" s="229">
        <v>4444603</v>
      </c>
      <c r="Z29" s="229">
        <v>928141</v>
      </c>
      <c r="AA29" s="229">
        <v>170830514</v>
      </c>
      <c r="AC29" s="229">
        <v>8860145</v>
      </c>
    </row>
    <row r="30" spans="3:32" s="229" customFormat="1" ht="14.25">
      <c r="C30" s="229" t="s">
        <v>1127</v>
      </c>
      <c r="L30" s="236"/>
      <c r="M30" s="236"/>
      <c r="N30" s="236"/>
      <c r="O30" s="229">
        <f>O27-O29</f>
        <v>5369718</v>
      </c>
      <c r="P30" s="229">
        <f aca="true" t="shared" si="11" ref="P30:AF30">P27-P29</f>
        <v>91066</v>
      </c>
      <c r="Q30" s="229">
        <f t="shared" si="11"/>
        <v>14116</v>
      </c>
      <c r="R30" s="229">
        <f t="shared" si="11"/>
        <v>-5015144</v>
      </c>
      <c r="S30" s="229">
        <f t="shared" si="11"/>
        <v>0</v>
      </c>
      <c r="T30" s="229">
        <f t="shared" si="11"/>
        <v>10279680</v>
      </c>
      <c r="U30" s="229">
        <f t="shared" si="11"/>
        <v>0</v>
      </c>
      <c r="V30" s="229">
        <f t="shared" si="11"/>
        <v>0</v>
      </c>
      <c r="W30" s="229">
        <f t="shared" si="11"/>
        <v>0</v>
      </c>
      <c r="X30" s="229">
        <f t="shared" si="11"/>
        <v>35645007</v>
      </c>
      <c r="Y30" s="229">
        <f t="shared" si="11"/>
        <v>1509248</v>
      </c>
      <c r="Z30" s="229">
        <f t="shared" si="11"/>
        <v>191669</v>
      </c>
      <c r="AA30" s="229">
        <f t="shared" si="11"/>
        <v>26587934</v>
      </c>
      <c r="AB30" s="229">
        <f t="shared" si="11"/>
        <v>0</v>
      </c>
      <c r="AC30" s="229">
        <f t="shared" si="11"/>
        <v>7356156</v>
      </c>
      <c r="AD30" s="229">
        <f t="shared" si="11"/>
        <v>0</v>
      </c>
      <c r="AE30" s="229">
        <f t="shared" si="11"/>
        <v>0</v>
      </c>
      <c r="AF30" s="229">
        <f t="shared" si="11"/>
        <v>0</v>
      </c>
    </row>
    <row r="31" spans="12:23" s="229" customFormat="1" ht="14.25">
      <c r="L31" s="236"/>
      <c r="M31" s="236"/>
      <c r="N31" s="236"/>
      <c r="U31" s="236"/>
      <c r="V31" s="236"/>
      <c r="W31" s="236"/>
    </row>
    <row r="32" spans="12:23" s="229" customFormat="1" ht="14.25">
      <c r="L32" s="236"/>
      <c r="M32" s="236"/>
      <c r="N32" s="236"/>
      <c r="U32" s="236"/>
      <c r="V32" s="236"/>
      <c r="W32" s="236"/>
    </row>
    <row r="33" spans="12:23" ht="12.75">
      <c r="L33" s="34"/>
      <c r="M33" s="34"/>
      <c r="N33" s="34"/>
      <c r="U33" s="34"/>
      <c r="V33" s="34"/>
      <c r="W33" s="34"/>
    </row>
    <row r="34" spans="12:23" ht="12.75">
      <c r="L34" s="34"/>
      <c r="M34" s="34" t="s">
        <v>746</v>
      </c>
      <c r="N34" s="34"/>
      <c r="U34" s="34"/>
      <c r="V34" s="34"/>
      <c r="W34" s="34"/>
    </row>
  </sheetData>
  <sheetProtection selectLockedCells="1" selectUnlockedCells="1"/>
  <mergeCells count="20">
    <mergeCell ref="X7:X9"/>
    <mergeCell ref="A7:A9"/>
    <mergeCell ref="L8:N8"/>
    <mergeCell ref="AD8:AF8"/>
    <mergeCell ref="G7:N7"/>
    <mergeCell ref="C7:C9"/>
    <mergeCell ref="U8:W8"/>
    <mergeCell ref="D7:E8"/>
    <mergeCell ref="F7:F9"/>
    <mergeCell ref="G8:K8"/>
    <mergeCell ref="A3:AF3"/>
    <mergeCell ref="A4:AF4"/>
    <mergeCell ref="Y7:AF7"/>
    <mergeCell ref="Y8:AC8"/>
    <mergeCell ref="A1:AF1"/>
    <mergeCell ref="A27:C27"/>
    <mergeCell ref="O7:O9"/>
    <mergeCell ref="P7:W7"/>
    <mergeCell ref="B7:B9"/>
    <mergeCell ref="P8:T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R30"/>
  <sheetViews>
    <sheetView view="pageBreakPreview" zoomScale="75" zoomScaleNormal="74" zoomScaleSheetLayoutView="75" zoomScalePageLayoutView="0" workbookViewId="0" topLeftCell="A1">
      <selection activeCell="A1" sqref="A1:AG1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22" width="12.421875" style="37" customWidth="1"/>
    <col min="23" max="23" width="13.57421875" style="37" customWidth="1"/>
    <col min="24" max="24" width="16.421875" style="37" customWidth="1"/>
    <col min="25" max="25" width="15.7109375" style="37" customWidth="1"/>
    <col min="26" max="26" width="11.57421875" style="37" bestFit="1" customWidth="1"/>
    <col min="27" max="29" width="9.140625" style="37" customWidth="1"/>
    <col min="30" max="30" width="17.28125" style="37" bestFit="1" customWidth="1"/>
    <col min="31" max="31" width="12.140625" style="37" bestFit="1" customWidth="1"/>
    <col min="32" max="32" width="10.421875" style="37" bestFit="1" customWidth="1"/>
    <col min="33" max="33" width="14.00390625" style="37" bestFit="1" customWidth="1"/>
    <col min="34" max="174" width="9.140625" style="37" customWidth="1"/>
    <col min="175" max="200" width="9.140625" style="38" customWidth="1"/>
  </cols>
  <sheetData>
    <row r="1" spans="1:226" ht="17.25" customHeight="1">
      <c r="A1" s="249" t="s">
        <v>1273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L1" s="39"/>
      <c r="GM1" s="39"/>
      <c r="GN1" s="39"/>
      <c r="GO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</row>
    <row r="2" spans="1:226" ht="13.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L2" s="39"/>
      <c r="GM2" s="39"/>
      <c r="GN2" s="39"/>
      <c r="GO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</row>
    <row r="3" spans="1:226" ht="13.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41"/>
      <c r="S3" s="41"/>
      <c r="T3" s="41"/>
      <c r="U3" s="41"/>
      <c r="V3" s="41"/>
      <c r="W3" s="41"/>
      <c r="X3" s="41"/>
      <c r="Y3" s="40"/>
      <c r="AG3" s="40" t="s">
        <v>182</v>
      </c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L3" s="39"/>
      <c r="GM3" s="39"/>
      <c r="GN3" s="39"/>
      <c r="GO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</row>
    <row r="4" spans="1:226" ht="20.25" customHeight="1">
      <c r="A4" s="262" t="s">
        <v>183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L4" s="39"/>
      <c r="GM4" s="39"/>
      <c r="GN4" s="39"/>
      <c r="GO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</row>
    <row r="5" spans="1:33" s="39" customFormat="1" ht="20.25" customHeight="1">
      <c r="A5" s="262" t="s">
        <v>184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</row>
    <row r="6" spans="3:33" s="39" customFormat="1" ht="13.5" customHeight="1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2"/>
      <c r="S6" s="42"/>
      <c r="T6" s="42"/>
      <c r="U6" s="42"/>
      <c r="V6" s="42"/>
      <c r="W6" s="42"/>
      <c r="X6" s="42"/>
      <c r="Y6" s="3"/>
      <c r="AG6" s="39" t="s">
        <v>1</v>
      </c>
    </row>
    <row r="7" spans="1:200" ht="12.75" customHeight="1">
      <c r="A7" s="44" t="s">
        <v>2</v>
      </c>
      <c r="B7" s="44" t="s">
        <v>3</v>
      </c>
      <c r="C7" s="44" t="s">
        <v>4</v>
      </c>
      <c r="D7" s="44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4" t="s">
        <v>13</v>
      </c>
      <c r="M7" s="44" t="s">
        <v>14</v>
      </c>
      <c r="N7" s="44" t="s">
        <v>15</v>
      </c>
      <c r="O7" s="44" t="s">
        <v>16</v>
      </c>
      <c r="P7" s="44" t="s">
        <v>17</v>
      </c>
      <c r="Q7" s="44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185</v>
      </c>
      <c r="W7" s="4" t="s">
        <v>186</v>
      </c>
      <c r="X7" s="4" t="s">
        <v>187</v>
      </c>
      <c r="Y7" s="185" t="s">
        <v>188</v>
      </c>
      <c r="Z7" s="241" t="s">
        <v>252</v>
      </c>
      <c r="AA7" s="241" t="s">
        <v>253</v>
      </c>
      <c r="AB7" s="241" t="s">
        <v>254</v>
      </c>
      <c r="AC7" s="241" t="s">
        <v>255</v>
      </c>
      <c r="AD7" s="241" t="s">
        <v>256</v>
      </c>
      <c r="AE7" s="241" t="s">
        <v>257</v>
      </c>
      <c r="AF7" s="241" t="s">
        <v>258</v>
      </c>
      <c r="AG7" s="241" t="s">
        <v>259</v>
      </c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</row>
    <row r="8" spans="1:200" ht="12.75" customHeight="1">
      <c r="A8" s="271" t="s">
        <v>189</v>
      </c>
      <c r="B8" s="271" t="s">
        <v>190</v>
      </c>
      <c r="C8" s="264" t="s">
        <v>191</v>
      </c>
      <c r="D8" s="264" t="s">
        <v>192</v>
      </c>
      <c r="E8" s="264" t="s">
        <v>193</v>
      </c>
      <c r="F8" s="264" t="s">
        <v>194</v>
      </c>
      <c r="G8" s="266" t="s">
        <v>195</v>
      </c>
      <c r="H8" s="264" t="s">
        <v>196</v>
      </c>
      <c r="I8" s="264" t="s">
        <v>197</v>
      </c>
      <c r="J8" s="272" t="s">
        <v>27</v>
      </c>
      <c r="K8" s="272"/>
      <c r="L8" s="272"/>
      <c r="M8" s="272"/>
      <c r="N8" s="272"/>
      <c r="O8" s="272"/>
      <c r="P8" s="272"/>
      <c r="Q8" s="272"/>
      <c r="R8" s="272" t="s">
        <v>29</v>
      </c>
      <c r="S8" s="272"/>
      <c r="T8" s="272"/>
      <c r="U8" s="272"/>
      <c r="V8" s="272"/>
      <c r="W8" s="272"/>
      <c r="X8" s="272"/>
      <c r="Y8" s="272"/>
      <c r="Z8" s="263" t="s">
        <v>1264</v>
      </c>
      <c r="AA8" s="263"/>
      <c r="AB8" s="263"/>
      <c r="AC8" s="263"/>
      <c r="AD8" s="263"/>
      <c r="AE8" s="263"/>
      <c r="AF8" s="263"/>
      <c r="AG8" s="263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</row>
    <row r="9" spans="1:200" ht="66" customHeight="1">
      <c r="A9" s="271"/>
      <c r="B9" s="271"/>
      <c r="C9" s="264"/>
      <c r="D9" s="264"/>
      <c r="E9" s="264"/>
      <c r="F9" s="264"/>
      <c r="G9" s="266"/>
      <c r="H9" s="264"/>
      <c r="I9" s="264"/>
      <c r="J9" s="264" t="s">
        <v>198</v>
      </c>
      <c r="K9" s="264"/>
      <c r="L9" s="264"/>
      <c r="M9" s="264"/>
      <c r="N9" s="264"/>
      <c r="O9" s="264" t="s">
        <v>199</v>
      </c>
      <c r="P9" s="264" t="s">
        <v>200</v>
      </c>
      <c r="Q9" s="264" t="s">
        <v>201</v>
      </c>
      <c r="R9" s="264" t="s">
        <v>198</v>
      </c>
      <c r="S9" s="264"/>
      <c r="T9" s="264"/>
      <c r="U9" s="264"/>
      <c r="V9" s="264"/>
      <c r="W9" s="264" t="s">
        <v>199</v>
      </c>
      <c r="X9" s="264" t="s">
        <v>200</v>
      </c>
      <c r="Y9" s="264" t="s">
        <v>201</v>
      </c>
      <c r="Z9" s="264" t="s">
        <v>198</v>
      </c>
      <c r="AA9" s="264"/>
      <c r="AB9" s="264"/>
      <c r="AC9" s="264"/>
      <c r="AD9" s="264"/>
      <c r="AE9" s="264" t="s">
        <v>199</v>
      </c>
      <c r="AF9" s="264" t="s">
        <v>200</v>
      </c>
      <c r="AG9" s="264" t="s">
        <v>201</v>
      </c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</row>
    <row r="10" spans="1:33" s="47" customFormat="1" ht="24.75" customHeight="1">
      <c r="A10" s="271"/>
      <c r="B10" s="271"/>
      <c r="C10" s="264"/>
      <c r="D10" s="264"/>
      <c r="E10" s="264"/>
      <c r="F10" s="264"/>
      <c r="G10" s="266"/>
      <c r="H10" s="264"/>
      <c r="I10" s="264"/>
      <c r="J10" s="46" t="s">
        <v>202</v>
      </c>
      <c r="K10" s="46" t="s">
        <v>203</v>
      </c>
      <c r="L10" s="46" t="s">
        <v>204</v>
      </c>
      <c r="M10" s="45" t="s">
        <v>205</v>
      </c>
      <c r="N10" s="45" t="s">
        <v>206</v>
      </c>
      <c r="O10" s="264"/>
      <c r="P10" s="264"/>
      <c r="Q10" s="264"/>
      <c r="R10" s="46" t="s">
        <v>202</v>
      </c>
      <c r="S10" s="46" t="s">
        <v>203</v>
      </c>
      <c r="T10" s="46" t="s">
        <v>204</v>
      </c>
      <c r="U10" s="45" t="s">
        <v>205</v>
      </c>
      <c r="V10" s="45" t="s">
        <v>206</v>
      </c>
      <c r="W10" s="264"/>
      <c r="X10" s="264"/>
      <c r="Y10" s="264"/>
      <c r="Z10" s="46" t="s">
        <v>202</v>
      </c>
      <c r="AA10" s="46" t="s">
        <v>203</v>
      </c>
      <c r="AB10" s="46" t="s">
        <v>204</v>
      </c>
      <c r="AC10" s="45" t="s">
        <v>205</v>
      </c>
      <c r="AD10" s="45" t="s">
        <v>206</v>
      </c>
      <c r="AE10" s="264"/>
      <c r="AF10" s="264"/>
      <c r="AG10" s="264"/>
    </row>
    <row r="11" spans="1:200" ht="15" customHeight="1">
      <c r="A11" s="48" t="s">
        <v>42</v>
      </c>
      <c r="B11" s="49"/>
      <c r="C11" s="265" t="s">
        <v>207</v>
      </c>
      <c r="D11" s="265"/>
      <c r="E11" s="265"/>
      <c r="F11" s="50"/>
      <c r="G11" s="51"/>
      <c r="H11" s="52">
        <f>SUM(H12:H13)</f>
        <v>1589444604</v>
      </c>
      <c r="I11" s="52"/>
      <c r="J11" s="52">
        <f aca="true" t="shared" si="0" ref="J11:Q11">SUM(J12:J14)</f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35000000</v>
      </c>
      <c r="P11" s="52">
        <f t="shared" si="0"/>
        <v>1375000</v>
      </c>
      <c r="Q11" s="52">
        <f t="shared" si="0"/>
        <v>36375000</v>
      </c>
      <c r="R11" s="52">
        <f aca="true" t="shared" si="1" ref="R11:Y11">SUM(R12:R14)</f>
        <v>0</v>
      </c>
      <c r="S11" s="52">
        <f t="shared" si="1"/>
        <v>0</v>
      </c>
      <c r="T11" s="52">
        <f t="shared" si="1"/>
        <v>0</v>
      </c>
      <c r="U11" s="52">
        <f t="shared" si="1"/>
        <v>0</v>
      </c>
      <c r="V11" s="52">
        <f t="shared" si="1"/>
        <v>0</v>
      </c>
      <c r="W11" s="52">
        <f t="shared" si="1"/>
        <v>11911945</v>
      </c>
      <c r="X11" s="52">
        <f t="shared" si="1"/>
        <v>1375000</v>
      </c>
      <c r="Y11" s="52">
        <f t="shared" si="1"/>
        <v>13286945</v>
      </c>
      <c r="Z11" s="52">
        <f aca="true" t="shared" si="2" ref="Z11:AG11">SUM(Z12:Z14)</f>
        <v>0</v>
      </c>
      <c r="AA11" s="52">
        <f t="shared" si="2"/>
        <v>0</v>
      </c>
      <c r="AB11" s="52">
        <f t="shared" si="2"/>
        <v>0</v>
      </c>
      <c r="AC11" s="52">
        <f t="shared" si="2"/>
        <v>0</v>
      </c>
      <c r="AD11" s="52">
        <f t="shared" si="2"/>
        <v>0</v>
      </c>
      <c r="AE11" s="52">
        <f t="shared" si="2"/>
        <v>10601111</v>
      </c>
      <c r="AF11" s="52">
        <f t="shared" si="2"/>
        <v>1375000</v>
      </c>
      <c r="AG11" s="52">
        <f t="shared" si="2"/>
        <v>11976111</v>
      </c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</row>
    <row r="12" spans="1:200" ht="38.25" customHeight="1">
      <c r="A12" s="53"/>
      <c r="B12" s="53" t="s">
        <v>208</v>
      </c>
      <c r="C12" s="54" t="s">
        <v>209</v>
      </c>
      <c r="D12" s="55" t="s">
        <v>210</v>
      </c>
      <c r="E12" s="55">
        <v>40828</v>
      </c>
      <c r="F12" s="55">
        <v>42725</v>
      </c>
      <c r="G12" s="56" t="s">
        <v>211</v>
      </c>
      <c r="H12" s="57">
        <v>589444604</v>
      </c>
      <c r="I12" s="58"/>
      <c r="J12" s="59">
        <v>0</v>
      </c>
      <c r="K12" s="57">
        <v>0</v>
      </c>
      <c r="L12" s="57">
        <v>0</v>
      </c>
      <c r="M12" s="57">
        <v>0</v>
      </c>
      <c r="N12" s="60">
        <v>0</v>
      </c>
      <c r="O12" s="59">
        <v>0</v>
      </c>
      <c r="P12" s="59">
        <v>1375000</v>
      </c>
      <c r="Q12" s="61">
        <f>SUM(N12:P12)</f>
        <v>1375000</v>
      </c>
      <c r="R12" s="59">
        <v>0</v>
      </c>
      <c r="S12" s="57">
        <v>0</v>
      </c>
      <c r="T12" s="57">
        <v>0</v>
      </c>
      <c r="U12" s="57">
        <v>0</v>
      </c>
      <c r="V12" s="60">
        <v>0</v>
      </c>
      <c r="W12" s="59">
        <f>'5.1 D'!P11</f>
        <v>0</v>
      </c>
      <c r="X12" s="59">
        <f>'5.1 D'!Q11</f>
        <v>1375000</v>
      </c>
      <c r="Y12" s="61">
        <f>SUM(V12:X12)</f>
        <v>1375000</v>
      </c>
      <c r="Z12" s="59">
        <v>0</v>
      </c>
      <c r="AA12" s="57">
        <v>0</v>
      </c>
      <c r="AB12" s="57">
        <v>0</v>
      </c>
      <c r="AC12" s="57">
        <v>0</v>
      </c>
      <c r="AD12" s="60">
        <v>0</v>
      </c>
      <c r="AE12" s="59">
        <f>'5.1 D'!T11</f>
        <v>0</v>
      </c>
      <c r="AF12" s="59">
        <f>'5.1 D'!U11</f>
        <v>1375000</v>
      </c>
      <c r="AG12" s="61">
        <f>SUM(AD12:AF12)</f>
        <v>1375000</v>
      </c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</row>
    <row r="13" spans="1:33" s="47" customFormat="1" ht="38.25" customHeight="1">
      <c r="A13" s="53"/>
      <c r="B13" s="53" t="s">
        <v>212</v>
      </c>
      <c r="C13" s="54" t="s">
        <v>213</v>
      </c>
      <c r="D13" s="55" t="s">
        <v>214</v>
      </c>
      <c r="E13" s="55">
        <v>42633</v>
      </c>
      <c r="F13" s="55">
        <v>44286</v>
      </c>
      <c r="G13" s="56" t="s">
        <v>211</v>
      </c>
      <c r="H13" s="57">
        <v>1000000000</v>
      </c>
      <c r="I13" s="58"/>
      <c r="J13" s="59">
        <v>0</v>
      </c>
      <c r="K13" s="57">
        <f>J13</f>
        <v>0</v>
      </c>
      <c r="L13" s="57">
        <f>K13</f>
        <v>0</v>
      </c>
      <c r="M13" s="57">
        <v>0</v>
      </c>
      <c r="N13" s="60">
        <f>SUM(J13:M13)</f>
        <v>0</v>
      </c>
      <c r="O13" s="59">
        <v>25000000</v>
      </c>
      <c r="P13" s="59">
        <v>0</v>
      </c>
      <c r="Q13" s="61">
        <f>SUM(N13:P13)</f>
        <v>25000000</v>
      </c>
      <c r="R13" s="59">
        <v>0</v>
      </c>
      <c r="S13" s="57">
        <f>R13</f>
        <v>0</v>
      </c>
      <c r="T13" s="57">
        <f>S13</f>
        <v>0</v>
      </c>
      <c r="U13" s="57">
        <v>0</v>
      </c>
      <c r="V13" s="60">
        <f>SUM(R13:U13)</f>
        <v>0</v>
      </c>
      <c r="W13" s="59">
        <f>'5.1 D'!P12</f>
        <v>10911945</v>
      </c>
      <c r="X13" s="59">
        <f>'5.1 D'!Q12</f>
        <v>0</v>
      </c>
      <c r="Y13" s="61">
        <f>SUM(V13:X13)</f>
        <v>10911945</v>
      </c>
      <c r="Z13" s="59">
        <v>0</v>
      </c>
      <c r="AA13" s="57">
        <f>Z13</f>
        <v>0</v>
      </c>
      <c r="AB13" s="57">
        <f>AA13</f>
        <v>0</v>
      </c>
      <c r="AC13" s="57">
        <v>0</v>
      </c>
      <c r="AD13" s="60">
        <f>SUM(Z13:AC13)</f>
        <v>0</v>
      </c>
      <c r="AE13" s="59">
        <f>'5.1 D'!T12</f>
        <v>10035278</v>
      </c>
      <c r="AF13" s="59">
        <f>'5.1 D'!U12</f>
        <v>0</v>
      </c>
      <c r="AG13" s="61">
        <f>SUM(AD13:AF13)</f>
        <v>10035278</v>
      </c>
    </row>
    <row r="14" spans="1:33" s="47" customFormat="1" ht="38.25" customHeight="1">
      <c r="A14" s="53"/>
      <c r="B14" s="53" t="s">
        <v>215</v>
      </c>
      <c r="C14" s="54" t="s">
        <v>216</v>
      </c>
      <c r="D14" s="55"/>
      <c r="E14" s="55"/>
      <c r="F14" s="55"/>
      <c r="G14" s="56" t="s">
        <v>211</v>
      </c>
      <c r="H14" s="57">
        <v>3000000000</v>
      </c>
      <c r="I14" s="58"/>
      <c r="J14" s="59">
        <v>0</v>
      </c>
      <c r="K14" s="57">
        <v>0</v>
      </c>
      <c r="L14" s="57">
        <v>0</v>
      </c>
      <c r="M14" s="57">
        <v>0</v>
      </c>
      <c r="N14" s="60">
        <f>SUM(J14:M14)</f>
        <v>0</v>
      </c>
      <c r="O14" s="59">
        <v>10000000</v>
      </c>
      <c r="P14" s="59">
        <v>0</v>
      </c>
      <c r="Q14" s="61">
        <f>SUM(N14:P14)</f>
        <v>10000000</v>
      </c>
      <c r="R14" s="59">
        <v>0</v>
      </c>
      <c r="S14" s="57">
        <v>0</v>
      </c>
      <c r="T14" s="57">
        <v>0</v>
      </c>
      <c r="U14" s="57">
        <v>0</v>
      </c>
      <c r="V14" s="60">
        <f>SUM(R14:U14)</f>
        <v>0</v>
      </c>
      <c r="W14" s="59">
        <f>'5.1 D'!P13</f>
        <v>1000000</v>
      </c>
      <c r="X14" s="59">
        <f>'5.1 D'!Q13</f>
        <v>0</v>
      </c>
      <c r="Y14" s="61">
        <f>SUM(V14:X14)</f>
        <v>1000000</v>
      </c>
      <c r="Z14" s="59">
        <v>0</v>
      </c>
      <c r="AA14" s="57">
        <v>0</v>
      </c>
      <c r="AB14" s="57">
        <v>0</v>
      </c>
      <c r="AC14" s="57">
        <v>0</v>
      </c>
      <c r="AD14" s="60">
        <f>SUM(Z14:AC14)</f>
        <v>0</v>
      </c>
      <c r="AE14" s="59">
        <f>'5.1 D'!T13</f>
        <v>565833</v>
      </c>
      <c r="AF14" s="59">
        <f>'5.1 D'!U13</f>
        <v>0</v>
      </c>
      <c r="AG14" s="61">
        <f>SUM(AD14:AF14)</f>
        <v>565833</v>
      </c>
    </row>
    <row r="15" spans="1:200" ht="15" customHeight="1">
      <c r="A15" s="48" t="s">
        <v>44</v>
      </c>
      <c r="B15" s="48"/>
      <c r="C15" s="265" t="s">
        <v>217</v>
      </c>
      <c r="D15" s="265"/>
      <c r="E15" s="265"/>
      <c r="F15" s="50"/>
      <c r="G15" s="51"/>
      <c r="H15" s="61">
        <f>SUM(H16:H17)</f>
        <v>3800000000</v>
      </c>
      <c r="I15" s="61"/>
      <c r="J15" s="61">
        <f aca="true" t="shared" si="3" ref="J15:AG15">SUM(J16:J16)</f>
        <v>0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45000000</v>
      </c>
      <c r="P15" s="61">
        <f t="shared" si="3"/>
        <v>5000000</v>
      </c>
      <c r="Q15" s="61">
        <f t="shared" si="3"/>
        <v>50000000</v>
      </c>
      <c r="R15" s="61">
        <f t="shared" si="3"/>
        <v>0</v>
      </c>
      <c r="S15" s="61">
        <f t="shared" si="3"/>
        <v>0</v>
      </c>
      <c r="T15" s="61">
        <f t="shared" si="3"/>
        <v>0</v>
      </c>
      <c r="U15" s="61">
        <f t="shared" si="3"/>
        <v>0</v>
      </c>
      <c r="V15" s="61">
        <f t="shared" si="3"/>
        <v>0</v>
      </c>
      <c r="W15" s="61">
        <f t="shared" si="3"/>
        <v>0</v>
      </c>
      <c r="X15" s="61">
        <f t="shared" si="3"/>
        <v>5437500</v>
      </c>
      <c r="Y15" s="61">
        <f t="shared" si="3"/>
        <v>5437500</v>
      </c>
      <c r="Z15" s="61">
        <f t="shared" si="3"/>
        <v>0</v>
      </c>
      <c r="AA15" s="61">
        <f t="shared" si="3"/>
        <v>0</v>
      </c>
      <c r="AB15" s="61">
        <f t="shared" si="3"/>
        <v>0</v>
      </c>
      <c r="AC15" s="61">
        <f t="shared" si="3"/>
        <v>0</v>
      </c>
      <c r="AD15" s="61">
        <f t="shared" si="3"/>
        <v>0</v>
      </c>
      <c r="AE15" s="61">
        <f t="shared" si="3"/>
        <v>0</v>
      </c>
      <c r="AF15" s="61">
        <f t="shared" si="3"/>
        <v>5264584</v>
      </c>
      <c r="AG15" s="61">
        <f t="shared" si="3"/>
        <v>5264584</v>
      </c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</row>
    <row r="16" spans="1:33" s="47" customFormat="1" ht="41.25" customHeight="1">
      <c r="A16" s="53"/>
      <c r="B16" s="53" t="s">
        <v>218</v>
      </c>
      <c r="C16" s="62" t="s">
        <v>219</v>
      </c>
      <c r="D16" s="54" t="s">
        <v>214</v>
      </c>
      <c r="E16" s="63"/>
      <c r="F16" s="55">
        <v>42735</v>
      </c>
      <c r="G16" s="56" t="s">
        <v>211</v>
      </c>
      <c r="H16" s="57">
        <v>3500000000</v>
      </c>
      <c r="I16" s="57"/>
      <c r="J16" s="57">
        <v>0</v>
      </c>
      <c r="K16" s="57">
        <v>0</v>
      </c>
      <c r="L16" s="57">
        <v>0</v>
      </c>
      <c r="M16" s="57">
        <v>0</v>
      </c>
      <c r="N16" s="64">
        <v>0</v>
      </c>
      <c r="O16" s="65">
        <v>45000000</v>
      </c>
      <c r="P16" s="57">
        <v>5000000</v>
      </c>
      <c r="Q16" s="66">
        <f>N16+O16+P16</f>
        <v>50000000</v>
      </c>
      <c r="R16" s="57">
        <v>0</v>
      </c>
      <c r="S16" s="57">
        <v>0</v>
      </c>
      <c r="T16" s="57">
        <v>0</v>
      </c>
      <c r="U16" s="57">
        <v>0</v>
      </c>
      <c r="V16" s="64">
        <v>0</v>
      </c>
      <c r="W16" s="65"/>
      <c r="X16" s="57">
        <v>5437500</v>
      </c>
      <c r="Y16" s="66">
        <f>V16+W16+X16</f>
        <v>5437500</v>
      </c>
      <c r="Z16" s="57">
        <v>0</v>
      </c>
      <c r="AA16" s="57">
        <v>0</v>
      </c>
      <c r="AB16" s="57">
        <v>0</v>
      </c>
      <c r="AC16" s="57">
        <v>0</v>
      </c>
      <c r="AD16" s="64">
        <v>0</v>
      </c>
      <c r="AE16" s="57">
        <f>'5.1 D'!T15</f>
        <v>0</v>
      </c>
      <c r="AF16" s="57">
        <f>'5.1 D'!U15</f>
        <v>5264584</v>
      </c>
      <c r="AG16" s="66">
        <f>AD16+AE16+AF16</f>
        <v>5264584</v>
      </c>
    </row>
    <row r="17" spans="1:33" s="47" customFormat="1" ht="41.25" customHeight="1">
      <c r="A17" s="53"/>
      <c r="B17" s="53" t="s">
        <v>220</v>
      </c>
      <c r="C17" s="62" t="s">
        <v>221</v>
      </c>
      <c r="D17" s="54" t="s">
        <v>214</v>
      </c>
      <c r="E17" s="63"/>
      <c r="F17" s="55">
        <v>42735</v>
      </c>
      <c r="G17" s="56" t="s">
        <v>211</v>
      </c>
      <c r="H17" s="57">
        <v>300000000</v>
      </c>
      <c r="I17" s="57"/>
      <c r="J17" s="57">
        <v>0</v>
      </c>
      <c r="K17" s="57">
        <v>0</v>
      </c>
      <c r="L17" s="57">
        <v>0</v>
      </c>
      <c r="M17" s="57">
        <v>0</v>
      </c>
      <c r="N17" s="64">
        <v>0</v>
      </c>
      <c r="O17" s="65">
        <v>0</v>
      </c>
      <c r="P17" s="57">
        <v>0</v>
      </c>
      <c r="Q17" s="66">
        <f>N17+O17+P17</f>
        <v>0</v>
      </c>
      <c r="R17" s="57">
        <v>0</v>
      </c>
      <c r="S17" s="57">
        <v>0</v>
      </c>
      <c r="T17" s="57">
        <v>0</v>
      </c>
      <c r="U17" s="57">
        <v>0</v>
      </c>
      <c r="V17" s="64">
        <v>0</v>
      </c>
      <c r="W17" s="65">
        <v>0</v>
      </c>
      <c r="X17" s="57">
        <v>0</v>
      </c>
      <c r="Y17" s="66">
        <f>V17+W17+X17</f>
        <v>0</v>
      </c>
      <c r="Z17" s="57">
        <v>0</v>
      </c>
      <c r="AA17" s="57">
        <v>0</v>
      </c>
      <c r="AB17" s="57">
        <v>0</v>
      </c>
      <c r="AC17" s="57">
        <v>0</v>
      </c>
      <c r="AD17" s="64">
        <v>0</v>
      </c>
      <c r="AE17" s="57">
        <f>'5.1 D'!T16</f>
        <v>0</v>
      </c>
      <c r="AF17" s="57">
        <f>'5.1 D'!U16</f>
        <v>0</v>
      </c>
      <c r="AG17" s="66">
        <f>AD17+AE17+AF17</f>
        <v>0</v>
      </c>
    </row>
    <row r="18" spans="1:200" ht="15" customHeight="1">
      <c r="A18" s="48" t="s">
        <v>46</v>
      </c>
      <c r="B18" s="48"/>
      <c r="C18" s="268" t="s">
        <v>222</v>
      </c>
      <c r="D18" s="268"/>
      <c r="E18" s="268"/>
      <c r="F18" s="61"/>
      <c r="G18" s="67"/>
      <c r="H18" s="61">
        <f>SUM(H19:H19)</f>
        <v>450000000</v>
      </c>
      <c r="I18" s="61"/>
      <c r="J18" s="61">
        <f aca="true" t="shared" si="4" ref="J18:Q18">SUM(J19:J20)</f>
        <v>25897637</v>
      </c>
      <c r="K18" s="61">
        <f t="shared" si="4"/>
        <v>5250000</v>
      </c>
      <c r="L18" s="61">
        <f t="shared" si="4"/>
        <v>5250000</v>
      </c>
      <c r="M18" s="61">
        <f t="shared" si="4"/>
        <v>5250000</v>
      </c>
      <c r="N18" s="61">
        <f t="shared" si="4"/>
        <v>41647637</v>
      </c>
      <c r="O18" s="61">
        <f t="shared" si="4"/>
        <v>0</v>
      </c>
      <c r="P18" s="61">
        <f t="shared" si="4"/>
        <v>0</v>
      </c>
      <c r="Q18" s="61">
        <f t="shared" si="4"/>
        <v>41647637</v>
      </c>
      <c r="R18" s="61">
        <f aca="true" t="shared" si="5" ref="R18:Y18">SUM(R19:R20)</f>
        <v>20647637</v>
      </c>
      <c r="S18" s="61">
        <f t="shared" si="5"/>
        <v>0</v>
      </c>
      <c r="T18" s="61">
        <f t="shared" si="5"/>
        <v>0</v>
      </c>
      <c r="U18" s="61">
        <f t="shared" si="5"/>
        <v>11271034</v>
      </c>
      <c r="V18" s="61">
        <f t="shared" si="5"/>
        <v>31918671</v>
      </c>
      <c r="W18" s="61">
        <f t="shared" si="5"/>
        <v>0</v>
      </c>
      <c r="X18" s="61">
        <f t="shared" si="5"/>
        <v>0</v>
      </c>
      <c r="Y18" s="61">
        <f t="shared" si="5"/>
        <v>31918671</v>
      </c>
      <c r="Z18" s="61">
        <f aca="true" t="shared" si="6" ref="Z18:AG18">SUM(Z19:Z20)</f>
        <v>20647637</v>
      </c>
      <c r="AA18" s="61">
        <f t="shared" si="6"/>
        <v>0</v>
      </c>
      <c r="AB18" s="61">
        <f t="shared" si="6"/>
        <v>0</v>
      </c>
      <c r="AC18" s="61">
        <f t="shared" si="6"/>
        <v>0</v>
      </c>
      <c r="AD18" s="61">
        <f t="shared" si="6"/>
        <v>20647637</v>
      </c>
      <c r="AE18" s="61">
        <f t="shared" si="6"/>
        <v>0</v>
      </c>
      <c r="AF18" s="61">
        <f t="shared" si="6"/>
        <v>0</v>
      </c>
      <c r="AG18" s="61">
        <f t="shared" si="6"/>
        <v>20647637</v>
      </c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</row>
    <row r="19" spans="1:33" s="74" customFormat="1" ht="36.75" customHeight="1">
      <c r="A19" s="53"/>
      <c r="B19" s="53" t="s">
        <v>223</v>
      </c>
      <c r="C19" s="261" t="s">
        <v>224</v>
      </c>
      <c r="D19" s="261"/>
      <c r="E19" s="261"/>
      <c r="F19" s="69">
        <v>42766</v>
      </c>
      <c r="G19" s="70" t="s">
        <v>225</v>
      </c>
      <c r="H19" s="71">
        <v>450000000</v>
      </c>
      <c r="I19" s="71"/>
      <c r="J19" s="72">
        <f>'5.1 FT, MT'!I10</f>
        <v>20647637</v>
      </c>
      <c r="K19" s="72"/>
      <c r="L19" s="72"/>
      <c r="M19" s="72"/>
      <c r="N19" s="73">
        <f>SUM(J19:M19)</f>
        <v>20647637</v>
      </c>
      <c r="O19" s="71">
        <v>0</v>
      </c>
      <c r="P19" s="71">
        <v>0</v>
      </c>
      <c r="Q19" s="66">
        <f>SUM(N19:P19)</f>
        <v>20647637</v>
      </c>
      <c r="R19" s="72">
        <f>'5.1 FT, MT'!Q10</f>
        <v>20647637</v>
      </c>
      <c r="S19" s="72"/>
      <c r="T19" s="72"/>
      <c r="U19" s="72"/>
      <c r="V19" s="73">
        <f>SUM(R19:U19)</f>
        <v>20647637</v>
      </c>
      <c r="W19" s="71">
        <v>0</v>
      </c>
      <c r="X19" s="71">
        <v>0</v>
      </c>
      <c r="Y19" s="66">
        <f>SUM(V19:X19)</f>
        <v>20647637</v>
      </c>
      <c r="Z19" s="72">
        <f>'5.1 FT, MT'!Y10</f>
        <v>20647637</v>
      </c>
      <c r="AA19" s="72"/>
      <c r="AB19" s="72"/>
      <c r="AC19" s="72"/>
      <c r="AD19" s="73">
        <f>SUM(Z19:AC19)</f>
        <v>20647637</v>
      </c>
      <c r="AE19" s="71">
        <v>0</v>
      </c>
      <c r="AF19" s="71">
        <v>0</v>
      </c>
      <c r="AG19" s="66">
        <f>SUM(AD19:AF19)</f>
        <v>20647637</v>
      </c>
    </row>
    <row r="20" spans="1:33" s="74" customFormat="1" ht="38.25" customHeight="1">
      <c r="A20" s="53"/>
      <c r="B20" s="53" t="s">
        <v>226</v>
      </c>
      <c r="C20" s="261" t="s">
        <v>227</v>
      </c>
      <c r="D20" s="261"/>
      <c r="E20" s="261"/>
      <c r="F20" s="69">
        <v>45657</v>
      </c>
      <c r="G20" s="70" t="s">
        <v>211</v>
      </c>
      <c r="H20" s="71">
        <v>200000000</v>
      </c>
      <c r="I20" s="71"/>
      <c r="J20" s="72">
        <f>'5.1 FT, MT'!I11</f>
        <v>5250000</v>
      </c>
      <c r="K20" s="72">
        <f>'5.1 FT, MT'!J11</f>
        <v>5250000</v>
      </c>
      <c r="L20" s="72">
        <f>'5.1 FT, MT'!K11</f>
        <v>5250000</v>
      </c>
      <c r="M20" s="72">
        <f>'5.1 FT, MT'!L11</f>
        <v>5250000</v>
      </c>
      <c r="N20" s="73">
        <f>SUM(J20:M20)</f>
        <v>21000000</v>
      </c>
      <c r="O20" s="71">
        <v>0</v>
      </c>
      <c r="P20" s="71">
        <v>0</v>
      </c>
      <c r="Q20" s="66">
        <f>SUM(N20:P20)</f>
        <v>21000000</v>
      </c>
      <c r="R20" s="72"/>
      <c r="S20" s="72"/>
      <c r="T20" s="72"/>
      <c r="U20" s="72">
        <f>17113034-W23</f>
        <v>11271034</v>
      </c>
      <c r="V20" s="73">
        <f>SUM(R20:U20)</f>
        <v>11271034</v>
      </c>
      <c r="W20" s="71">
        <v>0</v>
      </c>
      <c r="X20" s="71">
        <v>0</v>
      </c>
      <c r="Y20" s="66">
        <f>SUM(V20:X20)</f>
        <v>11271034</v>
      </c>
      <c r="Z20" s="72">
        <f>'5.1 FT, MT'!Y11</f>
        <v>0</v>
      </c>
      <c r="AA20" s="72">
        <f>'5.1 FT, MT'!Z11</f>
        <v>0</v>
      </c>
      <c r="AB20" s="72">
        <f>'5.1 FT, MT'!AA11</f>
        <v>0</v>
      </c>
      <c r="AC20" s="72">
        <f>'5.1 FT, MT'!AB11</f>
        <v>0</v>
      </c>
      <c r="AD20" s="73">
        <f>SUM(Z20:AC20)</f>
        <v>0</v>
      </c>
      <c r="AE20" s="71">
        <v>0</v>
      </c>
      <c r="AF20" s="71">
        <v>0</v>
      </c>
      <c r="AG20" s="66">
        <f>SUM(AD20:AF20)</f>
        <v>0</v>
      </c>
    </row>
    <row r="21" spans="1:200" ht="26.25" customHeight="1">
      <c r="A21" s="75" t="s">
        <v>228</v>
      </c>
      <c r="B21" s="75"/>
      <c r="C21" s="269" t="s">
        <v>229</v>
      </c>
      <c r="D21" s="269"/>
      <c r="E21" s="269"/>
      <c r="F21" s="76"/>
      <c r="G21" s="77"/>
      <c r="H21" s="66"/>
      <c r="I21" s="66"/>
      <c r="J21" s="66"/>
      <c r="K21" s="66"/>
      <c r="L21" s="66"/>
      <c r="M21" s="66"/>
      <c r="N21" s="66">
        <f>SUM(N22:N22)</f>
        <v>0</v>
      </c>
      <c r="O21" s="66">
        <f>SUM(O22:O23)</f>
        <v>5842156</v>
      </c>
      <c r="P21" s="66">
        <f>SUM(P22:P22)</f>
        <v>0</v>
      </c>
      <c r="Q21" s="66">
        <f>SUM(Q22:Q23)</f>
        <v>5842156</v>
      </c>
      <c r="R21" s="66"/>
      <c r="S21" s="66"/>
      <c r="T21" s="66"/>
      <c r="U21" s="66"/>
      <c r="V21" s="66">
        <f>SUM(V22:V22)</f>
        <v>0</v>
      </c>
      <c r="W21" s="66">
        <f>SUM(W22:W23)</f>
        <v>5842156</v>
      </c>
      <c r="X21" s="66">
        <f>SUM(X22:X22)</f>
        <v>0</v>
      </c>
      <c r="Y21" s="66">
        <f>SUM(Y22:Y23)</f>
        <v>5842156</v>
      </c>
      <c r="Z21" s="66"/>
      <c r="AA21" s="66"/>
      <c r="AB21" s="66"/>
      <c r="AC21" s="66"/>
      <c r="AD21" s="66">
        <f>SUM(AD22:AD22)</f>
        <v>0</v>
      </c>
      <c r="AE21" s="66">
        <f>SUM(AE22:AE23)</f>
        <v>156</v>
      </c>
      <c r="AF21" s="66">
        <f>SUM(AF22:AF22)</f>
        <v>0</v>
      </c>
      <c r="AG21" s="66">
        <f>SUM(AG22:AG23)</f>
        <v>156</v>
      </c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</row>
    <row r="22" spans="1:33" s="74" customFormat="1" ht="27" customHeight="1">
      <c r="A22" s="53"/>
      <c r="B22" s="53" t="s">
        <v>230</v>
      </c>
      <c r="C22" s="261" t="s">
        <v>231</v>
      </c>
      <c r="D22" s="261"/>
      <c r="E22" s="261"/>
      <c r="F22" s="261"/>
      <c r="G22" s="78"/>
      <c r="H22" s="73"/>
      <c r="I22" s="73"/>
      <c r="J22" s="73">
        <v>0</v>
      </c>
      <c r="K22" s="73">
        <v>0</v>
      </c>
      <c r="L22" s="73">
        <v>0</v>
      </c>
      <c r="M22" s="73">
        <v>0</v>
      </c>
      <c r="N22" s="73">
        <f>SUM(J22:M22)</f>
        <v>0</v>
      </c>
      <c r="O22" s="71">
        <f>'5.1 FT, MT'!N20</f>
        <v>156</v>
      </c>
      <c r="P22" s="73">
        <v>0</v>
      </c>
      <c r="Q22" s="66">
        <f>SUM(O22:P22)</f>
        <v>156</v>
      </c>
      <c r="R22" s="73">
        <v>0</v>
      </c>
      <c r="S22" s="73">
        <v>0</v>
      </c>
      <c r="T22" s="73">
        <v>0</v>
      </c>
      <c r="U22" s="73">
        <v>0</v>
      </c>
      <c r="V22" s="73">
        <f>SUM(R22:U22)</f>
        <v>0</v>
      </c>
      <c r="W22" s="71">
        <f>'5.1 FT, MT'!V20</f>
        <v>156</v>
      </c>
      <c r="X22" s="73">
        <v>0</v>
      </c>
      <c r="Y22" s="66">
        <f>SUM(W22:X22)</f>
        <v>156</v>
      </c>
      <c r="Z22" s="73">
        <v>0</v>
      </c>
      <c r="AA22" s="73">
        <v>0</v>
      </c>
      <c r="AB22" s="73">
        <v>0</v>
      </c>
      <c r="AC22" s="73">
        <v>0</v>
      </c>
      <c r="AD22" s="73">
        <f>SUM(Z22:AC22)</f>
        <v>0</v>
      </c>
      <c r="AE22" s="71">
        <f>'5.1 FT, MT'!AD20</f>
        <v>156</v>
      </c>
      <c r="AF22" s="73">
        <v>0</v>
      </c>
      <c r="AG22" s="66">
        <f>SUM(AE22:AF22)</f>
        <v>156</v>
      </c>
    </row>
    <row r="23" spans="1:33" s="74" customFormat="1" ht="27" customHeight="1">
      <c r="A23" s="53"/>
      <c r="B23" s="53" t="s">
        <v>232</v>
      </c>
      <c r="C23" s="261" t="s">
        <v>233</v>
      </c>
      <c r="D23" s="261"/>
      <c r="E23" s="261"/>
      <c r="F23" s="261"/>
      <c r="G23" s="78"/>
      <c r="H23" s="73"/>
      <c r="I23" s="73"/>
      <c r="J23" s="73"/>
      <c r="K23" s="73"/>
      <c r="L23" s="73"/>
      <c r="M23" s="73"/>
      <c r="N23" s="73"/>
      <c r="O23" s="71">
        <f>'5.1 FT, MT'!N21</f>
        <v>5842000</v>
      </c>
      <c r="P23" s="73"/>
      <c r="Q23" s="66">
        <f>SUM(O23:P23)</f>
        <v>5842000</v>
      </c>
      <c r="R23" s="73"/>
      <c r="S23" s="73"/>
      <c r="T23" s="73"/>
      <c r="U23" s="73"/>
      <c r="V23" s="73"/>
      <c r="W23" s="71">
        <f>'5.1 FT, MT'!V21</f>
        <v>5842000</v>
      </c>
      <c r="X23" s="73"/>
      <c r="Y23" s="66">
        <f>SUM(W23:X23)</f>
        <v>5842000</v>
      </c>
      <c r="Z23" s="73"/>
      <c r="AA23" s="73"/>
      <c r="AB23" s="73"/>
      <c r="AC23" s="73"/>
      <c r="AD23" s="73"/>
      <c r="AE23" s="71">
        <f>'5.1 FT, MT'!AD21</f>
        <v>0</v>
      </c>
      <c r="AF23" s="73"/>
      <c r="AG23" s="66">
        <f>SUM(AE23:AF23)</f>
        <v>0</v>
      </c>
    </row>
    <row r="24" spans="1:200" ht="38.25" customHeight="1">
      <c r="A24" s="267" t="s">
        <v>234</v>
      </c>
      <c r="B24" s="267"/>
      <c r="C24" s="267"/>
      <c r="D24" s="267"/>
      <c r="E24" s="267"/>
      <c r="F24" s="267"/>
      <c r="G24" s="77"/>
      <c r="H24" s="66"/>
      <c r="I24" s="66">
        <f aca="true" t="shared" si="7" ref="I24:Q24">SUM(I11,I15,I18,I21)</f>
        <v>0</v>
      </c>
      <c r="J24" s="66">
        <f t="shared" si="7"/>
        <v>25897637</v>
      </c>
      <c r="K24" s="66">
        <f t="shared" si="7"/>
        <v>5250000</v>
      </c>
      <c r="L24" s="66">
        <f t="shared" si="7"/>
        <v>5250000</v>
      </c>
      <c r="M24" s="66">
        <f t="shared" si="7"/>
        <v>5250000</v>
      </c>
      <c r="N24" s="66">
        <f t="shared" si="7"/>
        <v>41647637</v>
      </c>
      <c r="O24" s="66">
        <f t="shared" si="7"/>
        <v>85842156</v>
      </c>
      <c r="P24" s="66">
        <f t="shared" si="7"/>
        <v>6375000</v>
      </c>
      <c r="Q24" s="66">
        <f t="shared" si="7"/>
        <v>133864793</v>
      </c>
      <c r="R24" s="66">
        <f aca="true" t="shared" si="8" ref="R24:Y24">SUM(R11,R15,R18,R21)</f>
        <v>20647637</v>
      </c>
      <c r="S24" s="66">
        <f t="shared" si="8"/>
        <v>0</v>
      </c>
      <c r="T24" s="66">
        <f t="shared" si="8"/>
        <v>0</v>
      </c>
      <c r="U24" s="66">
        <f t="shared" si="8"/>
        <v>11271034</v>
      </c>
      <c r="V24" s="66">
        <f t="shared" si="8"/>
        <v>31918671</v>
      </c>
      <c r="W24" s="66">
        <f t="shared" si="8"/>
        <v>17754101</v>
      </c>
      <c r="X24" s="66">
        <f t="shared" si="8"/>
        <v>6812500</v>
      </c>
      <c r="Y24" s="66">
        <f t="shared" si="8"/>
        <v>56485272</v>
      </c>
      <c r="Z24" s="66">
        <f aca="true" t="shared" si="9" ref="Z24:AF24">SUM(Z11,Z15,Z18,Z21)</f>
        <v>20647637</v>
      </c>
      <c r="AA24" s="66">
        <f t="shared" si="9"/>
        <v>0</v>
      </c>
      <c r="AB24" s="66">
        <f t="shared" si="9"/>
        <v>0</v>
      </c>
      <c r="AC24" s="66">
        <f t="shared" si="9"/>
        <v>0</v>
      </c>
      <c r="AD24" s="66">
        <f t="shared" si="9"/>
        <v>20647637</v>
      </c>
      <c r="AE24" s="66">
        <f t="shared" si="9"/>
        <v>10601267</v>
      </c>
      <c r="AF24" s="66">
        <f t="shared" si="9"/>
        <v>6639584</v>
      </c>
      <c r="AG24" s="66">
        <f>SUM(AG11,AG15,AG18,AG21)</f>
        <v>37888488</v>
      </c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</row>
    <row r="28" spans="17:33" ht="12.75" customHeight="1"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</row>
    <row r="29" spans="17:33" ht="12.75" customHeight="1"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</row>
    <row r="30" spans="17:33" ht="12.75" customHeight="1"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</row>
  </sheetData>
  <sheetProtection selectLockedCells="1" selectUnlockedCells="1"/>
  <mergeCells count="38">
    <mergeCell ref="A2:Y2"/>
    <mergeCell ref="A3:Q3"/>
    <mergeCell ref="A8:A10"/>
    <mergeCell ref="B8:B10"/>
    <mergeCell ref="C8:C10"/>
    <mergeCell ref="J8:Q8"/>
    <mergeCell ref="R8:Y8"/>
    <mergeCell ref="J9:N9"/>
    <mergeCell ref="O9:O10"/>
    <mergeCell ref="P9:P10"/>
    <mergeCell ref="Q9:Q10"/>
    <mergeCell ref="R9:V9"/>
    <mergeCell ref="W9:W10"/>
    <mergeCell ref="X9:X10"/>
    <mergeCell ref="Y9:Y10"/>
    <mergeCell ref="C11:E11"/>
    <mergeCell ref="H8:H10"/>
    <mergeCell ref="I8:I10"/>
    <mergeCell ref="C15:E15"/>
    <mergeCell ref="F8:F10"/>
    <mergeCell ref="G8:G10"/>
    <mergeCell ref="D8:D10"/>
    <mergeCell ref="E8:E10"/>
    <mergeCell ref="A24:F24"/>
    <mergeCell ref="C18:E18"/>
    <mergeCell ref="C19:E19"/>
    <mergeCell ref="C20:E20"/>
    <mergeCell ref="C21:E21"/>
    <mergeCell ref="C22:F22"/>
    <mergeCell ref="C23:F23"/>
    <mergeCell ref="A4:AG4"/>
    <mergeCell ref="A5:AG5"/>
    <mergeCell ref="A1:AG1"/>
    <mergeCell ref="Z8:AG8"/>
    <mergeCell ref="Z9:AD9"/>
    <mergeCell ref="AE9:AE10"/>
    <mergeCell ref="AF9:AF10"/>
    <mergeCell ref="AG9:AG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2"/>
  <sheetViews>
    <sheetView view="pageBreakPreview" zoomScale="80" zoomScaleNormal="71" zoomScaleSheetLayoutView="80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A1" sqref="A1:AD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6.281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19.8515625" style="0" customWidth="1"/>
    <col min="14" max="14" width="14.57421875" style="0" customWidth="1"/>
    <col min="15" max="15" width="16.421875" style="0" customWidth="1"/>
    <col min="16" max="16" width="18.421875" style="0" customWidth="1"/>
    <col min="17" max="18" width="14.57421875" style="0" customWidth="1"/>
    <col min="19" max="19" width="19.140625" style="0" customWidth="1"/>
    <col min="20" max="20" width="17.00390625" style="0" customWidth="1"/>
    <col min="21" max="21" width="14.57421875" style="0" customWidth="1"/>
    <col min="22" max="22" width="18.00390625" style="0" customWidth="1"/>
    <col min="25" max="25" width="17.00390625" style="0" bestFit="1" customWidth="1"/>
    <col min="27" max="27" width="15.421875" style="0" bestFit="1" customWidth="1"/>
    <col min="28" max="28" width="19.421875" style="0" bestFit="1" customWidth="1"/>
    <col min="29" max="29" width="15.421875" style="0" bestFit="1" customWidth="1"/>
  </cols>
  <sheetData>
    <row r="1" spans="1:30" ht="18">
      <c r="A1" s="249" t="s">
        <v>1286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ht="18" customHeight="1">
      <c r="A3" s="299" t="s">
        <v>1042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8">
      <c r="A4" s="299" t="s">
        <v>1043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AD5" s="3" t="s">
        <v>1</v>
      </c>
    </row>
    <row r="6" spans="1:3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60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60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60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60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114.75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60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60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ht="18">
      <c r="A10" s="12" t="s">
        <v>160</v>
      </c>
      <c r="B10" s="12"/>
      <c r="C10" s="217" t="s">
        <v>43</v>
      </c>
      <c r="D10" s="25">
        <f aca="true" t="shared" si="0" ref="D10:D34">SUM(E10:L10)</f>
        <v>2260393135</v>
      </c>
      <c r="E10" s="182">
        <f aca="true" t="shared" si="1" ref="E10:L10">SUM(E11:E31)</f>
        <v>0</v>
      </c>
      <c r="F10" s="182">
        <f t="shared" si="1"/>
        <v>0</v>
      </c>
      <c r="G10" s="182">
        <f t="shared" si="1"/>
        <v>449652062</v>
      </c>
      <c r="H10" s="182">
        <f t="shared" si="1"/>
        <v>0</v>
      </c>
      <c r="I10" s="182">
        <f t="shared" si="1"/>
        <v>0</v>
      </c>
      <c r="J10" s="182">
        <f t="shared" si="1"/>
        <v>1718660000</v>
      </c>
      <c r="K10" s="182">
        <f t="shared" si="1"/>
        <v>67081073</v>
      </c>
      <c r="L10" s="182">
        <f t="shared" si="1"/>
        <v>25000000</v>
      </c>
      <c r="M10" s="25">
        <f aca="true" t="shared" si="2" ref="M10:M34">SUM(N10:U10)</f>
        <v>3186426836</v>
      </c>
      <c r="N10" s="182">
        <f aca="true" t="shared" si="3" ref="N10:U10">SUM(N11:N31)</f>
        <v>0</v>
      </c>
      <c r="O10" s="182">
        <f t="shared" si="3"/>
        <v>0</v>
      </c>
      <c r="P10" s="182">
        <f t="shared" si="3"/>
        <v>571262442</v>
      </c>
      <c r="Q10" s="182">
        <f t="shared" si="3"/>
        <v>0</v>
      </c>
      <c r="R10" s="182">
        <f t="shared" si="3"/>
        <v>38100000</v>
      </c>
      <c r="S10" s="182">
        <f t="shared" si="3"/>
        <v>2513414080</v>
      </c>
      <c r="T10" s="182">
        <f t="shared" si="3"/>
        <v>36150314</v>
      </c>
      <c r="U10" s="182">
        <f t="shared" si="3"/>
        <v>27500000</v>
      </c>
      <c r="V10" s="25">
        <f aca="true" t="shared" si="4" ref="V10:V34">SUM(W10:AD10)</f>
        <v>2134242941</v>
      </c>
      <c r="W10" s="182">
        <f aca="true" t="shared" si="5" ref="W10:AD10">SUM(W11:W31)</f>
        <v>0</v>
      </c>
      <c r="X10" s="182">
        <f t="shared" si="5"/>
        <v>0</v>
      </c>
      <c r="Y10" s="182">
        <f t="shared" si="5"/>
        <v>305725479</v>
      </c>
      <c r="Z10" s="182">
        <f t="shared" si="5"/>
        <v>0</v>
      </c>
      <c r="AA10" s="182">
        <f t="shared" si="5"/>
        <v>38100000</v>
      </c>
      <c r="AB10" s="182">
        <f t="shared" si="5"/>
        <v>1773226949</v>
      </c>
      <c r="AC10" s="182">
        <f t="shared" si="5"/>
        <v>17190513</v>
      </c>
      <c r="AD10" s="182">
        <f t="shared" si="5"/>
        <v>0</v>
      </c>
    </row>
    <row r="11" spans="1:30" ht="18">
      <c r="A11" s="12"/>
      <c r="B11" s="12" t="s">
        <v>1044</v>
      </c>
      <c r="C11" s="218" t="s">
        <v>1045</v>
      </c>
      <c r="D11" s="124">
        <f t="shared" si="0"/>
        <v>86000000</v>
      </c>
      <c r="E11" s="125">
        <v>0</v>
      </c>
      <c r="F11" s="125">
        <v>0</v>
      </c>
      <c r="G11" s="125">
        <v>83000000</v>
      </c>
      <c r="H11" s="125">
        <v>0</v>
      </c>
      <c r="I11" s="125">
        <v>0</v>
      </c>
      <c r="J11" s="125">
        <v>3000000</v>
      </c>
      <c r="K11" s="125">
        <v>0</v>
      </c>
      <c r="L11" s="125">
        <v>0</v>
      </c>
      <c r="M11" s="124">
        <f t="shared" si="2"/>
        <v>150224068</v>
      </c>
      <c r="N11" s="125">
        <v>0</v>
      </c>
      <c r="O11" s="125">
        <v>0</v>
      </c>
      <c r="P11" s="125">
        <v>138969254</v>
      </c>
      <c r="Q11" s="125">
        <v>0</v>
      </c>
      <c r="R11" s="125">
        <v>0</v>
      </c>
      <c r="S11" s="125">
        <v>9107338</v>
      </c>
      <c r="T11" s="125">
        <v>2147476</v>
      </c>
      <c r="U11" s="125">
        <v>0</v>
      </c>
      <c r="V11" s="124">
        <f t="shared" si="4"/>
        <v>119235781</v>
      </c>
      <c r="W11" s="125">
        <v>0</v>
      </c>
      <c r="X11" s="125">
        <v>0</v>
      </c>
      <c r="Y11" s="125">
        <v>109437035</v>
      </c>
      <c r="Z11" s="125">
        <v>0</v>
      </c>
      <c r="AA11" s="125">
        <v>0</v>
      </c>
      <c r="AB11" s="125">
        <v>7893746</v>
      </c>
      <c r="AC11" s="125">
        <v>1905000</v>
      </c>
      <c r="AD11" s="125">
        <v>0</v>
      </c>
    </row>
    <row r="12" spans="1:30" ht="18">
      <c r="A12" s="12"/>
      <c r="B12" s="12" t="s">
        <v>1046</v>
      </c>
      <c r="C12" s="218" t="s">
        <v>1047</v>
      </c>
      <c r="D12" s="124">
        <f t="shared" si="0"/>
        <v>30000000</v>
      </c>
      <c r="E12" s="125">
        <v>0</v>
      </c>
      <c r="F12" s="125">
        <v>0</v>
      </c>
      <c r="G12" s="125">
        <v>30000000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44146954</v>
      </c>
      <c r="N12" s="125">
        <v>0</v>
      </c>
      <c r="O12" s="125">
        <v>0</v>
      </c>
      <c r="P12" s="125">
        <v>40847566</v>
      </c>
      <c r="Q12" s="125">
        <v>0</v>
      </c>
      <c r="R12" s="125">
        <v>0</v>
      </c>
      <c r="S12" s="125">
        <v>1205600</v>
      </c>
      <c r="T12" s="125">
        <v>2093788</v>
      </c>
      <c r="U12" s="125">
        <v>0</v>
      </c>
      <c r="V12" s="124">
        <f t="shared" si="4"/>
        <v>28247698</v>
      </c>
      <c r="W12" s="125">
        <v>0</v>
      </c>
      <c r="X12" s="125">
        <v>0</v>
      </c>
      <c r="Y12" s="125">
        <v>28147368</v>
      </c>
      <c r="Z12" s="125">
        <v>0</v>
      </c>
      <c r="AA12" s="125">
        <v>0</v>
      </c>
      <c r="AB12" s="125">
        <v>100330</v>
      </c>
      <c r="AC12" s="125">
        <v>0</v>
      </c>
      <c r="AD12" s="125">
        <v>0</v>
      </c>
    </row>
    <row r="13" spans="1:30" ht="18">
      <c r="A13" s="12"/>
      <c r="B13" s="12" t="s">
        <v>1048</v>
      </c>
      <c r="C13" s="218" t="s">
        <v>1049</v>
      </c>
      <c r="D13" s="124">
        <f t="shared" si="0"/>
        <v>34300000</v>
      </c>
      <c r="E13" s="125">
        <v>0</v>
      </c>
      <c r="F13" s="125">
        <v>0</v>
      </c>
      <c r="G13" s="125">
        <v>34300000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38622628</v>
      </c>
      <c r="N13" s="125">
        <v>0</v>
      </c>
      <c r="O13" s="125">
        <v>0</v>
      </c>
      <c r="P13" s="125">
        <v>38622628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4">
        <f t="shared" si="4"/>
        <v>4509350</v>
      </c>
      <c r="W13" s="125">
        <v>0</v>
      </c>
      <c r="X13" s="125">
        <v>0</v>
      </c>
      <c r="Y13" s="125">
        <v>4509350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</row>
    <row r="14" spans="1:30" ht="18">
      <c r="A14" s="12"/>
      <c r="B14" s="12" t="s">
        <v>1050</v>
      </c>
      <c r="C14" s="218" t="s">
        <v>1051</v>
      </c>
      <c r="D14" s="124">
        <f t="shared" si="0"/>
        <v>6645581</v>
      </c>
      <c r="E14" s="125">
        <v>0</v>
      </c>
      <c r="F14" s="125">
        <v>0</v>
      </c>
      <c r="G14" s="125">
        <v>6645581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4">
        <f t="shared" si="2"/>
        <v>6759881</v>
      </c>
      <c r="N14" s="125">
        <v>0</v>
      </c>
      <c r="O14" s="125">
        <v>0</v>
      </c>
      <c r="P14" s="125">
        <v>6759881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4">
        <f t="shared" si="4"/>
        <v>3787781</v>
      </c>
      <c r="W14" s="125">
        <v>0</v>
      </c>
      <c r="X14" s="125">
        <v>0</v>
      </c>
      <c r="Y14" s="125">
        <v>3787781</v>
      </c>
      <c r="Z14" s="125">
        <v>0</v>
      </c>
      <c r="AA14" s="125">
        <v>0</v>
      </c>
      <c r="AB14" s="125"/>
      <c r="AC14" s="125">
        <v>0</v>
      </c>
      <c r="AD14" s="125">
        <v>0</v>
      </c>
    </row>
    <row r="15" spans="1:30" ht="18">
      <c r="A15" s="12"/>
      <c r="B15" s="12" t="s">
        <v>1052</v>
      </c>
      <c r="C15" s="218" t="s">
        <v>1053</v>
      </c>
      <c r="D15" s="124">
        <f t="shared" si="0"/>
        <v>105000000</v>
      </c>
      <c r="E15" s="125">
        <v>0</v>
      </c>
      <c r="F15" s="125">
        <v>0</v>
      </c>
      <c r="G15" s="125">
        <v>105000000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2"/>
        <v>146316024</v>
      </c>
      <c r="N15" s="125">
        <v>0</v>
      </c>
      <c r="O15" s="125">
        <v>0</v>
      </c>
      <c r="P15" s="125">
        <v>146316024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4">
        <f t="shared" si="4"/>
        <v>62064111</v>
      </c>
      <c r="W15" s="125">
        <v>0</v>
      </c>
      <c r="X15" s="125">
        <v>0</v>
      </c>
      <c r="Y15" s="125">
        <v>62064111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</row>
    <row r="16" spans="1:30" ht="18">
      <c r="A16" s="12"/>
      <c r="B16" s="12" t="s">
        <v>1054</v>
      </c>
      <c r="C16" s="218" t="s">
        <v>1055</v>
      </c>
      <c r="D16" s="124">
        <f t="shared" si="0"/>
        <v>25000000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25000000</v>
      </c>
      <c r="M16" s="124">
        <f t="shared" si="2"/>
        <v>27500000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27500000</v>
      </c>
      <c r="V16" s="124">
        <f t="shared" si="4"/>
        <v>0</v>
      </c>
      <c r="W16" s="125">
        <v>0</v>
      </c>
      <c r="X16" s="125">
        <v>0</v>
      </c>
      <c r="Y16" s="125"/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</row>
    <row r="17" spans="1:30" ht="18">
      <c r="A17" s="12"/>
      <c r="B17" s="12" t="s">
        <v>1056</v>
      </c>
      <c r="C17" s="218" t="s">
        <v>1057</v>
      </c>
      <c r="D17" s="124">
        <f t="shared" si="0"/>
        <v>37500000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37500000</v>
      </c>
      <c r="K17" s="125">
        <v>0</v>
      </c>
      <c r="L17" s="125">
        <v>0</v>
      </c>
      <c r="M17" s="124">
        <f t="shared" si="2"/>
        <v>37760950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37760950</v>
      </c>
      <c r="T17" s="125">
        <v>0</v>
      </c>
      <c r="U17" s="125">
        <v>0</v>
      </c>
      <c r="V17" s="124">
        <f t="shared" si="4"/>
        <v>26493555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26493555</v>
      </c>
      <c r="AC17" s="125">
        <v>0</v>
      </c>
      <c r="AD17" s="125">
        <v>0</v>
      </c>
    </row>
    <row r="18" spans="1:30" ht="18">
      <c r="A18" s="12"/>
      <c r="B18" s="12" t="s">
        <v>1058</v>
      </c>
      <c r="C18" s="218" t="s">
        <v>1059</v>
      </c>
      <c r="D18" s="124">
        <f t="shared" si="0"/>
        <v>1688160000</v>
      </c>
      <c r="E18" s="125">
        <v>0</v>
      </c>
      <c r="F18" s="125">
        <v>0</v>
      </c>
      <c r="G18" s="125">
        <v>10000000</v>
      </c>
      <c r="H18" s="125">
        <v>0</v>
      </c>
      <c r="I18" s="125">
        <v>0</v>
      </c>
      <c r="J18" s="125">
        <v>1678160000</v>
      </c>
      <c r="K18" s="125">
        <v>0</v>
      </c>
      <c r="L18" s="125">
        <v>0</v>
      </c>
      <c r="M18" s="124">
        <f t="shared" si="2"/>
        <v>2449470044</v>
      </c>
      <c r="N18" s="125">
        <v>0</v>
      </c>
      <c r="O18" s="125">
        <v>0</v>
      </c>
      <c r="P18" s="125">
        <v>10481337</v>
      </c>
      <c r="Q18" s="125">
        <v>0</v>
      </c>
      <c r="R18" s="125">
        <v>38100000</v>
      </c>
      <c r="S18" s="125">
        <v>2400888707</v>
      </c>
      <c r="T18" s="125">
        <v>0</v>
      </c>
      <c r="U18" s="125">
        <v>0</v>
      </c>
      <c r="V18" s="124">
        <f t="shared" si="4"/>
        <v>1716981129</v>
      </c>
      <c r="W18" s="125">
        <v>0</v>
      </c>
      <c r="X18" s="125">
        <v>0</v>
      </c>
      <c r="Y18" s="125">
        <v>4593296</v>
      </c>
      <c r="Z18" s="125">
        <v>0</v>
      </c>
      <c r="AA18" s="125">
        <v>38100000</v>
      </c>
      <c r="AB18" s="125">
        <v>1674287833</v>
      </c>
      <c r="AC18" s="125">
        <v>0</v>
      </c>
      <c r="AD18" s="125">
        <v>0</v>
      </c>
    </row>
    <row r="19" spans="1:30" ht="30">
      <c r="A19" s="12"/>
      <c r="B19" s="12" t="s">
        <v>1060</v>
      </c>
      <c r="C19" s="218" t="s">
        <v>1061</v>
      </c>
      <c r="D19" s="124">
        <f t="shared" si="0"/>
        <v>40000000</v>
      </c>
      <c r="E19" s="125">
        <v>0</v>
      </c>
      <c r="F19" s="125">
        <v>0</v>
      </c>
      <c r="G19" s="125">
        <v>40000000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2"/>
        <v>19000000</v>
      </c>
      <c r="N19" s="125">
        <v>0</v>
      </c>
      <c r="O19" s="125">
        <v>0</v>
      </c>
      <c r="P19" s="125">
        <v>19000000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4">
        <f t="shared" si="4"/>
        <v>100000</v>
      </c>
      <c r="W19" s="125">
        <v>0</v>
      </c>
      <c r="X19" s="125">
        <v>0</v>
      </c>
      <c r="Y19" s="125">
        <v>100000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</row>
    <row r="20" spans="1:30" ht="18">
      <c r="A20" s="12"/>
      <c r="B20" s="12" t="s">
        <v>1062</v>
      </c>
      <c r="C20" s="218" t="s">
        <v>1063</v>
      </c>
      <c r="D20" s="124">
        <f t="shared" si="0"/>
        <v>79049327</v>
      </c>
      <c r="E20" s="125">
        <v>0</v>
      </c>
      <c r="F20" s="125">
        <v>0</v>
      </c>
      <c r="G20" s="125">
        <v>79049327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4">
        <f t="shared" si="2"/>
        <v>92091237</v>
      </c>
      <c r="N20" s="125">
        <v>0</v>
      </c>
      <c r="O20" s="125">
        <v>0</v>
      </c>
      <c r="P20" s="125">
        <v>92091237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4">
        <f t="shared" si="4"/>
        <v>52111123</v>
      </c>
      <c r="W20" s="125">
        <v>0</v>
      </c>
      <c r="X20" s="125">
        <v>0</v>
      </c>
      <c r="Y20" s="125">
        <v>52111123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</row>
    <row r="21" spans="1:30" ht="30">
      <c r="A21" s="12"/>
      <c r="B21" s="12" t="s">
        <v>1064</v>
      </c>
      <c r="C21" s="218" t="s">
        <v>1065</v>
      </c>
      <c r="D21" s="124">
        <f t="shared" si="0"/>
        <v>12615644</v>
      </c>
      <c r="E21" s="125">
        <v>0</v>
      </c>
      <c r="F21" s="125">
        <v>0</v>
      </c>
      <c r="G21" s="125">
        <v>12615644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2"/>
        <v>14999892</v>
      </c>
      <c r="N21" s="125">
        <v>0</v>
      </c>
      <c r="O21" s="125">
        <v>0</v>
      </c>
      <c r="P21" s="125">
        <v>14999892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4">
        <f t="shared" si="4"/>
        <v>7872877</v>
      </c>
      <c r="W21" s="125">
        <v>0</v>
      </c>
      <c r="X21" s="125">
        <v>0</v>
      </c>
      <c r="Y21" s="125">
        <v>7872877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</row>
    <row r="22" spans="1:30" ht="18">
      <c r="A22" s="12"/>
      <c r="B22" s="12" t="s">
        <v>1066</v>
      </c>
      <c r="C22" s="218" t="s">
        <v>1067</v>
      </c>
      <c r="D22" s="124">
        <f t="shared" si="0"/>
        <v>18306792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18306792</v>
      </c>
      <c r="L22" s="125">
        <v>0</v>
      </c>
      <c r="M22" s="124">
        <f t="shared" si="2"/>
        <v>18643226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18643226</v>
      </c>
      <c r="U22" s="125">
        <v>0</v>
      </c>
      <c r="V22" s="124">
        <f t="shared" si="4"/>
        <v>7019689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7019689</v>
      </c>
      <c r="AD22" s="125">
        <v>0</v>
      </c>
    </row>
    <row r="23" spans="1:30" ht="18">
      <c r="A23" s="12"/>
      <c r="B23" s="12" t="s">
        <v>1068</v>
      </c>
      <c r="C23" s="218" t="s">
        <v>1069</v>
      </c>
      <c r="D23" s="124">
        <f t="shared" si="0"/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4">
        <f t="shared" si="2"/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4">
        <f t="shared" si="4"/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</row>
    <row r="24" spans="1:30" ht="18">
      <c r="A24" s="12"/>
      <c r="B24" s="12" t="s">
        <v>1070</v>
      </c>
      <c r="C24" s="218" t="s">
        <v>1071</v>
      </c>
      <c r="D24" s="124">
        <f t="shared" si="0"/>
        <v>10500000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10500000</v>
      </c>
      <c r="L24" s="125">
        <v>0</v>
      </c>
      <c r="M24" s="124">
        <f t="shared" si="2"/>
        <v>5000000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5000000</v>
      </c>
      <c r="U24" s="125">
        <v>0</v>
      </c>
      <c r="V24" s="124">
        <f t="shared" si="4"/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</row>
    <row r="25" spans="1:30" ht="18">
      <c r="A25" s="12"/>
      <c r="B25" s="12" t="s">
        <v>1072</v>
      </c>
      <c r="C25" s="218" t="s">
        <v>1073</v>
      </c>
      <c r="D25" s="124">
        <f t="shared" si="0"/>
        <v>26000000</v>
      </c>
      <c r="E25" s="125">
        <v>0</v>
      </c>
      <c r="F25" s="125">
        <v>0</v>
      </c>
      <c r="G25" s="125">
        <v>26000000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4">
        <f t="shared" si="2"/>
        <v>33651964</v>
      </c>
      <c r="N25" s="125">
        <v>0</v>
      </c>
      <c r="O25" s="125">
        <v>0</v>
      </c>
      <c r="P25" s="125">
        <v>33651964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4">
        <f t="shared" si="4"/>
        <v>21989792</v>
      </c>
      <c r="W25" s="125">
        <v>0</v>
      </c>
      <c r="X25" s="125">
        <v>0</v>
      </c>
      <c r="Y25" s="125">
        <v>21989792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</row>
    <row r="26" spans="1:30" ht="18">
      <c r="A26" s="12"/>
      <c r="B26" s="12" t="s">
        <v>1074</v>
      </c>
      <c r="C26" s="218" t="s">
        <v>1075</v>
      </c>
      <c r="D26" s="124">
        <f t="shared" si="0"/>
        <v>10000000</v>
      </c>
      <c r="E26" s="125">
        <v>0</v>
      </c>
      <c r="F26" s="125">
        <v>0</v>
      </c>
      <c r="G26" s="125">
        <v>10000000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4">
        <f t="shared" si="2"/>
        <v>16481149</v>
      </c>
      <c r="N26" s="125">
        <v>0</v>
      </c>
      <c r="O26" s="125">
        <v>0</v>
      </c>
      <c r="P26" s="125">
        <v>16481149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4">
        <f t="shared" si="4"/>
        <v>5145536</v>
      </c>
      <c r="W26" s="125">
        <v>0</v>
      </c>
      <c r="X26" s="125">
        <v>0</v>
      </c>
      <c r="Y26" s="125">
        <v>5145536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</row>
    <row r="27" spans="1:30" ht="18">
      <c r="A27" s="12"/>
      <c r="B27" s="12" t="s">
        <v>1076</v>
      </c>
      <c r="C27" s="218" t="s">
        <v>1077</v>
      </c>
      <c r="D27" s="124">
        <f t="shared" si="0"/>
        <v>38274281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38274281</v>
      </c>
      <c r="L27" s="125">
        <v>0</v>
      </c>
      <c r="M27" s="124">
        <f t="shared" si="2"/>
        <v>46540105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38274281</v>
      </c>
      <c r="T27" s="125">
        <v>8265824</v>
      </c>
      <c r="U27" s="125">
        <v>0</v>
      </c>
      <c r="V27" s="124">
        <f t="shared" si="4"/>
        <v>46540105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38274281</v>
      </c>
      <c r="AC27" s="125">
        <v>8265824</v>
      </c>
      <c r="AD27" s="125">
        <v>0</v>
      </c>
    </row>
    <row r="28" spans="1:30" ht="18">
      <c r="A28" s="12"/>
      <c r="B28" s="12" t="s">
        <v>1078</v>
      </c>
      <c r="C28" s="218" t="s">
        <v>1079</v>
      </c>
      <c r="D28" s="124">
        <f t="shared" si="0"/>
        <v>3191510</v>
      </c>
      <c r="E28" s="125">
        <v>0</v>
      </c>
      <c r="F28" s="125">
        <v>0</v>
      </c>
      <c r="G28" s="125">
        <v>3191510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2"/>
        <v>3191510</v>
      </c>
      <c r="N28" s="125">
        <v>0</v>
      </c>
      <c r="O28" s="125">
        <v>0</v>
      </c>
      <c r="P28" s="125">
        <v>3191510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4">
        <f t="shared" si="4"/>
        <v>3191510</v>
      </c>
      <c r="W28" s="125">
        <v>0</v>
      </c>
      <c r="X28" s="125">
        <v>0</v>
      </c>
      <c r="Y28" s="125">
        <v>3191510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</row>
    <row r="29" spans="1:30" ht="18">
      <c r="A29" s="12"/>
      <c r="B29" s="12" t="s">
        <v>1080</v>
      </c>
      <c r="C29" s="218" t="s">
        <v>1081</v>
      </c>
      <c r="D29" s="124">
        <f t="shared" si="0"/>
        <v>6350000</v>
      </c>
      <c r="E29" s="125">
        <v>0</v>
      </c>
      <c r="F29" s="125">
        <v>0</v>
      </c>
      <c r="G29" s="125">
        <v>6350000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4">
        <f t="shared" si="2"/>
        <v>6350000</v>
      </c>
      <c r="N29" s="125">
        <v>0</v>
      </c>
      <c r="O29" s="125">
        <v>0</v>
      </c>
      <c r="P29" s="125">
        <v>6350000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4">
        <f t="shared" si="4"/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</row>
    <row r="30" spans="1:30" ht="18">
      <c r="A30" s="12"/>
      <c r="B30" s="12" t="s">
        <v>1082</v>
      </c>
      <c r="C30" s="218" t="s">
        <v>1083</v>
      </c>
      <c r="D30" s="124">
        <f t="shared" si="0"/>
        <v>3500000</v>
      </c>
      <c r="E30" s="125">
        <v>0</v>
      </c>
      <c r="F30" s="125">
        <v>0</v>
      </c>
      <c r="G30" s="125">
        <v>3500000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4">
        <f t="shared" si="2"/>
        <v>3500000</v>
      </c>
      <c r="N30" s="125">
        <v>0</v>
      </c>
      <c r="O30" s="125">
        <v>0</v>
      </c>
      <c r="P30" s="125">
        <v>3500000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4">
        <f t="shared" si="4"/>
        <v>2775700</v>
      </c>
      <c r="W30" s="125">
        <v>0</v>
      </c>
      <c r="X30" s="125">
        <v>0</v>
      </c>
      <c r="Y30" s="125">
        <v>2775700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</row>
    <row r="31" spans="1:30" ht="18">
      <c r="A31" s="12"/>
      <c r="B31" s="12" t="s">
        <v>1084</v>
      </c>
      <c r="C31" s="218" t="s">
        <v>1085</v>
      </c>
      <c r="D31" s="124">
        <f t="shared" si="0"/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4">
        <f t="shared" si="2"/>
        <v>26177204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26177204</v>
      </c>
      <c r="T31" s="125">
        <v>0</v>
      </c>
      <c r="U31" s="125">
        <v>0</v>
      </c>
      <c r="V31" s="124">
        <f t="shared" si="4"/>
        <v>26177204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26177204</v>
      </c>
      <c r="AC31" s="125">
        <v>0</v>
      </c>
      <c r="AD31" s="125">
        <v>0</v>
      </c>
    </row>
    <row r="32" spans="1:30" ht="18">
      <c r="A32" s="12" t="s">
        <v>161</v>
      </c>
      <c r="B32" s="12"/>
      <c r="C32" s="112" t="s">
        <v>45</v>
      </c>
      <c r="D32" s="25">
        <f t="shared" si="0"/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25">
        <v>0</v>
      </c>
      <c r="M32" s="25">
        <f t="shared" si="2"/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25">
        <v>0</v>
      </c>
      <c r="V32" s="25">
        <f t="shared" si="4"/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25">
        <v>0</v>
      </c>
    </row>
    <row r="33" spans="1:30" ht="18">
      <c r="A33" s="12" t="s">
        <v>162</v>
      </c>
      <c r="B33" s="12"/>
      <c r="C33" s="112" t="s">
        <v>47</v>
      </c>
      <c r="D33" s="25">
        <f t="shared" si="0"/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25">
        <v>0</v>
      </c>
      <c r="M33" s="25">
        <f t="shared" si="2"/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25">
        <v>0</v>
      </c>
      <c r="V33" s="25">
        <f t="shared" si="4"/>
        <v>0</v>
      </c>
      <c r="W33" s="182">
        <v>0</v>
      </c>
      <c r="X33" s="182">
        <v>0</v>
      </c>
      <c r="Y33" s="182">
        <v>0</v>
      </c>
      <c r="Z33" s="182">
        <v>0</v>
      </c>
      <c r="AA33" s="182">
        <v>0</v>
      </c>
      <c r="AB33" s="182">
        <v>0</v>
      </c>
      <c r="AC33" s="182">
        <v>0</v>
      </c>
      <c r="AD33" s="25">
        <v>0</v>
      </c>
    </row>
    <row r="34" spans="1:30" ht="35.25" customHeight="1">
      <c r="A34" s="286" t="s">
        <v>361</v>
      </c>
      <c r="B34" s="286"/>
      <c r="C34" s="286"/>
      <c r="D34" s="25">
        <f t="shared" si="0"/>
        <v>2260393135</v>
      </c>
      <c r="E34" s="182">
        <f aca="true" t="shared" si="6" ref="E34:L34">E10+E32+E33</f>
        <v>0</v>
      </c>
      <c r="F34" s="182">
        <f t="shared" si="6"/>
        <v>0</v>
      </c>
      <c r="G34" s="182">
        <f t="shared" si="6"/>
        <v>449652062</v>
      </c>
      <c r="H34" s="182">
        <f t="shared" si="6"/>
        <v>0</v>
      </c>
      <c r="I34" s="182">
        <f t="shared" si="6"/>
        <v>0</v>
      </c>
      <c r="J34" s="182">
        <f t="shared" si="6"/>
        <v>1718660000</v>
      </c>
      <c r="K34" s="182">
        <f t="shared" si="6"/>
        <v>67081073</v>
      </c>
      <c r="L34" s="182">
        <f t="shared" si="6"/>
        <v>25000000</v>
      </c>
      <c r="M34" s="25">
        <f t="shared" si="2"/>
        <v>3186426836</v>
      </c>
      <c r="N34" s="182">
        <f aca="true" t="shared" si="7" ref="N34:U34">N10+N32+N33</f>
        <v>0</v>
      </c>
      <c r="O34" s="182">
        <f t="shared" si="7"/>
        <v>0</v>
      </c>
      <c r="P34" s="182">
        <f t="shared" si="7"/>
        <v>571262442</v>
      </c>
      <c r="Q34" s="182">
        <f t="shared" si="7"/>
        <v>0</v>
      </c>
      <c r="R34" s="182">
        <f t="shared" si="7"/>
        <v>38100000</v>
      </c>
      <c r="S34" s="182">
        <f t="shared" si="7"/>
        <v>2513414080</v>
      </c>
      <c r="T34" s="182">
        <f t="shared" si="7"/>
        <v>36150314</v>
      </c>
      <c r="U34" s="182">
        <f t="shared" si="7"/>
        <v>27500000</v>
      </c>
      <c r="V34" s="25">
        <f t="shared" si="4"/>
        <v>2134242941</v>
      </c>
      <c r="W34" s="182">
        <f aca="true" t="shared" si="8" ref="W34:AD34">W10+W32+W33</f>
        <v>0</v>
      </c>
      <c r="X34" s="182">
        <f t="shared" si="8"/>
        <v>0</v>
      </c>
      <c r="Y34" s="182">
        <f t="shared" si="8"/>
        <v>305725479</v>
      </c>
      <c r="Z34" s="182">
        <f t="shared" si="8"/>
        <v>0</v>
      </c>
      <c r="AA34" s="182">
        <f t="shared" si="8"/>
        <v>38100000</v>
      </c>
      <c r="AB34" s="182">
        <f t="shared" si="8"/>
        <v>1773226949</v>
      </c>
      <c r="AC34" s="182">
        <f t="shared" si="8"/>
        <v>17190513</v>
      </c>
      <c r="AD34" s="182">
        <f t="shared" si="8"/>
        <v>0</v>
      </c>
    </row>
    <row r="37" spans="11:21" s="231" customFormat="1" ht="15">
      <c r="K37" s="232"/>
      <c r="L37" s="232"/>
      <c r="T37" s="232"/>
      <c r="U37" s="232"/>
    </row>
    <row r="38" spans="11:30" s="231" customFormat="1" ht="15"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</row>
    <row r="39" spans="11:21" s="231" customFormat="1" ht="15">
      <c r="K39" s="232"/>
      <c r="L39" s="232"/>
      <c r="T39" s="232"/>
      <c r="U39" s="232"/>
    </row>
    <row r="40" spans="11:21" ht="12.75">
      <c r="K40" s="34"/>
      <c r="L40" s="34"/>
      <c r="T40" s="34"/>
      <c r="U40" s="34"/>
    </row>
    <row r="41" spans="11:21" ht="12.75">
      <c r="K41" s="34"/>
      <c r="L41" s="34"/>
      <c r="T41" s="34"/>
      <c r="U41" s="34"/>
    </row>
    <row r="42" spans="11:21" ht="12.75">
      <c r="K42" s="34"/>
      <c r="L42" s="34" t="s">
        <v>746</v>
      </c>
      <c r="T42" s="34"/>
      <c r="U42" s="34"/>
    </row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C7:C9"/>
    <mergeCell ref="D7:D9"/>
    <mergeCell ref="E7:L7"/>
    <mergeCell ref="M7:M9"/>
    <mergeCell ref="A34:C34"/>
    <mergeCell ref="N7:U7"/>
    <mergeCell ref="E8:I8"/>
    <mergeCell ref="J8:L8"/>
    <mergeCell ref="N8:R8"/>
    <mergeCell ref="S8:U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2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6"/>
  <sheetViews>
    <sheetView view="pageBreakPreview" zoomScale="70" zoomScaleNormal="64" zoomScaleSheetLayoutView="70" zoomScalePageLayoutView="0" workbookViewId="0" topLeftCell="A1">
      <pane xSplit="4" ySplit="10" topLeftCell="H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AD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6.00390625" style="0" customWidth="1"/>
    <col min="14" max="17" width="13.57421875" style="0" customWidth="1"/>
    <col min="18" max="18" width="17.28125" style="0" customWidth="1"/>
    <col min="19" max="21" width="13.57421875" style="0" customWidth="1"/>
    <col min="22" max="22" width="16.7109375" style="0" customWidth="1"/>
    <col min="27" max="27" width="15.421875" style="0" customWidth="1"/>
  </cols>
  <sheetData>
    <row r="1" spans="1:30" ht="18">
      <c r="A1" s="249" t="s">
        <v>1287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ht="18" customHeight="1">
      <c r="A3" s="299" t="s">
        <v>1086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8">
      <c r="A4" s="299" t="s">
        <v>1087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/>
      <c r="AD5" s="3" t="s">
        <v>1</v>
      </c>
    </row>
    <row r="6" spans="1:3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60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60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60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60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96" customHeight="1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60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60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ht="18">
      <c r="A10" s="12" t="s">
        <v>165</v>
      </c>
      <c r="B10" s="12"/>
      <c r="C10" s="219" t="s">
        <v>43</v>
      </c>
      <c r="D10" s="220">
        <f aca="true" t="shared" si="0" ref="D10:D18">SUM(E10:L10)</f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220">
        <f aca="true" t="shared" si="1" ref="M10:M18">SUM(N10:U10)</f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220">
        <f aca="true" t="shared" si="2" ref="V10:V18">SUM(W10:AD10)</f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</row>
    <row r="11" spans="1:30" ht="18">
      <c r="A11" s="12" t="s">
        <v>166</v>
      </c>
      <c r="B11" s="12"/>
      <c r="C11" s="112" t="s">
        <v>45</v>
      </c>
      <c r="D11" s="14">
        <f t="shared" si="0"/>
        <v>11000000</v>
      </c>
      <c r="E11" s="182">
        <f aca="true" t="shared" si="3" ref="E11:L11">SUM(E12:E18)</f>
        <v>0</v>
      </c>
      <c r="F11" s="182">
        <f t="shared" si="3"/>
        <v>0</v>
      </c>
      <c r="G11" s="182">
        <f t="shared" si="3"/>
        <v>0</v>
      </c>
      <c r="H11" s="182">
        <f t="shared" si="3"/>
        <v>0</v>
      </c>
      <c r="I11" s="182">
        <f>SUM(I12:I18)</f>
        <v>11000000</v>
      </c>
      <c r="J11" s="182">
        <f t="shared" si="3"/>
        <v>0</v>
      </c>
      <c r="K11" s="182">
        <f t="shared" si="3"/>
        <v>0</v>
      </c>
      <c r="L11" s="182">
        <f t="shared" si="3"/>
        <v>0</v>
      </c>
      <c r="M11" s="14">
        <f t="shared" si="1"/>
        <v>11000000</v>
      </c>
      <c r="N11" s="182">
        <f aca="true" t="shared" si="4" ref="N11:U11">SUM(N12:N18)</f>
        <v>0</v>
      </c>
      <c r="O11" s="182">
        <f t="shared" si="4"/>
        <v>0</v>
      </c>
      <c r="P11" s="182">
        <f t="shared" si="4"/>
        <v>0</v>
      </c>
      <c r="Q11" s="182">
        <f t="shared" si="4"/>
        <v>0</v>
      </c>
      <c r="R11" s="182">
        <f t="shared" si="4"/>
        <v>11000000</v>
      </c>
      <c r="S11" s="182">
        <f t="shared" si="4"/>
        <v>0</v>
      </c>
      <c r="T11" s="182">
        <f t="shared" si="4"/>
        <v>0</v>
      </c>
      <c r="U11" s="182">
        <f t="shared" si="4"/>
        <v>0</v>
      </c>
      <c r="V11" s="14">
        <f t="shared" si="2"/>
        <v>11000000</v>
      </c>
      <c r="W11" s="182">
        <f aca="true" t="shared" si="5" ref="W11:AD11">SUM(W12:W18)</f>
        <v>0</v>
      </c>
      <c r="X11" s="182">
        <f t="shared" si="5"/>
        <v>0</v>
      </c>
      <c r="Y11" s="182">
        <f t="shared" si="5"/>
        <v>0</v>
      </c>
      <c r="Z11" s="182">
        <f t="shared" si="5"/>
        <v>0</v>
      </c>
      <c r="AA11" s="182">
        <f t="shared" si="5"/>
        <v>11000000</v>
      </c>
      <c r="AB11" s="182">
        <f t="shared" si="5"/>
        <v>0</v>
      </c>
      <c r="AC11" s="182">
        <f t="shared" si="5"/>
        <v>0</v>
      </c>
      <c r="AD11" s="182">
        <f t="shared" si="5"/>
        <v>0</v>
      </c>
    </row>
    <row r="12" spans="1:30" ht="45">
      <c r="A12" s="12"/>
      <c r="B12" s="12" t="s">
        <v>1088</v>
      </c>
      <c r="C12" s="196" t="s">
        <v>1089</v>
      </c>
      <c r="D12" s="124">
        <f t="shared" si="0"/>
        <v>1000000</v>
      </c>
      <c r="E12" s="125">
        <v>0</v>
      </c>
      <c r="F12" s="125">
        <v>0</v>
      </c>
      <c r="G12" s="125">
        <v>0</v>
      </c>
      <c r="H12" s="125">
        <v>0</v>
      </c>
      <c r="I12" s="125">
        <v>1000000</v>
      </c>
      <c r="J12" s="125">
        <v>0</v>
      </c>
      <c r="K12" s="125">
        <v>0</v>
      </c>
      <c r="L12" s="125">
        <v>0</v>
      </c>
      <c r="M12" s="124">
        <f t="shared" si="1"/>
        <v>1000000</v>
      </c>
      <c r="N12" s="125">
        <v>0</v>
      </c>
      <c r="O12" s="125">
        <v>0</v>
      </c>
      <c r="P12" s="125">
        <v>0</v>
      </c>
      <c r="Q12" s="125">
        <v>0</v>
      </c>
      <c r="R12" s="125">
        <v>1000000</v>
      </c>
      <c r="S12" s="125">
        <v>0</v>
      </c>
      <c r="T12" s="125">
        <v>0</v>
      </c>
      <c r="U12" s="125">
        <v>0</v>
      </c>
      <c r="V12" s="124">
        <f t="shared" si="2"/>
        <v>1000000</v>
      </c>
      <c r="W12" s="125">
        <v>0</v>
      </c>
      <c r="X12" s="125">
        <v>0</v>
      </c>
      <c r="Y12" s="125">
        <v>0</v>
      </c>
      <c r="Z12" s="125">
        <v>0</v>
      </c>
      <c r="AA12" s="125">
        <v>1000000</v>
      </c>
      <c r="AB12" s="125">
        <v>0</v>
      </c>
      <c r="AC12" s="125">
        <v>0</v>
      </c>
      <c r="AD12" s="125">
        <v>0</v>
      </c>
    </row>
    <row r="13" spans="1:30" ht="45">
      <c r="A13" s="12"/>
      <c r="B13" s="12" t="s">
        <v>1090</v>
      </c>
      <c r="C13" s="196" t="s">
        <v>1091</v>
      </c>
      <c r="D13" s="124">
        <f t="shared" si="0"/>
        <v>4000000</v>
      </c>
      <c r="E13" s="125">
        <v>0</v>
      </c>
      <c r="F13" s="125">
        <v>0</v>
      </c>
      <c r="G13" s="125">
        <v>0</v>
      </c>
      <c r="H13" s="125">
        <v>0</v>
      </c>
      <c r="I13" s="125">
        <v>4000000</v>
      </c>
      <c r="J13" s="125">
        <v>0</v>
      </c>
      <c r="K13" s="125">
        <v>0</v>
      </c>
      <c r="L13" s="125">
        <v>0</v>
      </c>
      <c r="M13" s="124">
        <f t="shared" si="1"/>
        <v>4000000</v>
      </c>
      <c r="N13" s="125">
        <v>0</v>
      </c>
      <c r="O13" s="125">
        <v>0</v>
      </c>
      <c r="P13" s="125">
        <v>0</v>
      </c>
      <c r="Q13" s="125">
        <v>0</v>
      </c>
      <c r="R13" s="125">
        <v>4000000</v>
      </c>
      <c r="S13" s="125">
        <v>0</v>
      </c>
      <c r="T13" s="125">
        <v>0</v>
      </c>
      <c r="U13" s="125">
        <v>0</v>
      </c>
      <c r="V13" s="124">
        <f t="shared" si="2"/>
        <v>4000000</v>
      </c>
      <c r="W13" s="125">
        <v>0</v>
      </c>
      <c r="X13" s="125">
        <v>0</v>
      </c>
      <c r="Y13" s="125">
        <v>0</v>
      </c>
      <c r="Z13" s="125">
        <v>0</v>
      </c>
      <c r="AA13" s="125">
        <v>4000000</v>
      </c>
      <c r="AB13" s="125">
        <v>0</v>
      </c>
      <c r="AC13" s="125">
        <v>0</v>
      </c>
      <c r="AD13" s="125">
        <v>0</v>
      </c>
    </row>
    <row r="14" spans="1:30" ht="45">
      <c r="A14" s="12"/>
      <c r="B14" s="12" t="s">
        <v>1092</v>
      </c>
      <c r="C14" s="196" t="s">
        <v>1093</v>
      </c>
      <c r="D14" s="124">
        <f t="shared" si="0"/>
        <v>1000000</v>
      </c>
      <c r="E14" s="125">
        <v>0</v>
      </c>
      <c r="F14" s="125">
        <v>0</v>
      </c>
      <c r="G14" s="125">
        <v>0</v>
      </c>
      <c r="H14" s="125">
        <v>0</v>
      </c>
      <c r="I14" s="125">
        <v>1000000</v>
      </c>
      <c r="J14" s="125">
        <v>0</v>
      </c>
      <c r="K14" s="125">
        <v>0</v>
      </c>
      <c r="L14" s="125">
        <v>0</v>
      </c>
      <c r="M14" s="124">
        <f t="shared" si="1"/>
        <v>1000000</v>
      </c>
      <c r="N14" s="125">
        <v>0</v>
      </c>
      <c r="O14" s="125">
        <v>0</v>
      </c>
      <c r="P14" s="125">
        <v>0</v>
      </c>
      <c r="Q14" s="125">
        <v>0</v>
      </c>
      <c r="R14" s="125">
        <v>1000000</v>
      </c>
      <c r="S14" s="125">
        <v>0</v>
      </c>
      <c r="T14" s="125">
        <v>0</v>
      </c>
      <c r="U14" s="125">
        <v>0</v>
      </c>
      <c r="V14" s="124">
        <f t="shared" si="2"/>
        <v>1000000</v>
      </c>
      <c r="W14" s="125">
        <v>0</v>
      </c>
      <c r="X14" s="125">
        <v>0</v>
      </c>
      <c r="Y14" s="125">
        <v>0</v>
      </c>
      <c r="Z14" s="125">
        <v>0</v>
      </c>
      <c r="AA14" s="125">
        <v>1000000</v>
      </c>
      <c r="AB14" s="125">
        <v>0</v>
      </c>
      <c r="AC14" s="125">
        <v>0</v>
      </c>
      <c r="AD14" s="125">
        <v>0</v>
      </c>
    </row>
    <row r="15" spans="1:30" ht="45">
      <c r="A15" s="12"/>
      <c r="B15" s="12" t="s">
        <v>1094</v>
      </c>
      <c r="C15" s="196" t="s">
        <v>1095</v>
      </c>
      <c r="D15" s="124">
        <f t="shared" si="0"/>
        <v>1500000</v>
      </c>
      <c r="E15" s="125">
        <v>0</v>
      </c>
      <c r="F15" s="125">
        <v>0</v>
      </c>
      <c r="G15" s="125">
        <v>0</v>
      </c>
      <c r="H15" s="125">
        <v>0</v>
      </c>
      <c r="I15" s="125">
        <v>1500000</v>
      </c>
      <c r="J15" s="125">
        <v>0</v>
      </c>
      <c r="K15" s="125">
        <v>0</v>
      </c>
      <c r="L15" s="125">
        <v>0</v>
      </c>
      <c r="M15" s="124">
        <f t="shared" si="1"/>
        <v>1500000</v>
      </c>
      <c r="N15" s="125">
        <v>0</v>
      </c>
      <c r="O15" s="125">
        <v>0</v>
      </c>
      <c r="P15" s="125">
        <v>0</v>
      </c>
      <c r="Q15" s="125">
        <v>0</v>
      </c>
      <c r="R15" s="125">
        <v>1500000</v>
      </c>
      <c r="S15" s="125">
        <v>0</v>
      </c>
      <c r="T15" s="125">
        <v>0</v>
      </c>
      <c r="U15" s="125">
        <v>0</v>
      </c>
      <c r="V15" s="124">
        <f t="shared" si="2"/>
        <v>1500000</v>
      </c>
      <c r="W15" s="125">
        <v>0</v>
      </c>
      <c r="X15" s="125">
        <v>0</v>
      </c>
      <c r="Y15" s="125">
        <v>0</v>
      </c>
      <c r="Z15" s="125">
        <v>0</v>
      </c>
      <c r="AA15" s="125">
        <v>1500000</v>
      </c>
      <c r="AB15" s="125">
        <v>0</v>
      </c>
      <c r="AC15" s="125">
        <v>0</v>
      </c>
      <c r="AD15" s="125">
        <v>0</v>
      </c>
    </row>
    <row r="16" spans="1:30" ht="45">
      <c r="A16" s="12"/>
      <c r="B16" s="12" t="s">
        <v>1096</v>
      </c>
      <c r="C16" s="196" t="s">
        <v>1097</v>
      </c>
      <c r="D16" s="124">
        <f t="shared" si="0"/>
        <v>1500000</v>
      </c>
      <c r="E16" s="125">
        <v>0</v>
      </c>
      <c r="F16" s="125">
        <v>0</v>
      </c>
      <c r="G16" s="125">
        <v>0</v>
      </c>
      <c r="H16" s="125">
        <v>0</v>
      </c>
      <c r="I16" s="125">
        <v>1500000</v>
      </c>
      <c r="J16" s="125">
        <v>0</v>
      </c>
      <c r="K16" s="125">
        <v>0</v>
      </c>
      <c r="L16" s="125">
        <v>0</v>
      </c>
      <c r="M16" s="124">
        <f t="shared" si="1"/>
        <v>1500000</v>
      </c>
      <c r="N16" s="125">
        <v>0</v>
      </c>
      <c r="O16" s="125">
        <v>0</v>
      </c>
      <c r="P16" s="125">
        <v>0</v>
      </c>
      <c r="Q16" s="125">
        <v>0</v>
      </c>
      <c r="R16" s="125">
        <v>1500000</v>
      </c>
      <c r="S16" s="125">
        <v>0</v>
      </c>
      <c r="T16" s="125">
        <v>0</v>
      </c>
      <c r="U16" s="125">
        <v>0</v>
      </c>
      <c r="V16" s="124">
        <f t="shared" si="2"/>
        <v>1500000</v>
      </c>
      <c r="W16" s="125">
        <v>0</v>
      </c>
      <c r="X16" s="125">
        <v>0</v>
      </c>
      <c r="Y16" s="125">
        <v>0</v>
      </c>
      <c r="Z16" s="125">
        <v>0</v>
      </c>
      <c r="AA16" s="125">
        <v>1500000</v>
      </c>
      <c r="AB16" s="125">
        <v>0</v>
      </c>
      <c r="AC16" s="125">
        <v>0</v>
      </c>
      <c r="AD16" s="125">
        <v>0</v>
      </c>
    </row>
    <row r="17" spans="1:30" ht="45">
      <c r="A17" s="12"/>
      <c r="B17" s="12" t="s">
        <v>1098</v>
      </c>
      <c r="C17" s="196" t="s">
        <v>1099</v>
      </c>
      <c r="D17" s="124">
        <f t="shared" si="0"/>
        <v>1000000</v>
      </c>
      <c r="E17" s="125">
        <v>0</v>
      </c>
      <c r="F17" s="125">
        <v>0</v>
      </c>
      <c r="G17" s="125">
        <v>0</v>
      </c>
      <c r="H17" s="125">
        <v>0</v>
      </c>
      <c r="I17" s="125">
        <v>1000000</v>
      </c>
      <c r="J17" s="125">
        <v>0</v>
      </c>
      <c r="K17" s="125">
        <v>0</v>
      </c>
      <c r="L17" s="125">
        <v>0</v>
      </c>
      <c r="M17" s="124">
        <f t="shared" si="1"/>
        <v>1000000</v>
      </c>
      <c r="N17" s="125">
        <v>0</v>
      </c>
      <c r="O17" s="125">
        <v>0</v>
      </c>
      <c r="P17" s="125">
        <v>0</v>
      </c>
      <c r="Q17" s="125">
        <v>0</v>
      </c>
      <c r="R17" s="125">
        <v>1000000</v>
      </c>
      <c r="S17" s="125">
        <v>0</v>
      </c>
      <c r="T17" s="125">
        <v>0</v>
      </c>
      <c r="U17" s="125">
        <v>0</v>
      </c>
      <c r="V17" s="124">
        <f t="shared" si="2"/>
        <v>1000000</v>
      </c>
      <c r="W17" s="125">
        <v>0</v>
      </c>
      <c r="X17" s="125">
        <v>0</v>
      </c>
      <c r="Y17" s="125">
        <v>0</v>
      </c>
      <c r="Z17" s="125">
        <v>0</v>
      </c>
      <c r="AA17" s="125">
        <v>1000000</v>
      </c>
      <c r="AB17" s="125">
        <v>0</v>
      </c>
      <c r="AC17" s="125">
        <v>0</v>
      </c>
      <c r="AD17" s="125">
        <v>0</v>
      </c>
    </row>
    <row r="18" spans="1:30" ht="45">
      <c r="A18" s="12"/>
      <c r="B18" s="12" t="s">
        <v>1100</v>
      </c>
      <c r="C18" s="196" t="s">
        <v>1101</v>
      </c>
      <c r="D18" s="124">
        <f t="shared" si="0"/>
        <v>1000000</v>
      </c>
      <c r="E18" s="125">
        <v>0</v>
      </c>
      <c r="F18" s="125">
        <v>0</v>
      </c>
      <c r="G18" s="125">
        <v>0</v>
      </c>
      <c r="H18" s="125">
        <v>0</v>
      </c>
      <c r="I18" s="125">
        <v>1000000</v>
      </c>
      <c r="J18" s="125">
        <v>0</v>
      </c>
      <c r="K18" s="125">
        <v>0</v>
      </c>
      <c r="L18" s="125">
        <v>0</v>
      </c>
      <c r="M18" s="124">
        <f t="shared" si="1"/>
        <v>1000000</v>
      </c>
      <c r="N18" s="125">
        <v>0</v>
      </c>
      <c r="O18" s="125">
        <v>0</v>
      </c>
      <c r="P18" s="125">
        <v>0</v>
      </c>
      <c r="Q18" s="125">
        <v>0</v>
      </c>
      <c r="R18" s="125">
        <v>1000000</v>
      </c>
      <c r="S18" s="125">
        <v>0</v>
      </c>
      <c r="T18" s="125">
        <v>0</v>
      </c>
      <c r="U18" s="125">
        <v>0</v>
      </c>
      <c r="V18" s="124">
        <f t="shared" si="2"/>
        <v>1000000</v>
      </c>
      <c r="W18" s="125">
        <v>0</v>
      </c>
      <c r="X18" s="125">
        <v>0</v>
      </c>
      <c r="Y18" s="125">
        <v>0</v>
      </c>
      <c r="Z18" s="125">
        <v>0</v>
      </c>
      <c r="AA18" s="125">
        <v>1000000</v>
      </c>
      <c r="AB18" s="125">
        <v>0</v>
      </c>
      <c r="AC18" s="125">
        <v>0</v>
      </c>
      <c r="AD18" s="125">
        <v>0</v>
      </c>
    </row>
    <row r="19" spans="1:30" ht="18">
      <c r="A19" s="12" t="s">
        <v>167</v>
      </c>
      <c r="B19" s="12"/>
      <c r="C19" s="112" t="s">
        <v>47</v>
      </c>
      <c r="D19" s="25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  <c r="V19" s="25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25">
        <v>0</v>
      </c>
    </row>
    <row r="20" spans="1:30" ht="27.75" customHeight="1">
      <c r="A20" s="286" t="s">
        <v>361</v>
      </c>
      <c r="B20" s="286"/>
      <c r="C20" s="286"/>
      <c r="D20" s="25">
        <f>SUM(E20:L20)</f>
        <v>11000000</v>
      </c>
      <c r="E20" s="182">
        <f aca="true" t="shared" si="6" ref="E20:L20">E10+E11+E19</f>
        <v>0</v>
      </c>
      <c r="F20" s="182">
        <f t="shared" si="6"/>
        <v>0</v>
      </c>
      <c r="G20" s="182">
        <f t="shared" si="6"/>
        <v>0</v>
      </c>
      <c r="H20" s="182">
        <f t="shared" si="6"/>
        <v>0</v>
      </c>
      <c r="I20" s="182">
        <f t="shared" si="6"/>
        <v>11000000</v>
      </c>
      <c r="J20" s="182">
        <f t="shared" si="6"/>
        <v>0</v>
      </c>
      <c r="K20" s="182">
        <f t="shared" si="6"/>
        <v>0</v>
      </c>
      <c r="L20" s="182">
        <f t="shared" si="6"/>
        <v>0</v>
      </c>
      <c r="M20" s="25">
        <f>SUM(N20:U20)</f>
        <v>11000000</v>
      </c>
      <c r="N20" s="182">
        <f aca="true" t="shared" si="7" ref="N20:U20">N10+N11+N19</f>
        <v>0</v>
      </c>
      <c r="O20" s="182">
        <f t="shared" si="7"/>
        <v>0</v>
      </c>
      <c r="P20" s="182">
        <f t="shared" si="7"/>
        <v>0</v>
      </c>
      <c r="Q20" s="182">
        <f t="shared" si="7"/>
        <v>0</v>
      </c>
      <c r="R20" s="182">
        <f t="shared" si="7"/>
        <v>11000000</v>
      </c>
      <c r="S20" s="182">
        <f t="shared" si="7"/>
        <v>0</v>
      </c>
      <c r="T20" s="182">
        <f t="shared" si="7"/>
        <v>0</v>
      </c>
      <c r="U20" s="182">
        <f t="shared" si="7"/>
        <v>0</v>
      </c>
      <c r="V20" s="25">
        <f>SUM(W20:AD20)</f>
        <v>11000000</v>
      </c>
      <c r="W20" s="182">
        <f aca="true" t="shared" si="8" ref="W20:AD20">W10+W11+W19</f>
        <v>0</v>
      </c>
      <c r="X20" s="182">
        <f t="shared" si="8"/>
        <v>0</v>
      </c>
      <c r="Y20" s="182">
        <f t="shared" si="8"/>
        <v>0</v>
      </c>
      <c r="Z20" s="182">
        <f t="shared" si="8"/>
        <v>0</v>
      </c>
      <c r="AA20" s="182">
        <f t="shared" si="8"/>
        <v>11000000</v>
      </c>
      <c r="AB20" s="182">
        <f t="shared" si="8"/>
        <v>0</v>
      </c>
      <c r="AC20" s="182">
        <f t="shared" si="8"/>
        <v>0</v>
      </c>
      <c r="AD20" s="182">
        <f t="shared" si="8"/>
        <v>0</v>
      </c>
    </row>
    <row r="31" spans="11:14" ht="12.75">
      <c r="K31" s="34"/>
      <c r="L31" s="34"/>
      <c r="M31" s="34"/>
      <c r="N31" s="34"/>
    </row>
    <row r="32" spans="11:14" ht="12.75">
      <c r="K32" s="34"/>
      <c r="L32" s="34"/>
      <c r="M32" s="34"/>
      <c r="N32" s="34"/>
    </row>
    <row r="33" spans="11:14" ht="12.75">
      <c r="K33" s="34"/>
      <c r="L33" s="34"/>
      <c r="M33" s="34"/>
      <c r="N33" s="34"/>
    </row>
    <row r="34" spans="11:14" ht="12.75">
      <c r="K34" s="34"/>
      <c r="L34" s="34"/>
      <c r="M34" s="34"/>
      <c r="N34" s="34"/>
    </row>
    <row r="35" spans="11:14" ht="12.75">
      <c r="K35" s="34"/>
      <c r="L35" s="34"/>
      <c r="M35" s="34"/>
      <c r="N35" s="34"/>
    </row>
    <row r="36" spans="11:14" ht="12.75">
      <c r="K36" s="34"/>
      <c r="L36" s="34" t="s">
        <v>746</v>
      </c>
      <c r="M36" s="34"/>
      <c r="N36" s="34"/>
    </row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3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tabSelected="1" view="pageBreakPreview" zoomScale="70" zoomScaleNormal="71" zoomScaleSheetLayoutView="70" zoomScalePageLayoutView="0" workbookViewId="0" topLeftCell="A1">
      <selection activeCell="C2" sqref="C2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8.421875" style="0" customWidth="1"/>
    <col min="14" max="14" width="12.140625" style="0" customWidth="1"/>
    <col min="15" max="15" width="15.00390625" style="0" customWidth="1"/>
    <col min="16" max="17" width="12.140625" style="0" customWidth="1"/>
    <col min="18" max="18" width="16.00390625" style="0" customWidth="1"/>
    <col min="19" max="20" width="12.140625" style="0" customWidth="1"/>
    <col min="21" max="21" width="14.8515625" style="0" customWidth="1"/>
    <col min="22" max="22" width="9.140625" style="0" customWidth="1"/>
  </cols>
  <sheetData>
    <row r="1" spans="1:21" ht="18">
      <c r="A1" s="249" t="s">
        <v>1288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8" customHeight="1">
      <c r="A3" s="299" t="s">
        <v>1102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</row>
    <row r="4" spans="1:21" ht="18">
      <c r="A4" s="299" t="s">
        <v>1103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87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</row>
    <row r="8" spans="1:21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87"/>
      <c r="N8" s="301" t="s">
        <v>30</v>
      </c>
      <c r="O8" s="301"/>
      <c r="P8" s="301"/>
      <c r="Q8" s="301"/>
      <c r="R8" s="301"/>
      <c r="S8" s="301" t="s">
        <v>31</v>
      </c>
      <c r="T8" s="301"/>
      <c r="U8" s="301"/>
    </row>
    <row r="9" spans="1:21" ht="76.5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87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175</v>
      </c>
      <c r="B10" s="12"/>
      <c r="C10" s="112" t="s">
        <v>43</v>
      </c>
      <c r="D10" s="25">
        <f aca="true" t="shared" si="0" ref="D10:D24">SUM(E10:L10)</f>
        <v>173269634</v>
      </c>
      <c r="E10" s="182">
        <f aca="true" t="shared" si="1" ref="E10:L10">SUM(E11:E21)</f>
        <v>0</v>
      </c>
      <c r="F10" s="182">
        <f t="shared" si="1"/>
        <v>0</v>
      </c>
      <c r="G10" s="182">
        <f t="shared" si="1"/>
        <v>0</v>
      </c>
      <c r="H10" s="182">
        <f t="shared" si="1"/>
        <v>0</v>
      </c>
      <c r="I10" s="182">
        <f t="shared" si="1"/>
        <v>173269634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4">SUM(N10:U10)</f>
        <v>212280899</v>
      </c>
      <c r="N10" s="182">
        <f aca="true" t="shared" si="3" ref="N10:U10">SUM(N11:N21)</f>
        <v>0</v>
      </c>
      <c r="O10" s="182">
        <f t="shared" si="3"/>
        <v>0</v>
      </c>
      <c r="P10" s="182">
        <f t="shared" si="3"/>
        <v>0</v>
      </c>
      <c r="Q10" s="182">
        <f t="shared" si="3"/>
        <v>0</v>
      </c>
      <c r="R10" s="182">
        <f t="shared" si="3"/>
        <v>212280899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18">
      <c r="A11" s="12"/>
      <c r="B11" s="12" t="s">
        <v>1104</v>
      </c>
      <c r="C11" s="19" t="s">
        <v>1105</v>
      </c>
      <c r="D11" s="124">
        <f t="shared" si="0"/>
        <v>13014</v>
      </c>
      <c r="E11" s="125">
        <v>0</v>
      </c>
      <c r="F11" s="125">
        <v>0</v>
      </c>
      <c r="G11" s="125">
        <v>0</v>
      </c>
      <c r="H11" s="125">
        <v>0</v>
      </c>
      <c r="I11" s="125">
        <v>13014</v>
      </c>
      <c r="J11" s="125">
        <v>0</v>
      </c>
      <c r="K11" s="125">
        <v>0</v>
      </c>
      <c r="L11" s="125">
        <v>0</v>
      </c>
      <c r="M11" s="124">
        <f>SUM(N11:U11)</f>
        <v>13014</v>
      </c>
      <c r="N11" s="125"/>
      <c r="O11" s="125"/>
      <c r="P11" s="125"/>
      <c r="Q11" s="125"/>
      <c r="R11" s="125">
        <v>13014</v>
      </c>
      <c r="S11" s="125"/>
      <c r="T11" s="125"/>
      <c r="U11" s="125"/>
    </row>
    <row r="12" spans="1:21" ht="18">
      <c r="A12" s="12"/>
      <c r="B12" s="12" t="s">
        <v>1106</v>
      </c>
      <c r="C12" s="19" t="s">
        <v>1107</v>
      </c>
      <c r="D12" s="124">
        <f t="shared" si="0"/>
        <v>12663080</v>
      </c>
      <c r="E12" s="125">
        <v>0</v>
      </c>
      <c r="F12" s="125">
        <v>0</v>
      </c>
      <c r="G12" s="125">
        <v>0</v>
      </c>
      <c r="H12" s="125">
        <v>0</v>
      </c>
      <c r="I12" s="125">
        <v>12663080</v>
      </c>
      <c r="J12" s="125">
        <v>0</v>
      </c>
      <c r="K12" s="125">
        <v>0</v>
      </c>
      <c r="L12" s="125">
        <v>0</v>
      </c>
      <c r="M12" s="124">
        <f t="shared" si="2"/>
        <v>0</v>
      </c>
      <c r="N12" s="125"/>
      <c r="O12" s="125"/>
      <c r="P12" s="125"/>
      <c r="Q12" s="125"/>
      <c r="R12" s="125">
        <v>0</v>
      </c>
      <c r="S12" s="125"/>
      <c r="T12" s="125"/>
      <c r="U12" s="125"/>
    </row>
    <row r="13" spans="1:21" ht="18">
      <c r="A13" s="12"/>
      <c r="B13" s="12" t="s">
        <v>1108</v>
      </c>
      <c r="C13" s="19" t="s">
        <v>1109</v>
      </c>
      <c r="D13" s="124">
        <f t="shared" si="0"/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0</v>
      </c>
      <c r="N13" s="125"/>
      <c r="O13" s="125"/>
      <c r="P13" s="125"/>
      <c r="Q13" s="125"/>
      <c r="R13" s="125">
        <v>0</v>
      </c>
      <c r="S13" s="125"/>
      <c r="T13" s="125"/>
      <c r="U13" s="125"/>
    </row>
    <row r="14" spans="1:21" ht="30">
      <c r="A14" s="12"/>
      <c r="B14" s="12" t="s">
        <v>1110</v>
      </c>
      <c r="C14" s="196" t="s">
        <v>1111</v>
      </c>
      <c r="D14" s="124">
        <f t="shared" si="0"/>
        <v>39795420</v>
      </c>
      <c r="E14" s="125">
        <v>0</v>
      </c>
      <c r="F14" s="125">
        <v>0</v>
      </c>
      <c r="G14" s="125">
        <v>0</v>
      </c>
      <c r="H14" s="125">
        <v>0</v>
      </c>
      <c r="I14" s="125">
        <v>39795420</v>
      </c>
      <c r="J14" s="125">
        <v>0</v>
      </c>
      <c r="K14" s="125">
        <v>0</v>
      </c>
      <c r="L14" s="125">
        <v>0</v>
      </c>
      <c r="M14" s="124">
        <f t="shared" si="2"/>
        <v>0</v>
      </c>
      <c r="N14" s="125"/>
      <c r="O14" s="125"/>
      <c r="P14" s="125"/>
      <c r="Q14" s="125"/>
      <c r="R14" s="125">
        <v>0</v>
      </c>
      <c r="S14" s="125"/>
      <c r="T14" s="125"/>
      <c r="U14" s="125"/>
    </row>
    <row r="15" spans="1:21" ht="30">
      <c r="A15" s="12"/>
      <c r="B15" s="12" t="s">
        <v>1112</v>
      </c>
      <c r="C15" s="196" t="s">
        <v>1113</v>
      </c>
      <c r="D15" s="124">
        <f t="shared" si="0"/>
        <v>916800</v>
      </c>
      <c r="E15" s="125">
        <v>0</v>
      </c>
      <c r="F15" s="125">
        <v>0</v>
      </c>
      <c r="G15" s="125">
        <v>0</v>
      </c>
      <c r="H15" s="125">
        <v>0</v>
      </c>
      <c r="I15" s="125">
        <v>916800</v>
      </c>
      <c r="J15" s="125">
        <v>0</v>
      </c>
      <c r="K15" s="125">
        <v>0</v>
      </c>
      <c r="L15" s="125">
        <v>0</v>
      </c>
      <c r="M15" s="124">
        <f t="shared" si="2"/>
        <v>916800</v>
      </c>
      <c r="N15" s="125"/>
      <c r="O15" s="125"/>
      <c r="P15" s="125"/>
      <c r="Q15" s="125"/>
      <c r="R15" s="125">
        <v>916800</v>
      </c>
      <c r="S15" s="125"/>
      <c r="T15" s="125"/>
      <c r="U15" s="125"/>
    </row>
    <row r="16" spans="1:21" ht="18">
      <c r="A16" s="12"/>
      <c r="B16" s="12" t="s">
        <v>1114</v>
      </c>
      <c r="C16" s="196" t="s">
        <v>1115</v>
      </c>
      <c r="D16" s="124">
        <f t="shared" si="0"/>
        <v>19581320</v>
      </c>
      <c r="E16" s="125">
        <v>0</v>
      </c>
      <c r="F16" s="125">
        <v>0</v>
      </c>
      <c r="G16" s="125">
        <v>0</v>
      </c>
      <c r="H16" s="125">
        <v>0</v>
      </c>
      <c r="I16" s="125">
        <v>19581320</v>
      </c>
      <c r="J16" s="125">
        <v>0</v>
      </c>
      <c r="K16" s="125">
        <v>0</v>
      </c>
      <c r="L16" s="125">
        <v>0</v>
      </c>
      <c r="M16" s="124">
        <f t="shared" si="2"/>
        <v>18934720</v>
      </c>
      <c r="N16" s="125"/>
      <c r="O16" s="125"/>
      <c r="P16" s="125"/>
      <c r="Q16" s="125"/>
      <c r="R16" s="125">
        <v>18934720</v>
      </c>
      <c r="S16" s="125"/>
      <c r="T16" s="125"/>
      <c r="U16" s="125"/>
    </row>
    <row r="17" spans="1:21" ht="18">
      <c r="A17" s="12"/>
      <c r="B17" s="12" t="s">
        <v>1116</v>
      </c>
      <c r="C17" s="196" t="s">
        <v>1117</v>
      </c>
      <c r="D17" s="124">
        <f t="shared" si="0"/>
        <v>50000000</v>
      </c>
      <c r="E17" s="125">
        <v>0</v>
      </c>
      <c r="F17" s="125">
        <v>0</v>
      </c>
      <c r="G17" s="125">
        <v>0</v>
      </c>
      <c r="H17" s="125">
        <v>0</v>
      </c>
      <c r="I17" s="125">
        <v>50000000</v>
      </c>
      <c r="J17" s="125">
        <v>0</v>
      </c>
      <c r="K17" s="125">
        <v>0</v>
      </c>
      <c r="L17" s="125">
        <v>0</v>
      </c>
      <c r="M17" s="124">
        <f t="shared" si="2"/>
        <v>190267365</v>
      </c>
      <c r="N17" s="125"/>
      <c r="O17" s="125"/>
      <c r="P17" s="125"/>
      <c r="Q17" s="125"/>
      <c r="R17" s="125">
        <v>190267365</v>
      </c>
      <c r="S17" s="125"/>
      <c r="T17" s="125"/>
      <c r="U17" s="125"/>
    </row>
    <row r="18" spans="1:21" ht="18">
      <c r="A18" s="12"/>
      <c r="B18" s="12" t="s">
        <v>1118</v>
      </c>
      <c r="C18" s="196" t="s">
        <v>1119</v>
      </c>
      <c r="D18" s="124">
        <f t="shared" si="0"/>
        <v>40000000</v>
      </c>
      <c r="E18" s="125">
        <v>0</v>
      </c>
      <c r="F18" s="125">
        <v>0</v>
      </c>
      <c r="G18" s="125">
        <v>0</v>
      </c>
      <c r="H18" s="125">
        <v>0</v>
      </c>
      <c r="I18" s="125">
        <v>40000000</v>
      </c>
      <c r="J18" s="125">
        <v>0</v>
      </c>
      <c r="K18" s="125">
        <v>0</v>
      </c>
      <c r="L18" s="125">
        <v>0</v>
      </c>
      <c r="M18" s="124">
        <f t="shared" si="2"/>
        <v>0</v>
      </c>
      <c r="N18" s="125"/>
      <c r="O18" s="125"/>
      <c r="P18" s="125"/>
      <c r="Q18" s="125"/>
      <c r="R18" s="125">
        <v>0</v>
      </c>
      <c r="S18" s="125"/>
      <c r="T18" s="125"/>
      <c r="U18" s="125"/>
    </row>
    <row r="19" spans="1:21" ht="18">
      <c r="A19" s="12"/>
      <c r="B19" s="12" t="s">
        <v>1120</v>
      </c>
      <c r="C19" s="196" t="s">
        <v>1121</v>
      </c>
      <c r="D19" s="124">
        <f t="shared" si="0"/>
        <v>2500000</v>
      </c>
      <c r="E19" s="125">
        <v>0</v>
      </c>
      <c r="F19" s="125">
        <v>0</v>
      </c>
      <c r="G19" s="125">
        <v>0</v>
      </c>
      <c r="H19" s="125">
        <v>0</v>
      </c>
      <c r="I19" s="125">
        <v>2500000</v>
      </c>
      <c r="J19" s="125">
        <v>0</v>
      </c>
      <c r="K19" s="125">
        <v>0</v>
      </c>
      <c r="L19" s="125">
        <v>0</v>
      </c>
      <c r="M19" s="124">
        <f t="shared" si="2"/>
        <v>0</v>
      </c>
      <c r="N19" s="125"/>
      <c r="O19" s="125"/>
      <c r="P19" s="125"/>
      <c r="Q19" s="125"/>
      <c r="R19" s="125">
        <v>0</v>
      </c>
      <c r="S19" s="125"/>
      <c r="T19" s="125"/>
      <c r="U19" s="125"/>
    </row>
    <row r="20" spans="1:21" ht="18">
      <c r="A20" s="12"/>
      <c r="B20" s="12" t="s">
        <v>1122</v>
      </c>
      <c r="C20" s="221" t="s">
        <v>1123</v>
      </c>
      <c r="D20" s="124">
        <f t="shared" si="0"/>
        <v>3800000</v>
      </c>
      <c r="E20" s="125">
        <v>0</v>
      </c>
      <c r="F20" s="125">
        <v>0</v>
      </c>
      <c r="G20" s="125">
        <v>0</v>
      </c>
      <c r="H20" s="125">
        <v>0</v>
      </c>
      <c r="I20" s="125">
        <v>3800000</v>
      </c>
      <c r="J20" s="125">
        <v>0</v>
      </c>
      <c r="K20" s="125">
        <v>0</v>
      </c>
      <c r="L20" s="125">
        <v>0</v>
      </c>
      <c r="M20" s="124">
        <f t="shared" si="2"/>
        <v>2149000</v>
      </c>
      <c r="N20" s="125"/>
      <c r="O20" s="125"/>
      <c r="P20" s="125"/>
      <c r="Q20" s="125"/>
      <c r="R20" s="125">
        <v>2149000</v>
      </c>
      <c r="S20" s="125"/>
      <c r="T20" s="125"/>
      <c r="U20" s="125"/>
    </row>
    <row r="21" spans="1:21" ht="18">
      <c r="A21" s="12"/>
      <c r="B21" s="12" t="s">
        <v>1124</v>
      </c>
      <c r="C21" s="19" t="s">
        <v>1125</v>
      </c>
      <c r="D21" s="222">
        <f t="shared" si="0"/>
        <v>4000000</v>
      </c>
      <c r="E21" s="125">
        <v>0</v>
      </c>
      <c r="F21" s="125">
        <v>0</v>
      </c>
      <c r="G21" s="125">
        <v>0</v>
      </c>
      <c r="H21" s="125">
        <v>0</v>
      </c>
      <c r="I21" s="125">
        <v>4000000</v>
      </c>
      <c r="J21" s="125">
        <v>0</v>
      </c>
      <c r="K21" s="125">
        <v>0</v>
      </c>
      <c r="L21" s="125">
        <v>0</v>
      </c>
      <c r="M21" s="222">
        <f t="shared" si="2"/>
        <v>0</v>
      </c>
      <c r="N21" s="125"/>
      <c r="O21" s="125"/>
      <c r="P21" s="125"/>
      <c r="Q21" s="125"/>
      <c r="R21" s="125">
        <v>0</v>
      </c>
      <c r="S21" s="125"/>
      <c r="T21" s="125"/>
      <c r="U21" s="125"/>
    </row>
    <row r="22" spans="1:21" ht="18">
      <c r="A22" s="12" t="s">
        <v>176</v>
      </c>
      <c r="B22" s="12"/>
      <c r="C22" s="223" t="s">
        <v>45</v>
      </c>
      <c r="D22" s="25">
        <f t="shared" si="0"/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25">
        <f t="shared" si="2"/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</row>
    <row r="23" spans="1:21" ht="18">
      <c r="A23" s="12" t="s">
        <v>177</v>
      </c>
      <c r="B23" s="12"/>
      <c r="C23" s="112" t="s">
        <v>47</v>
      </c>
      <c r="D23" s="25">
        <f t="shared" si="0"/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5">
        <v>0</v>
      </c>
      <c r="M23" s="25">
        <f t="shared" si="2"/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25">
        <v>0</v>
      </c>
    </row>
    <row r="24" spans="1:21" ht="30.75" customHeight="1">
      <c r="A24" s="286" t="s">
        <v>361</v>
      </c>
      <c r="B24" s="286"/>
      <c r="C24" s="286"/>
      <c r="D24" s="25">
        <f t="shared" si="0"/>
        <v>173269634</v>
      </c>
      <c r="E24" s="182">
        <f aca="true" t="shared" si="4" ref="E24:L24">E10+E22+E23</f>
        <v>0</v>
      </c>
      <c r="F24" s="182">
        <f t="shared" si="4"/>
        <v>0</v>
      </c>
      <c r="G24" s="182">
        <f t="shared" si="4"/>
        <v>0</v>
      </c>
      <c r="H24" s="182">
        <f t="shared" si="4"/>
        <v>0</v>
      </c>
      <c r="I24" s="182">
        <f t="shared" si="4"/>
        <v>173269634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25">
        <f t="shared" si="2"/>
        <v>212280899</v>
      </c>
      <c r="N24" s="182">
        <f aca="true" t="shared" si="5" ref="N24:U24">N10+N22+N23</f>
        <v>0</v>
      </c>
      <c r="O24" s="182">
        <f t="shared" si="5"/>
        <v>0</v>
      </c>
      <c r="P24" s="182">
        <f t="shared" si="5"/>
        <v>0</v>
      </c>
      <c r="Q24" s="182">
        <f t="shared" si="5"/>
        <v>0</v>
      </c>
      <c r="R24" s="182">
        <f t="shared" si="5"/>
        <v>212280899</v>
      </c>
      <c r="S24" s="182">
        <f t="shared" si="5"/>
        <v>0</v>
      </c>
      <c r="T24" s="182">
        <f t="shared" si="5"/>
        <v>0</v>
      </c>
      <c r="U24" s="182">
        <f t="shared" si="5"/>
        <v>0</v>
      </c>
    </row>
    <row r="26" ht="12" customHeight="1"/>
  </sheetData>
  <sheetProtection selectLockedCells="1" selectUnlockedCells="1"/>
  <mergeCells count="15">
    <mergeCell ref="E8:I8"/>
    <mergeCell ref="J8:L8"/>
    <mergeCell ref="N8:R8"/>
    <mergeCell ref="S8:U8"/>
    <mergeCell ref="A24:C24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N7:U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17"/>
  <sheetViews>
    <sheetView view="pageBreakPreview" zoomScale="75" zoomScaleNormal="74" zoomScaleSheetLayoutView="75" zoomScalePageLayoutView="0" workbookViewId="0" topLeftCell="A1">
      <selection activeCell="L8" sqref="L8:L9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5.57421875" style="37" customWidth="1"/>
    <col min="16" max="16" width="13.7109375" style="37" customWidth="1"/>
    <col min="17" max="17" width="12.00390625" style="37" customWidth="1"/>
    <col min="18" max="18" width="15.7109375" style="37" customWidth="1"/>
    <col min="19" max="19" width="9.140625" style="37" customWidth="1"/>
    <col min="20" max="20" width="12.140625" style="37" bestFit="1" customWidth="1"/>
    <col min="21" max="21" width="10.421875" style="37" bestFit="1" customWidth="1"/>
    <col min="22" max="22" width="14.8515625" style="37" bestFit="1" customWidth="1"/>
    <col min="23" max="169" width="9.140625" style="37" customWidth="1"/>
    <col min="170" max="195" width="9.140625" style="38" customWidth="1"/>
  </cols>
  <sheetData>
    <row r="1" spans="1:221" ht="13.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G1" s="39"/>
      <c r="GH1" s="39"/>
      <c r="GI1" s="39"/>
      <c r="GJ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</row>
    <row r="2" spans="1:221" ht="13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R2" s="80"/>
      <c r="V2" s="37" t="s">
        <v>235</v>
      </c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G2" s="39"/>
      <c r="GH2" s="39"/>
      <c r="GI2" s="39"/>
      <c r="GJ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</row>
    <row r="3" spans="1:221" ht="15.75" customHeight="1">
      <c r="A3" s="262" t="s">
        <v>183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G3" s="39"/>
      <c r="GH3" s="39"/>
      <c r="GI3" s="39"/>
      <c r="GJ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</row>
    <row r="4" spans="1:22" s="39" customFormat="1" ht="20.25" customHeight="1">
      <c r="A4" s="280" t="s">
        <v>236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pans="4:22" s="39" customFormat="1" ht="13.5" customHeight="1">
      <c r="D5" s="42"/>
      <c r="E5" s="42"/>
      <c r="F5" s="42"/>
      <c r="G5" s="42"/>
      <c r="H5" s="42"/>
      <c r="I5" s="42"/>
      <c r="J5" s="42"/>
      <c r="K5" s="42"/>
      <c r="L5" s="42"/>
      <c r="M5" s="42"/>
      <c r="O5" s="42"/>
      <c r="P5" s="42"/>
      <c r="Q5" s="42"/>
      <c r="R5" s="3"/>
      <c r="V5" s="39" t="s">
        <v>1</v>
      </c>
    </row>
    <row r="6" spans="1:22" ht="12.75" customHeight="1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44" t="s">
        <v>15</v>
      </c>
      <c r="O6" s="44" t="s">
        <v>16</v>
      </c>
      <c r="P6" s="44" t="s">
        <v>17</v>
      </c>
      <c r="Q6" s="4" t="s">
        <v>18</v>
      </c>
      <c r="R6" s="185" t="s">
        <v>19</v>
      </c>
      <c r="S6" s="241" t="s">
        <v>20</v>
      </c>
      <c r="T6" s="241" t="s">
        <v>21</v>
      </c>
      <c r="U6" s="241" t="s">
        <v>22</v>
      </c>
      <c r="V6" s="241" t="s">
        <v>185</v>
      </c>
    </row>
    <row r="7" spans="1:22" ht="12.75" customHeight="1">
      <c r="A7" s="278" t="s">
        <v>23</v>
      </c>
      <c r="B7" s="279" t="s">
        <v>189</v>
      </c>
      <c r="C7" s="279" t="s">
        <v>190</v>
      </c>
      <c r="D7" s="273" t="s">
        <v>191</v>
      </c>
      <c r="E7" s="273" t="s">
        <v>192</v>
      </c>
      <c r="F7" s="273" t="s">
        <v>193</v>
      </c>
      <c r="G7" s="273" t="s">
        <v>194</v>
      </c>
      <c r="H7" s="275" t="s">
        <v>195</v>
      </c>
      <c r="I7" s="273" t="s">
        <v>237</v>
      </c>
      <c r="J7" s="273" t="s">
        <v>197</v>
      </c>
      <c r="K7" s="274" t="s">
        <v>27</v>
      </c>
      <c r="L7" s="274"/>
      <c r="M7" s="274"/>
      <c r="N7" s="274"/>
      <c r="O7" s="274" t="s">
        <v>29</v>
      </c>
      <c r="P7" s="274"/>
      <c r="Q7" s="274"/>
      <c r="R7" s="274"/>
      <c r="S7" s="281" t="s">
        <v>1265</v>
      </c>
      <c r="T7" s="281"/>
      <c r="U7" s="281"/>
      <c r="V7" s="281"/>
    </row>
    <row r="8" spans="1:22" ht="66" customHeight="1">
      <c r="A8" s="278"/>
      <c r="B8" s="278"/>
      <c r="C8" s="278"/>
      <c r="D8" s="273"/>
      <c r="E8" s="273"/>
      <c r="F8" s="273"/>
      <c r="G8" s="273"/>
      <c r="H8" s="275"/>
      <c r="I8" s="273"/>
      <c r="J8" s="273"/>
      <c r="K8" s="273" t="s">
        <v>238</v>
      </c>
      <c r="L8" s="273" t="s">
        <v>239</v>
      </c>
      <c r="M8" s="273" t="s">
        <v>240</v>
      </c>
      <c r="N8" s="273" t="s">
        <v>201</v>
      </c>
      <c r="O8" s="273" t="s">
        <v>238</v>
      </c>
      <c r="P8" s="273" t="s">
        <v>239</v>
      </c>
      <c r="Q8" s="273" t="s">
        <v>240</v>
      </c>
      <c r="R8" s="273" t="s">
        <v>201</v>
      </c>
      <c r="S8" s="273" t="s">
        <v>238</v>
      </c>
      <c r="T8" s="273" t="s">
        <v>239</v>
      </c>
      <c r="U8" s="273" t="s">
        <v>240</v>
      </c>
      <c r="V8" s="273" t="s">
        <v>201</v>
      </c>
    </row>
    <row r="9" spans="1:22" s="47" customFormat="1" ht="24.75" customHeight="1">
      <c r="A9" s="278"/>
      <c r="B9" s="278"/>
      <c r="C9" s="278"/>
      <c r="D9" s="273"/>
      <c r="E9" s="273"/>
      <c r="F9" s="273"/>
      <c r="G9" s="273"/>
      <c r="H9" s="275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</row>
    <row r="10" spans="1:22" ht="15" customHeight="1">
      <c r="A10" s="83"/>
      <c r="B10" s="48" t="s">
        <v>241</v>
      </c>
      <c r="C10" s="84"/>
      <c r="D10" s="265" t="s">
        <v>207</v>
      </c>
      <c r="E10" s="265"/>
      <c r="F10" s="265"/>
      <c r="G10" s="50"/>
      <c r="H10" s="51"/>
      <c r="I10" s="52">
        <f>SUM(I11:I12)</f>
        <v>1589444604</v>
      </c>
      <c r="J10" s="50"/>
      <c r="K10" s="61">
        <f>SUM(K12:K12)</f>
        <v>0</v>
      </c>
      <c r="L10" s="61">
        <f>SUM(L11:L13)</f>
        <v>35000000</v>
      </c>
      <c r="M10" s="61">
        <f>SUM(M11:M13)</f>
        <v>1375000</v>
      </c>
      <c r="N10" s="61">
        <f>SUM(N11:N13)</f>
        <v>36375000</v>
      </c>
      <c r="O10" s="61">
        <f>SUM(O12:O12)</f>
        <v>0</v>
      </c>
      <c r="P10" s="61">
        <f>SUM(P11:P13)</f>
        <v>11911945</v>
      </c>
      <c r="Q10" s="61">
        <f>SUM(Q11:Q13)</f>
        <v>1375000</v>
      </c>
      <c r="R10" s="61">
        <f>SUM(R11:R13)</f>
        <v>13286945</v>
      </c>
      <c r="S10" s="61">
        <f>SUM(S12:S12)</f>
        <v>0</v>
      </c>
      <c r="T10" s="61">
        <f>SUM(T11:T13)</f>
        <v>10601111</v>
      </c>
      <c r="U10" s="61">
        <f>SUM(U11:U13)</f>
        <v>1375000</v>
      </c>
      <c r="V10" s="61">
        <f>SUM(V11:V13)</f>
        <v>11976111</v>
      </c>
    </row>
    <row r="11" spans="1:22" ht="38.25" customHeight="1">
      <c r="A11" s="85"/>
      <c r="B11" s="53"/>
      <c r="C11" s="53" t="s">
        <v>208</v>
      </c>
      <c r="D11" s="54" t="s">
        <v>209</v>
      </c>
      <c r="E11" s="55" t="s">
        <v>210</v>
      </c>
      <c r="F11" s="55">
        <v>40828</v>
      </c>
      <c r="G11" s="55">
        <v>42725</v>
      </c>
      <c r="H11" s="56" t="s">
        <v>211</v>
      </c>
      <c r="I11" s="57">
        <v>589444604</v>
      </c>
      <c r="J11" s="57">
        <v>0</v>
      </c>
      <c r="K11" s="59">
        <v>0</v>
      </c>
      <c r="L11" s="59">
        <v>0</v>
      </c>
      <c r="M11" s="59">
        <v>1375000</v>
      </c>
      <c r="N11" s="61">
        <f aca="true" t="shared" si="0" ref="N11:N16">SUM(K11:M11)</f>
        <v>1375000</v>
      </c>
      <c r="O11" s="59">
        <v>0</v>
      </c>
      <c r="P11" s="59">
        <v>0</v>
      </c>
      <c r="Q11" s="59">
        <v>1375000</v>
      </c>
      <c r="R11" s="61">
        <f aca="true" t="shared" si="1" ref="R11:R16">SUM(O11:Q11)</f>
        <v>1375000</v>
      </c>
      <c r="S11" s="59">
        <v>0</v>
      </c>
      <c r="T11" s="59">
        <v>0</v>
      </c>
      <c r="U11" s="59">
        <v>1375000</v>
      </c>
      <c r="V11" s="61">
        <f aca="true" t="shared" si="2" ref="V11:V16">SUM(S11:U11)</f>
        <v>1375000</v>
      </c>
    </row>
    <row r="12" spans="1:22" s="47" customFormat="1" ht="38.25" customHeight="1">
      <c r="A12" s="85"/>
      <c r="B12" s="53"/>
      <c r="C12" s="53" t="s">
        <v>212</v>
      </c>
      <c r="D12" s="54" t="s">
        <v>213</v>
      </c>
      <c r="E12" s="55" t="s">
        <v>214</v>
      </c>
      <c r="F12" s="55">
        <v>42633</v>
      </c>
      <c r="G12" s="55">
        <v>44286</v>
      </c>
      <c r="H12" s="56" t="s">
        <v>211</v>
      </c>
      <c r="I12" s="57">
        <v>1000000000</v>
      </c>
      <c r="J12" s="57">
        <v>0</v>
      </c>
      <c r="K12" s="59">
        <v>0</v>
      </c>
      <c r="L12" s="59">
        <v>25000000</v>
      </c>
      <c r="M12" s="59">
        <v>0</v>
      </c>
      <c r="N12" s="61">
        <f t="shared" si="0"/>
        <v>25000000</v>
      </c>
      <c r="O12" s="59">
        <v>0</v>
      </c>
      <c r="P12" s="59">
        <v>10911945</v>
      </c>
      <c r="Q12" s="59">
        <v>0</v>
      </c>
      <c r="R12" s="61">
        <f t="shared" si="1"/>
        <v>10911945</v>
      </c>
      <c r="S12" s="59">
        <v>0</v>
      </c>
      <c r="T12" s="59">
        <v>10035278</v>
      </c>
      <c r="U12" s="59">
        <v>0</v>
      </c>
      <c r="V12" s="61">
        <f t="shared" si="2"/>
        <v>10035278</v>
      </c>
    </row>
    <row r="13" spans="1:22" s="47" customFormat="1" ht="38.25" customHeight="1">
      <c r="A13" s="85"/>
      <c r="B13" s="53"/>
      <c r="C13" s="53" t="s">
        <v>215</v>
      </c>
      <c r="D13" s="54" t="s">
        <v>216</v>
      </c>
      <c r="E13" s="55"/>
      <c r="F13" s="55"/>
      <c r="G13" s="55"/>
      <c r="H13" s="56" t="s">
        <v>211</v>
      </c>
      <c r="I13" s="57">
        <v>3000000000</v>
      </c>
      <c r="J13" s="57">
        <v>0</v>
      </c>
      <c r="K13" s="59">
        <v>0</v>
      </c>
      <c r="L13" s="59">
        <v>10000000</v>
      </c>
      <c r="M13" s="59">
        <v>0</v>
      </c>
      <c r="N13" s="61">
        <f t="shared" si="0"/>
        <v>10000000</v>
      </c>
      <c r="O13" s="59">
        <v>0</v>
      </c>
      <c r="P13" s="59">
        <v>1000000</v>
      </c>
      <c r="Q13" s="59">
        <v>0</v>
      </c>
      <c r="R13" s="61">
        <f t="shared" si="1"/>
        <v>1000000</v>
      </c>
      <c r="S13" s="59">
        <v>0</v>
      </c>
      <c r="T13" s="59">
        <v>565833</v>
      </c>
      <c r="U13" s="59">
        <v>0</v>
      </c>
      <c r="V13" s="61">
        <f t="shared" si="2"/>
        <v>565833</v>
      </c>
    </row>
    <row r="14" spans="1:22" ht="15" customHeight="1">
      <c r="A14" s="83"/>
      <c r="B14" s="48" t="s">
        <v>242</v>
      </c>
      <c r="C14" s="48"/>
      <c r="D14" s="265" t="s">
        <v>217</v>
      </c>
      <c r="E14" s="265"/>
      <c r="F14" s="265"/>
      <c r="G14" s="50"/>
      <c r="H14" s="51"/>
      <c r="I14" s="61">
        <f>SUM(I15:I16)</f>
        <v>3800000000</v>
      </c>
      <c r="J14" s="61">
        <f>SUM(J15:J15)</f>
        <v>0</v>
      </c>
      <c r="K14" s="61">
        <f>SUM(K15:K15)</f>
        <v>0</v>
      </c>
      <c r="L14" s="61">
        <f>SUM(L15:L15)</f>
        <v>45000000</v>
      </c>
      <c r="M14" s="61">
        <f>SUM(M15:M15)</f>
        <v>5000000</v>
      </c>
      <c r="N14" s="61">
        <f t="shared" si="0"/>
        <v>50000000</v>
      </c>
      <c r="O14" s="61">
        <f>SUM(O15:O15)</f>
        <v>0</v>
      </c>
      <c r="P14" s="61">
        <f>SUM(P15:P15)</f>
        <v>0</v>
      </c>
      <c r="Q14" s="61">
        <f>SUM(Q15:Q15)</f>
        <v>5437500</v>
      </c>
      <c r="R14" s="61">
        <f t="shared" si="1"/>
        <v>5437500</v>
      </c>
      <c r="S14" s="61">
        <f>SUM(S15:S15)</f>
        <v>0</v>
      </c>
      <c r="T14" s="61">
        <f>SUM(T15:T15)</f>
        <v>0</v>
      </c>
      <c r="U14" s="61">
        <f>SUM(U15:U15)</f>
        <v>5264584</v>
      </c>
      <c r="V14" s="61">
        <f t="shared" si="2"/>
        <v>5264584</v>
      </c>
    </row>
    <row r="15" spans="1:22" s="47" customFormat="1" ht="35.25" customHeight="1">
      <c r="A15" s="85"/>
      <c r="B15" s="53"/>
      <c r="C15" s="53" t="s">
        <v>243</v>
      </c>
      <c r="D15" s="62" t="s">
        <v>219</v>
      </c>
      <c r="E15" s="54" t="s">
        <v>214</v>
      </c>
      <c r="F15" s="63"/>
      <c r="G15" s="55">
        <v>42735</v>
      </c>
      <c r="H15" s="56" t="s">
        <v>211</v>
      </c>
      <c r="I15" s="57">
        <v>3500000000</v>
      </c>
      <c r="J15" s="57">
        <v>0</v>
      </c>
      <c r="K15" s="65">
        <v>0</v>
      </c>
      <c r="L15" s="57">
        <v>45000000</v>
      </c>
      <c r="M15" s="57">
        <v>5000000</v>
      </c>
      <c r="N15" s="61">
        <f t="shared" si="0"/>
        <v>50000000</v>
      </c>
      <c r="O15" s="65">
        <v>0</v>
      </c>
      <c r="P15" s="57"/>
      <c r="Q15" s="57">
        <v>5437500</v>
      </c>
      <c r="R15" s="61">
        <f t="shared" si="1"/>
        <v>5437500</v>
      </c>
      <c r="S15" s="65">
        <v>0</v>
      </c>
      <c r="T15" s="57">
        <v>0</v>
      </c>
      <c r="U15" s="57">
        <v>5264584</v>
      </c>
      <c r="V15" s="61">
        <f t="shared" si="2"/>
        <v>5264584</v>
      </c>
    </row>
    <row r="16" spans="1:22" s="47" customFormat="1" ht="35.25" customHeight="1">
      <c r="A16" s="85"/>
      <c r="B16" s="53"/>
      <c r="C16" s="53" t="s">
        <v>244</v>
      </c>
      <c r="D16" s="62" t="s">
        <v>221</v>
      </c>
      <c r="E16" s="54" t="s">
        <v>214</v>
      </c>
      <c r="F16" s="63"/>
      <c r="G16" s="55">
        <v>42735</v>
      </c>
      <c r="H16" s="56" t="s">
        <v>211</v>
      </c>
      <c r="I16" s="57">
        <v>300000000</v>
      </c>
      <c r="J16" s="57"/>
      <c r="K16" s="65"/>
      <c r="L16" s="57"/>
      <c r="M16" s="57"/>
      <c r="N16" s="61">
        <f t="shared" si="0"/>
        <v>0</v>
      </c>
      <c r="O16" s="65"/>
      <c r="P16" s="57"/>
      <c r="Q16" s="57"/>
      <c r="R16" s="61">
        <f t="shared" si="1"/>
        <v>0</v>
      </c>
      <c r="S16" s="65"/>
      <c r="T16" s="57"/>
      <c r="U16" s="57"/>
      <c r="V16" s="61">
        <f t="shared" si="2"/>
        <v>0</v>
      </c>
    </row>
    <row r="17" spans="1:22" ht="29.25" customHeight="1">
      <c r="A17" s="267" t="s">
        <v>234</v>
      </c>
      <c r="B17" s="267"/>
      <c r="C17" s="267"/>
      <c r="D17" s="267"/>
      <c r="E17" s="267"/>
      <c r="F17" s="267"/>
      <c r="G17" s="267"/>
      <c r="H17" s="77"/>
      <c r="I17" s="66"/>
      <c r="J17" s="66"/>
      <c r="K17" s="66">
        <f aca="true" t="shared" si="3" ref="K17:R17">K10+K14</f>
        <v>0</v>
      </c>
      <c r="L17" s="66">
        <f t="shared" si="3"/>
        <v>80000000</v>
      </c>
      <c r="M17" s="66">
        <f t="shared" si="3"/>
        <v>6375000</v>
      </c>
      <c r="N17" s="66">
        <f t="shared" si="3"/>
        <v>86375000</v>
      </c>
      <c r="O17" s="66">
        <f t="shared" si="3"/>
        <v>0</v>
      </c>
      <c r="P17" s="66">
        <f t="shared" si="3"/>
        <v>11911945</v>
      </c>
      <c r="Q17" s="66">
        <f t="shared" si="3"/>
        <v>6812500</v>
      </c>
      <c r="R17" s="66">
        <f t="shared" si="3"/>
        <v>18724445</v>
      </c>
      <c r="S17" s="66">
        <f>S10+S14</f>
        <v>0</v>
      </c>
      <c r="T17" s="66">
        <f>T10+T14</f>
        <v>10601111</v>
      </c>
      <c r="U17" s="66">
        <f>U10+U14</f>
        <v>6639584</v>
      </c>
      <c r="V17" s="66">
        <f>V10+V14</f>
        <v>17240695</v>
      </c>
    </row>
  </sheetData>
  <sheetProtection selectLockedCells="1" selectUnlockedCells="1"/>
  <mergeCells count="32">
    <mergeCell ref="E7:E9"/>
    <mergeCell ref="F7:F9"/>
    <mergeCell ref="K8:K9"/>
    <mergeCell ref="L8:L9"/>
    <mergeCell ref="M8:M9"/>
    <mergeCell ref="N8:N9"/>
    <mergeCell ref="A1:N1"/>
    <mergeCell ref="A2:N2"/>
    <mergeCell ref="A7:A9"/>
    <mergeCell ref="B7:B9"/>
    <mergeCell ref="C7:C9"/>
    <mergeCell ref="D7:D9"/>
    <mergeCell ref="A3:V3"/>
    <mergeCell ref="A4:V4"/>
    <mergeCell ref="S7:V7"/>
    <mergeCell ref="S8:S9"/>
    <mergeCell ref="A17:G17"/>
    <mergeCell ref="O8:O9"/>
    <mergeCell ref="P8:P9"/>
    <mergeCell ref="Q8:Q9"/>
    <mergeCell ref="R8:R9"/>
    <mergeCell ref="D10:F10"/>
    <mergeCell ref="D14:F14"/>
    <mergeCell ref="G7:G9"/>
    <mergeCell ref="H7:H9"/>
    <mergeCell ref="I7:I9"/>
    <mergeCell ref="T8:T9"/>
    <mergeCell ref="U8:U9"/>
    <mergeCell ref="V8:V9"/>
    <mergeCell ref="J7:J9"/>
    <mergeCell ref="K7:N7"/>
    <mergeCell ref="O7:R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X22"/>
  <sheetViews>
    <sheetView view="pageBreakPreview" zoomScale="75" zoomScaleNormal="74" zoomScaleSheetLayoutView="75" zoomScalePageLayoutView="0" workbookViewId="0" topLeftCell="E1">
      <selection activeCell="A4" sqref="A4:AF4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21" width="12.421875" style="37" customWidth="1"/>
    <col min="22" max="22" width="13.57421875" style="37" customWidth="1"/>
    <col min="23" max="23" width="10.7109375" style="37" customWidth="1"/>
    <col min="24" max="24" width="15.7109375" style="37" customWidth="1"/>
    <col min="25" max="25" width="11.57421875" style="37" bestFit="1" customWidth="1"/>
    <col min="26" max="28" width="10.421875" style="37" bestFit="1" customWidth="1"/>
    <col min="29" max="29" width="18.8515625" style="37" bestFit="1" customWidth="1"/>
    <col min="30" max="30" width="12.140625" style="37" bestFit="1" customWidth="1"/>
    <col min="31" max="31" width="9.140625" style="37" customWidth="1"/>
    <col min="32" max="32" width="14.8515625" style="37" bestFit="1" customWidth="1"/>
    <col min="33" max="155" width="9.140625" style="37" customWidth="1"/>
    <col min="156" max="181" width="9.140625" style="38" customWidth="1"/>
  </cols>
  <sheetData>
    <row r="1" spans="1:206" ht="13.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S1" s="39"/>
      <c r="FT1" s="39"/>
      <c r="FU1" s="39"/>
      <c r="FV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</row>
    <row r="2" spans="1:206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Q2" s="86"/>
      <c r="R2" s="86"/>
      <c r="S2" s="86"/>
      <c r="T2" s="86"/>
      <c r="U2" s="86"/>
      <c r="V2" s="86"/>
      <c r="W2" s="86"/>
      <c r="X2" s="79"/>
      <c r="AF2" s="37" t="s">
        <v>245</v>
      </c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S2" s="39"/>
      <c r="FT2" s="39"/>
      <c r="FU2" s="39"/>
      <c r="FV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</row>
    <row r="3" spans="1:206" ht="15.75" customHeight="1">
      <c r="A3" s="262" t="s">
        <v>183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S3" s="39"/>
      <c r="FT3" s="39"/>
      <c r="FU3" s="39"/>
      <c r="FV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</row>
    <row r="4" spans="1:32" s="39" customFormat="1" ht="20.25" customHeight="1">
      <c r="A4" s="280" t="s">
        <v>246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</row>
    <row r="5" spans="2:24" s="39" customFormat="1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Q5" s="42"/>
      <c r="R5" s="42"/>
      <c r="S5" s="42"/>
      <c r="T5" s="42"/>
      <c r="U5" s="42"/>
      <c r="V5" s="42"/>
      <c r="W5" s="42"/>
      <c r="X5" s="3"/>
    </row>
    <row r="6" spans="1:32" ht="12.75" customHeight="1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44" t="s">
        <v>15</v>
      </c>
      <c r="O6" s="44" t="s">
        <v>16</v>
      </c>
      <c r="P6" s="4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185" t="s">
        <v>187</v>
      </c>
      <c r="Y6" s="241" t="s">
        <v>188</v>
      </c>
      <c r="Z6" s="241" t="s">
        <v>252</v>
      </c>
      <c r="AA6" s="241" t="s">
        <v>253</v>
      </c>
      <c r="AB6" s="241" t="s">
        <v>254</v>
      </c>
      <c r="AC6" s="241" t="s">
        <v>255</v>
      </c>
      <c r="AD6" s="241" t="s">
        <v>256</v>
      </c>
      <c r="AE6" s="241" t="s">
        <v>257</v>
      </c>
      <c r="AF6" s="241" t="s">
        <v>258</v>
      </c>
    </row>
    <row r="7" spans="1:32" ht="12.75" customHeight="1">
      <c r="A7" s="279" t="s">
        <v>190</v>
      </c>
      <c r="B7" s="273" t="s">
        <v>191</v>
      </c>
      <c r="C7" s="273" t="s">
        <v>192</v>
      </c>
      <c r="D7" s="273" t="s">
        <v>193</v>
      </c>
      <c r="E7" s="273" t="s">
        <v>194</v>
      </c>
      <c r="F7" s="275" t="s">
        <v>195</v>
      </c>
      <c r="G7" s="273" t="s">
        <v>196</v>
      </c>
      <c r="H7" s="273" t="s">
        <v>197</v>
      </c>
      <c r="I7" s="274" t="s">
        <v>27</v>
      </c>
      <c r="J7" s="274"/>
      <c r="K7" s="274"/>
      <c r="L7" s="274"/>
      <c r="M7" s="274"/>
      <c r="N7" s="274"/>
      <c r="O7" s="274"/>
      <c r="P7" s="274"/>
      <c r="Q7" s="274" t="s">
        <v>29</v>
      </c>
      <c r="R7" s="274"/>
      <c r="S7" s="274"/>
      <c r="T7" s="274"/>
      <c r="U7" s="274"/>
      <c r="V7" s="274"/>
      <c r="W7" s="274"/>
      <c r="X7" s="274"/>
      <c r="Y7" s="281" t="s">
        <v>29</v>
      </c>
      <c r="Z7" s="281"/>
      <c r="AA7" s="281"/>
      <c r="AB7" s="281"/>
      <c r="AC7" s="281"/>
      <c r="AD7" s="281"/>
      <c r="AE7" s="281"/>
      <c r="AF7" s="281"/>
    </row>
    <row r="8" spans="1:32" ht="66" customHeight="1">
      <c r="A8" s="279"/>
      <c r="B8" s="273"/>
      <c r="C8" s="273"/>
      <c r="D8" s="273"/>
      <c r="E8" s="273"/>
      <c r="F8" s="275"/>
      <c r="G8" s="273"/>
      <c r="H8" s="273"/>
      <c r="I8" s="273" t="s">
        <v>247</v>
      </c>
      <c r="J8" s="273"/>
      <c r="K8" s="273"/>
      <c r="L8" s="273"/>
      <c r="M8" s="273"/>
      <c r="N8" s="273" t="s">
        <v>199</v>
      </c>
      <c r="O8" s="273" t="s">
        <v>200</v>
      </c>
      <c r="P8" s="273" t="s">
        <v>201</v>
      </c>
      <c r="Q8" s="273" t="s">
        <v>247</v>
      </c>
      <c r="R8" s="273"/>
      <c r="S8" s="273"/>
      <c r="T8" s="273"/>
      <c r="U8" s="273"/>
      <c r="V8" s="273" t="s">
        <v>199</v>
      </c>
      <c r="W8" s="273" t="s">
        <v>200</v>
      </c>
      <c r="X8" s="273" t="s">
        <v>201</v>
      </c>
      <c r="Y8" s="273" t="s">
        <v>247</v>
      </c>
      <c r="Z8" s="273"/>
      <c r="AA8" s="273"/>
      <c r="AB8" s="273"/>
      <c r="AC8" s="273"/>
      <c r="AD8" s="273" t="s">
        <v>199</v>
      </c>
      <c r="AE8" s="273" t="s">
        <v>200</v>
      </c>
      <c r="AF8" s="273" t="s">
        <v>201</v>
      </c>
    </row>
    <row r="9" spans="1:32" s="47" customFormat="1" ht="38.25" customHeight="1">
      <c r="A9" s="279"/>
      <c r="B9" s="273"/>
      <c r="C9" s="273"/>
      <c r="D9" s="273"/>
      <c r="E9" s="273"/>
      <c r="F9" s="275"/>
      <c r="G9" s="273"/>
      <c r="H9" s="273"/>
      <c r="I9" s="82" t="s">
        <v>202</v>
      </c>
      <c r="J9" s="82" t="s">
        <v>203</v>
      </c>
      <c r="K9" s="82" t="s">
        <v>204</v>
      </c>
      <c r="L9" s="81" t="s">
        <v>205</v>
      </c>
      <c r="M9" s="81" t="s">
        <v>206</v>
      </c>
      <c r="N9" s="273"/>
      <c r="O9" s="273"/>
      <c r="P9" s="273"/>
      <c r="Q9" s="82" t="s">
        <v>202</v>
      </c>
      <c r="R9" s="82" t="s">
        <v>203</v>
      </c>
      <c r="S9" s="82" t="s">
        <v>204</v>
      </c>
      <c r="T9" s="81" t="s">
        <v>205</v>
      </c>
      <c r="U9" s="81" t="s">
        <v>206</v>
      </c>
      <c r="V9" s="273"/>
      <c r="W9" s="273"/>
      <c r="X9" s="273"/>
      <c r="Y9" s="82" t="s">
        <v>202</v>
      </c>
      <c r="Z9" s="82" t="s">
        <v>203</v>
      </c>
      <c r="AA9" s="82" t="s">
        <v>204</v>
      </c>
      <c r="AB9" s="81" t="s">
        <v>205</v>
      </c>
      <c r="AC9" s="81" t="s">
        <v>206</v>
      </c>
      <c r="AD9" s="273"/>
      <c r="AE9" s="273"/>
      <c r="AF9" s="273"/>
    </row>
    <row r="10" spans="1:32" s="74" customFormat="1" ht="36" customHeight="1">
      <c r="A10" s="53" t="s">
        <v>223</v>
      </c>
      <c r="B10" s="261" t="s">
        <v>224</v>
      </c>
      <c r="C10" s="261"/>
      <c r="D10" s="261"/>
      <c r="E10" s="69">
        <v>42766</v>
      </c>
      <c r="F10" s="70" t="s">
        <v>225</v>
      </c>
      <c r="G10" s="71">
        <v>450000000</v>
      </c>
      <c r="H10" s="71"/>
      <c r="I10" s="72">
        <v>20647637</v>
      </c>
      <c r="J10" s="72">
        <v>0</v>
      </c>
      <c r="K10" s="72">
        <v>0</v>
      </c>
      <c r="L10" s="72">
        <v>0</v>
      </c>
      <c r="M10" s="73">
        <f>SUM(I10:L10)</f>
        <v>20647637</v>
      </c>
      <c r="N10" s="72">
        <v>0</v>
      </c>
      <c r="O10" s="72">
        <v>0</v>
      </c>
      <c r="P10" s="66">
        <f>SUM(M10:O10)</f>
        <v>20647637</v>
      </c>
      <c r="Q10" s="72">
        <v>20647637</v>
      </c>
      <c r="R10" s="72">
        <v>0</v>
      </c>
      <c r="S10" s="72">
        <v>0</v>
      </c>
      <c r="T10" s="72">
        <v>0</v>
      </c>
      <c r="U10" s="73">
        <f>SUM(Q10:T10)</f>
        <v>20647637</v>
      </c>
      <c r="V10" s="72">
        <v>0</v>
      </c>
      <c r="W10" s="72">
        <v>0</v>
      </c>
      <c r="X10" s="66">
        <f>SUM(U10:W10)</f>
        <v>20647637</v>
      </c>
      <c r="Y10" s="72">
        <v>20647637</v>
      </c>
      <c r="Z10" s="72">
        <v>0</v>
      </c>
      <c r="AA10" s="72">
        <v>0</v>
      </c>
      <c r="AB10" s="72">
        <v>0</v>
      </c>
      <c r="AC10" s="73">
        <f>SUM(Y10:AB10)</f>
        <v>20647637</v>
      </c>
      <c r="AD10" s="72">
        <v>0</v>
      </c>
      <c r="AE10" s="72">
        <v>0</v>
      </c>
      <c r="AF10" s="66">
        <f>SUM(AC10:AE10)</f>
        <v>20647637</v>
      </c>
    </row>
    <row r="11" spans="1:32" s="74" customFormat="1" ht="37.5" customHeight="1">
      <c r="A11" s="53" t="s">
        <v>226</v>
      </c>
      <c r="B11" s="261" t="s">
        <v>227</v>
      </c>
      <c r="C11" s="261"/>
      <c r="D11" s="261"/>
      <c r="E11" s="69">
        <v>45657</v>
      </c>
      <c r="F11" s="70" t="s">
        <v>211</v>
      </c>
      <c r="G11" s="71">
        <v>254000000</v>
      </c>
      <c r="H11" s="71"/>
      <c r="I11" s="72">
        <v>5250000</v>
      </c>
      <c r="J11" s="72">
        <v>5250000</v>
      </c>
      <c r="K11" s="72">
        <v>5250000</v>
      </c>
      <c r="L11" s="72">
        <v>5250000</v>
      </c>
      <c r="M11" s="73">
        <f>SUM(I11:L11)</f>
        <v>21000000</v>
      </c>
      <c r="N11" s="71">
        <v>0</v>
      </c>
      <c r="O11" s="71">
        <v>0</v>
      </c>
      <c r="P11" s="66">
        <f>SUM(M11:O11)</f>
        <v>21000000</v>
      </c>
      <c r="Q11" s="72"/>
      <c r="R11" s="72"/>
      <c r="S11" s="72"/>
      <c r="T11" s="72">
        <v>11271034</v>
      </c>
      <c r="U11" s="73">
        <f>SUM(Q11:T11)</f>
        <v>11271034</v>
      </c>
      <c r="V11" s="71">
        <v>0</v>
      </c>
      <c r="W11" s="71">
        <v>0</v>
      </c>
      <c r="X11" s="66">
        <f>SUM(U11:W11)</f>
        <v>11271034</v>
      </c>
      <c r="Y11" s="72">
        <v>0</v>
      </c>
      <c r="Z11" s="72">
        <v>0</v>
      </c>
      <c r="AA11" s="72">
        <v>0</v>
      </c>
      <c r="AB11" s="72">
        <v>0</v>
      </c>
      <c r="AC11" s="73">
        <f>SUM(Y11:AB11)</f>
        <v>0</v>
      </c>
      <c r="AD11" s="71">
        <v>0</v>
      </c>
      <c r="AE11" s="71">
        <v>0</v>
      </c>
      <c r="AF11" s="66">
        <f>SUM(AC11:AE11)</f>
        <v>0</v>
      </c>
    </row>
    <row r="12" spans="1:32" ht="33" customHeight="1">
      <c r="A12" s="269" t="s">
        <v>234</v>
      </c>
      <c r="B12" s="269"/>
      <c r="C12" s="269"/>
      <c r="D12" s="269"/>
      <c r="E12" s="269"/>
      <c r="F12" s="77"/>
      <c r="G12" s="66"/>
      <c r="H12" s="66"/>
      <c r="I12" s="66">
        <f aca="true" t="shared" si="0" ref="I12:P12">SUM(I10:I11)</f>
        <v>25897637</v>
      </c>
      <c r="J12" s="66">
        <f t="shared" si="0"/>
        <v>5250000</v>
      </c>
      <c r="K12" s="66">
        <f t="shared" si="0"/>
        <v>5250000</v>
      </c>
      <c r="L12" s="66">
        <f t="shared" si="0"/>
        <v>5250000</v>
      </c>
      <c r="M12" s="66">
        <f t="shared" si="0"/>
        <v>41647637</v>
      </c>
      <c r="N12" s="66">
        <f t="shared" si="0"/>
        <v>0</v>
      </c>
      <c r="O12" s="66">
        <f t="shared" si="0"/>
        <v>0</v>
      </c>
      <c r="P12" s="66">
        <f t="shared" si="0"/>
        <v>41647637</v>
      </c>
      <c r="Q12" s="66">
        <f aca="true" t="shared" si="1" ref="Q12:X12">SUM(Q10:Q11)</f>
        <v>20647637</v>
      </c>
      <c r="R12" s="66">
        <f t="shared" si="1"/>
        <v>0</v>
      </c>
      <c r="S12" s="66">
        <f t="shared" si="1"/>
        <v>0</v>
      </c>
      <c r="T12" s="66">
        <f t="shared" si="1"/>
        <v>11271034</v>
      </c>
      <c r="U12" s="66">
        <f t="shared" si="1"/>
        <v>31918671</v>
      </c>
      <c r="V12" s="66">
        <f t="shared" si="1"/>
        <v>0</v>
      </c>
      <c r="W12" s="66">
        <f t="shared" si="1"/>
        <v>0</v>
      </c>
      <c r="X12" s="66">
        <f t="shared" si="1"/>
        <v>31918671</v>
      </c>
      <c r="Y12" s="66">
        <f aca="true" t="shared" si="2" ref="Y12:AF12">SUM(Y10:Y11)</f>
        <v>20647637</v>
      </c>
      <c r="Z12" s="66">
        <f t="shared" si="2"/>
        <v>0</v>
      </c>
      <c r="AA12" s="66">
        <f t="shared" si="2"/>
        <v>0</v>
      </c>
      <c r="AB12" s="66">
        <f t="shared" si="2"/>
        <v>0</v>
      </c>
      <c r="AC12" s="66">
        <f t="shared" si="2"/>
        <v>20647637</v>
      </c>
      <c r="AD12" s="66">
        <f t="shared" si="2"/>
        <v>0</v>
      </c>
      <c r="AE12" s="66">
        <f t="shared" si="2"/>
        <v>0</v>
      </c>
      <c r="AF12" s="66">
        <f t="shared" si="2"/>
        <v>20647637</v>
      </c>
    </row>
    <row r="14" spans="1:16" ht="18" customHeight="1">
      <c r="A14" s="280" t="s">
        <v>248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</row>
    <row r="15" spans="16:24" ht="12.75" customHeight="1">
      <c r="P15" s="79"/>
      <c r="X15" s="79"/>
    </row>
    <row r="16" spans="1:24" ht="12.75" customHeight="1">
      <c r="A16" s="44" t="s">
        <v>2</v>
      </c>
      <c r="B16" s="44" t="s">
        <v>3</v>
      </c>
      <c r="C16" s="44" t="s">
        <v>4</v>
      </c>
      <c r="D16" s="44" t="s">
        <v>5</v>
      </c>
      <c r="E16" s="44" t="s">
        <v>6</v>
      </c>
      <c r="F16" s="44" t="s">
        <v>7</v>
      </c>
      <c r="G16" s="44" t="s">
        <v>8</v>
      </c>
      <c r="H16" s="44" t="s">
        <v>9</v>
      </c>
      <c r="I16" s="44" t="s">
        <v>10</v>
      </c>
      <c r="J16" s="44" t="s">
        <v>11</v>
      </c>
      <c r="K16" s="44" t="s">
        <v>12</v>
      </c>
      <c r="L16" s="44" t="s">
        <v>13</v>
      </c>
      <c r="M16" s="44" t="s">
        <v>14</v>
      </c>
      <c r="N16" s="44" t="s">
        <v>15</v>
      </c>
      <c r="O16" s="44" t="s">
        <v>16</v>
      </c>
      <c r="P16" s="44" t="s">
        <v>17</v>
      </c>
      <c r="Q16" s="44" t="s">
        <v>10</v>
      </c>
      <c r="R16" s="44" t="s">
        <v>11</v>
      </c>
      <c r="S16" s="44" t="s">
        <v>12</v>
      </c>
      <c r="T16" s="44" t="s">
        <v>13</v>
      </c>
      <c r="U16" s="44" t="s">
        <v>14</v>
      </c>
      <c r="V16" s="44" t="s">
        <v>15</v>
      </c>
      <c r="W16" s="44" t="s">
        <v>16</v>
      </c>
      <c r="X16" s="44" t="s">
        <v>17</v>
      </c>
    </row>
    <row r="17" spans="1:32" ht="12.75" customHeight="1">
      <c r="A17" s="279" t="s">
        <v>190</v>
      </c>
      <c r="B17" s="273" t="s">
        <v>191</v>
      </c>
      <c r="C17" s="273" t="s">
        <v>192</v>
      </c>
      <c r="D17" s="273" t="s">
        <v>193</v>
      </c>
      <c r="E17" s="273" t="s">
        <v>194</v>
      </c>
      <c r="F17" s="275" t="s">
        <v>195</v>
      </c>
      <c r="G17" s="273" t="s">
        <v>196</v>
      </c>
      <c r="H17" s="273" t="s">
        <v>197</v>
      </c>
      <c r="I17" s="274" t="s">
        <v>27</v>
      </c>
      <c r="J17" s="274"/>
      <c r="K17" s="274"/>
      <c r="L17" s="274"/>
      <c r="M17" s="274"/>
      <c r="N17" s="274"/>
      <c r="O17" s="274"/>
      <c r="P17" s="274"/>
      <c r="Q17" s="274" t="s">
        <v>29</v>
      </c>
      <c r="R17" s="274"/>
      <c r="S17" s="274"/>
      <c r="T17" s="274"/>
      <c r="U17" s="274"/>
      <c r="V17" s="274"/>
      <c r="W17" s="274"/>
      <c r="X17" s="274"/>
      <c r="Y17" s="274" t="s">
        <v>29</v>
      </c>
      <c r="Z17" s="274"/>
      <c r="AA17" s="274"/>
      <c r="AB17" s="274"/>
      <c r="AC17" s="274"/>
      <c r="AD17" s="274"/>
      <c r="AE17" s="274"/>
      <c r="AF17" s="274"/>
    </row>
    <row r="18" spans="1:32" ht="66" customHeight="1">
      <c r="A18" s="279"/>
      <c r="B18" s="273"/>
      <c r="C18" s="273"/>
      <c r="D18" s="273"/>
      <c r="E18" s="273"/>
      <c r="F18" s="275"/>
      <c r="G18" s="273"/>
      <c r="H18" s="273"/>
      <c r="I18" s="273" t="s">
        <v>247</v>
      </c>
      <c r="J18" s="273"/>
      <c r="K18" s="273"/>
      <c r="L18" s="273"/>
      <c r="M18" s="273"/>
      <c r="N18" s="273" t="s">
        <v>199</v>
      </c>
      <c r="O18" s="273" t="s">
        <v>200</v>
      </c>
      <c r="P18" s="273" t="s">
        <v>201</v>
      </c>
      <c r="Q18" s="273" t="s">
        <v>247</v>
      </c>
      <c r="R18" s="273"/>
      <c r="S18" s="273"/>
      <c r="T18" s="273"/>
      <c r="U18" s="273"/>
      <c r="V18" s="273" t="s">
        <v>199</v>
      </c>
      <c r="W18" s="273" t="s">
        <v>200</v>
      </c>
      <c r="X18" s="273" t="s">
        <v>201</v>
      </c>
      <c r="Y18" s="273" t="s">
        <v>247</v>
      </c>
      <c r="Z18" s="273"/>
      <c r="AA18" s="273"/>
      <c r="AB18" s="273"/>
      <c r="AC18" s="273"/>
      <c r="AD18" s="273" t="s">
        <v>199</v>
      </c>
      <c r="AE18" s="273" t="s">
        <v>200</v>
      </c>
      <c r="AF18" s="273" t="s">
        <v>201</v>
      </c>
    </row>
    <row r="19" spans="1:32" s="47" customFormat="1" ht="24.75" customHeight="1">
      <c r="A19" s="279"/>
      <c r="B19" s="273"/>
      <c r="C19" s="273"/>
      <c r="D19" s="273"/>
      <c r="E19" s="273"/>
      <c r="F19" s="275"/>
      <c r="G19" s="273"/>
      <c r="H19" s="273"/>
      <c r="I19" s="82" t="s">
        <v>202</v>
      </c>
      <c r="J19" s="82" t="s">
        <v>203</v>
      </c>
      <c r="K19" s="82" t="s">
        <v>204</v>
      </c>
      <c r="L19" s="81" t="s">
        <v>205</v>
      </c>
      <c r="M19" s="81" t="s">
        <v>206</v>
      </c>
      <c r="N19" s="273"/>
      <c r="O19" s="273"/>
      <c r="P19" s="273"/>
      <c r="Q19" s="82" t="s">
        <v>202</v>
      </c>
      <c r="R19" s="82" t="s">
        <v>203</v>
      </c>
      <c r="S19" s="82" t="s">
        <v>204</v>
      </c>
      <c r="T19" s="81" t="s">
        <v>205</v>
      </c>
      <c r="U19" s="81" t="s">
        <v>206</v>
      </c>
      <c r="V19" s="273"/>
      <c r="W19" s="273"/>
      <c r="X19" s="273"/>
      <c r="Y19" s="82" t="s">
        <v>202</v>
      </c>
      <c r="Z19" s="82" t="s">
        <v>203</v>
      </c>
      <c r="AA19" s="82" t="s">
        <v>204</v>
      </c>
      <c r="AB19" s="81" t="s">
        <v>205</v>
      </c>
      <c r="AC19" s="81" t="s">
        <v>206</v>
      </c>
      <c r="AD19" s="273"/>
      <c r="AE19" s="273"/>
      <c r="AF19" s="273"/>
    </row>
    <row r="20" spans="1:32" s="74" customFormat="1" ht="27" customHeight="1">
      <c r="A20" s="53" t="s">
        <v>230</v>
      </c>
      <c r="B20" s="261" t="s">
        <v>249</v>
      </c>
      <c r="C20" s="261"/>
      <c r="D20" s="261"/>
      <c r="E20" s="261"/>
      <c r="F20" s="78"/>
      <c r="G20" s="87"/>
      <c r="H20" s="87"/>
      <c r="I20" s="73">
        <v>0</v>
      </c>
      <c r="J20" s="73">
        <v>0</v>
      </c>
      <c r="K20" s="73">
        <v>0</v>
      </c>
      <c r="L20" s="73">
        <v>0</v>
      </c>
      <c r="M20" s="73">
        <f>SUM(I20:L20)</f>
        <v>0</v>
      </c>
      <c r="N20" s="71">
        <v>156</v>
      </c>
      <c r="O20" s="73">
        <v>0</v>
      </c>
      <c r="P20" s="66">
        <f>SUM(N20:O20)</f>
        <v>156</v>
      </c>
      <c r="Q20" s="73">
        <v>0</v>
      </c>
      <c r="R20" s="73">
        <v>0</v>
      </c>
      <c r="S20" s="73">
        <v>0</v>
      </c>
      <c r="T20" s="73">
        <v>0</v>
      </c>
      <c r="U20" s="73">
        <f>SUM(Q20:T20)</f>
        <v>0</v>
      </c>
      <c r="V20" s="71">
        <v>156</v>
      </c>
      <c r="W20" s="73">
        <v>0</v>
      </c>
      <c r="X20" s="66">
        <f>SUM(V20:W20)</f>
        <v>156</v>
      </c>
      <c r="Y20" s="73">
        <v>0</v>
      </c>
      <c r="Z20" s="73">
        <v>0</v>
      </c>
      <c r="AA20" s="73">
        <v>0</v>
      </c>
      <c r="AB20" s="73">
        <v>0</v>
      </c>
      <c r="AC20" s="73">
        <f>SUM(Y20:AB20)</f>
        <v>0</v>
      </c>
      <c r="AD20" s="71">
        <v>156</v>
      </c>
      <c r="AE20" s="73">
        <v>0</v>
      </c>
      <c r="AF20" s="66">
        <f>SUM(AD20:AE20)</f>
        <v>156</v>
      </c>
    </row>
    <row r="21" spans="1:32" s="74" customFormat="1" ht="27" customHeight="1">
      <c r="A21" s="53" t="s">
        <v>232</v>
      </c>
      <c r="B21" s="261" t="s">
        <v>227</v>
      </c>
      <c r="C21" s="261"/>
      <c r="D21" s="261"/>
      <c r="E21" s="68"/>
      <c r="F21" s="78"/>
      <c r="G21" s="87"/>
      <c r="H21" s="87"/>
      <c r="I21" s="73"/>
      <c r="J21" s="73"/>
      <c r="K21" s="73"/>
      <c r="L21" s="73"/>
      <c r="M21" s="73"/>
      <c r="N21" s="71">
        <v>5842000</v>
      </c>
      <c r="O21" s="73"/>
      <c r="P21" s="66">
        <f>SUM(N21:O21)</f>
        <v>5842000</v>
      </c>
      <c r="Q21" s="73"/>
      <c r="R21" s="73"/>
      <c r="S21" s="73"/>
      <c r="T21" s="73"/>
      <c r="U21" s="73"/>
      <c r="V21" s="71">
        <v>5842000</v>
      </c>
      <c r="W21" s="73"/>
      <c r="X21" s="66">
        <f>SUM(V21:W21)</f>
        <v>5842000</v>
      </c>
      <c r="Y21" s="73"/>
      <c r="Z21" s="73"/>
      <c r="AA21" s="73"/>
      <c r="AB21" s="73"/>
      <c r="AC21" s="73"/>
      <c r="AD21" s="71"/>
      <c r="AE21" s="73"/>
      <c r="AF21" s="66">
        <f>SUM(AD21:AE21)</f>
        <v>0</v>
      </c>
    </row>
    <row r="22" spans="1:32" ht="31.5" customHeight="1">
      <c r="A22" s="269" t="s">
        <v>234</v>
      </c>
      <c r="B22" s="269"/>
      <c r="C22" s="269"/>
      <c r="D22" s="269"/>
      <c r="E22" s="269"/>
      <c r="F22" s="77"/>
      <c r="G22" s="66"/>
      <c r="H22" s="66"/>
      <c r="I22" s="66">
        <f>SUM(I20)</f>
        <v>0</v>
      </c>
      <c r="J22" s="66">
        <f>SUM(J20)</f>
        <v>0</v>
      </c>
      <c r="K22" s="66">
        <f>SUM(K20)</f>
        <v>0</v>
      </c>
      <c r="L22" s="66">
        <f>SUM(L20)</f>
        <v>0</v>
      </c>
      <c r="M22" s="66">
        <f>SUM(M20)</f>
        <v>0</v>
      </c>
      <c r="N22" s="66">
        <f>SUM(N20:N21)</f>
        <v>5842156</v>
      </c>
      <c r="O22" s="66">
        <f>SUM(O20:O20)</f>
        <v>0</v>
      </c>
      <c r="P22" s="66">
        <f>SUM(P20:P21)</f>
        <v>5842156</v>
      </c>
      <c r="Q22" s="66">
        <f>SUM(Q20)</f>
        <v>0</v>
      </c>
      <c r="R22" s="66">
        <f>SUM(R20)</f>
        <v>0</v>
      </c>
      <c r="S22" s="66">
        <f>SUM(S20)</f>
        <v>0</v>
      </c>
      <c r="T22" s="66">
        <f>SUM(T20)</f>
        <v>0</v>
      </c>
      <c r="U22" s="66">
        <f>SUM(U20)</f>
        <v>0</v>
      </c>
      <c r="V22" s="66">
        <f>SUM(V20:V21)</f>
        <v>5842156</v>
      </c>
      <c r="W22" s="66">
        <f>SUM(W20:W20)</f>
        <v>0</v>
      </c>
      <c r="X22" s="66">
        <f>SUM(X20:X21)</f>
        <v>5842156</v>
      </c>
      <c r="Y22" s="66">
        <f>SUM(Y20)</f>
        <v>0</v>
      </c>
      <c r="Z22" s="66">
        <f>SUM(Z20)</f>
        <v>0</v>
      </c>
      <c r="AA22" s="66">
        <f>SUM(AA20)</f>
        <v>0</v>
      </c>
      <c r="AB22" s="66">
        <f>SUM(AB20)</f>
        <v>0</v>
      </c>
      <c r="AC22" s="66">
        <f>SUM(AC20)</f>
        <v>0</v>
      </c>
      <c r="AD22" s="66">
        <f>SUM(AD20:AD21)</f>
        <v>156</v>
      </c>
      <c r="AE22" s="66">
        <f>SUM(AE20:AE20)</f>
        <v>0</v>
      </c>
      <c r="AF22" s="66">
        <f>SUM(AF20:AF21)</f>
        <v>156</v>
      </c>
    </row>
  </sheetData>
  <sheetProtection selectLockedCells="1" selectUnlockedCells="1"/>
  <mergeCells count="56">
    <mergeCell ref="V8:V9"/>
    <mergeCell ref="W8:W9"/>
    <mergeCell ref="A1:P1"/>
    <mergeCell ref="A7:A9"/>
    <mergeCell ref="B7:B9"/>
    <mergeCell ref="C7:C9"/>
    <mergeCell ref="D7:D9"/>
    <mergeCell ref="E7:E9"/>
    <mergeCell ref="F7:F9"/>
    <mergeCell ref="G7:G9"/>
    <mergeCell ref="D17:D19"/>
    <mergeCell ref="E17:E19"/>
    <mergeCell ref="H7:H9"/>
    <mergeCell ref="I7:P7"/>
    <mergeCell ref="Q7:X7"/>
    <mergeCell ref="I8:M8"/>
    <mergeCell ref="N8:N9"/>
    <mergeCell ref="O8:O9"/>
    <mergeCell ref="P8:P9"/>
    <mergeCell ref="Q8:U8"/>
    <mergeCell ref="X18:X19"/>
    <mergeCell ref="I17:P17"/>
    <mergeCell ref="X8:X9"/>
    <mergeCell ref="B10:D10"/>
    <mergeCell ref="B11:D11"/>
    <mergeCell ref="A12:E12"/>
    <mergeCell ref="A14:P14"/>
    <mergeCell ref="A17:A19"/>
    <mergeCell ref="B17:B19"/>
    <mergeCell ref="C17:C19"/>
    <mergeCell ref="N18:N19"/>
    <mergeCell ref="O18:O19"/>
    <mergeCell ref="P18:P19"/>
    <mergeCell ref="Q18:U18"/>
    <mergeCell ref="V18:V19"/>
    <mergeCell ref="W18:W19"/>
    <mergeCell ref="AF8:AF9"/>
    <mergeCell ref="Y17:AF17"/>
    <mergeCell ref="B20:E20"/>
    <mergeCell ref="B21:D21"/>
    <mergeCell ref="A22:E22"/>
    <mergeCell ref="F17:F19"/>
    <mergeCell ref="G17:G19"/>
    <mergeCell ref="H17:H19"/>
    <mergeCell ref="Q17:X17"/>
    <mergeCell ref="I18:M18"/>
    <mergeCell ref="A3:AF3"/>
    <mergeCell ref="A4:AF4"/>
    <mergeCell ref="Y18:AC18"/>
    <mergeCell ref="AD18:AD19"/>
    <mergeCell ref="AE18:AE19"/>
    <mergeCell ref="AF18:AF19"/>
    <mergeCell ref="Y7:AF7"/>
    <mergeCell ref="Y8:AC8"/>
    <mergeCell ref="AD8:AD9"/>
    <mergeCell ref="AE8:AE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K18"/>
  <sheetViews>
    <sheetView view="pageBreakPreview" zoomScale="75" zoomScaleNormal="74" zoomScaleSheetLayoutView="75" zoomScalePageLayoutView="0" workbookViewId="0" topLeftCell="A1">
      <selection activeCell="A3" sqref="A3:AN3"/>
    </sheetView>
  </sheetViews>
  <sheetFormatPr defaultColWidth="9.140625" defaultRowHeight="12.75" customHeight="1"/>
  <cols>
    <col min="1" max="1" width="16.00390625" style="88" customWidth="1"/>
    <col min="2" max="2" width="18.140625" style="89" customWidth="1"/>
    <col min="3" max="3" width="12.421875" style="89" customWidth="1"/>
    <col min="4" max="4" width="4.7109375" style="89" customWidth="1"/>
    <col min="5" max="28" width="13.28125" style="89" customWidth="1"/>
    <col min="29" max="29" width="12.7109375" style="89" customWidth="1"/>
    <col min="30" max="30" width="11.57421875" style="89" customWidth="1"/>
    <col min="31" max="32" width="12.7109375" style="89" customWidth="1"/>
    <col min="33" max="33" width="11.57421875" style="89" customWidth="1"/>
    <col min="34" max="35" width="12.7109375" style="89" customWidth="1"/>
    <col min="36" max="36" width="10.421875" style="89" customWidth="1"/>
    <col min="37" max="38" width="12.7109375" style="89" customWidth="1"/>
    <col min="39" max="39" width="11.57421875" style="89" customWidth="1"/>
    <col min="40" max="40" width="12.7109375" style="89" customWidth="1"/>
    <col min="41" max="220" width="9.140625" style="89" customWidth="1"/>
  </cols>
  <sheetData>
    <row r="1" spans="1:16" ht="15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86"/>
      <c r="L1" s="86"/>
      <c r="M1" s="90"/>
      <c r="N1" s="90"/>
      <c r="O1" s="90"/>
      <c r="P1" s="90"/>
    </row>
    <row r="2" spans="1:40" ht="15.75" customHeight="1">
      <c r="A2" s="91"/>
      <c r="B2" s="92"/>
      <c r="C2" s="92"/>
      <c r="D2" s="92"/>
      <c r="E2" s="92"/>
      <c r="F2" s="92"/>
      <c r="G2" s="92"/>
      <c r="H2" s="92"/>
      <c r="I2" s="92"/>
      <c r="AB2" s="93"/>
      <c r="AN2" s="93" t="s">
        <v>250</v>
      </c>
    </row>
    <row r="3" spans="1:219" ht="15.75" customHeight="1">
      <c r="A3" s="285" t="s">
        <v>251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G3" s="94"/>
      <c r="HH3" s="94"/>
      <c r="HI3" s="94"/>
      <c r="HJ3" s="94"/>
      <c r="HK3" s="94"/>
    </row>
    <row r="4" spans="1:219" ht="15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G4" s="94"/>
      <c r="HH4" s="94"/>
      <c r="HI4" s="94"/>
      <c r="HJ4" s="94"/>
      <c r="HK4" s="94"/>
    </row>
    <row r="5" spans="19:40" s="94" customFormat="1" ht="13.5" customHeight="1">
      <c r="S5" s="96"/>
      <c r="T5" s="96"/>
      <c r="U5" s="96"/>
      <c r="V5" s="96"/>
      <c r="W5" s="96"/>
      <c r="X5" s="96"/>
      <c r="Y5" s="96"/>
      <c r="Z5" s="96"/>
      <c r="AA5" s="96"/>
      <c r="AB5" s="43"/>
      <c r="AN5" s="43" t="s">
        <v>1</v>
      </c>
    </row>
    <row r="6" spans="1:40" s="94" customFormat="1" ht="15.75" customHeight="1">
      <c r="A6" s="97" t="s">
        <v>2</v>
      </c>
      <c r="B6" s="97" t="s">
        <v>3</v>
      </c>
      <c r="C6" s="97" t="s">
        <v>4</v>
      </c>
      <c r="D6" s="97" t="s">
        <v>5</v>
      </c>
      <c r="E6" s="97" t="s">
        <v>9</v>
      </c>
      <c r="F6" s="97" t="s">
        <v>10</v>
      </c>
      <c r="G6" s="97" t="s">
        <v>11</v>
      </c>
      <c r="H6" s="97" t="s">
        <v>12</v>
      </c>
      <c r="I6" s="97" t="s">
        <v>13</v>
      </c>
      <c r="J6" s="97" t="s">
        <v>14</v>
      </c>
      <c r="K6" s="97" t="s">
        <v>15</v>
      </c>
      <c r="L6" s="97" t="s">
        <v>16</v>
      </c>
      <c r="M6" s="97" t="s">
        <v>17</v>
      </c>
      <c r="N6" s="97" t="s">
        <v>18</v>
      </c>
      <c r="O6" s="97" t="s">
        <v>19</v>
      </c>
      <c r="P6" s="97" t="s">
        <v>20</v>
      </c>
      <c r="Q6" s="97" t="s">
        <v>21</v>
      </c>
      <c r="R6" s="97" t="s">
        <v>22</v>
      </c>
      <c r="S6" s="97" t="s">
        <v>185</v>
      </c>
      <c r="T6" s="97" t="s">
        <v>186</v>
      </c>
      <c r="U6" s="97" t="s">
        <v>187</v>
      </c>
      <c r="V6" s="97" t="s">
        <v>188</v>
      </c>
      <c r="W6" s="97" t="s">
        <v>252</v>
      </c>
      <c r="X6" s="97" t="s">
        <v>253</v>
      </c>
      <c r="Y6" s="97" t="s">
        <v>254</v>
      </c>
      <c r="Z6" s="97" t="s">
        <v>255</v>
      </c>
      <c r="AA6" s="97" t="s">
        <v>256</v>
      </c>
      <c r="AB6" s="97" t="s">
        <v>257</v>
      </c>
      <c r="AC6" s="97" t="s">
        <v>258</v>
      </c>
      <c r="AD6" s="97" t="s">
        <v>259</v>
      </c>
      <c r="AE6" s="97" t="s">
        <v>260</v>
      </c>
      <c r="AF6" s="97" t="s">
        <v>261</v>
      </c>
      <c r="AG6" s="97" t="s">
        <v>262</v>
      </c>
      <c r="AH6" s="97" t="s">
        <v>263</v>
      </c>
      <c r="AI6" s="97" t="s">
        <v>264</v>
      </c>
      <c r="AJ6" s="97" t="s">
        <v>265</v>
      </c>
      <c r="AK6" s="97" t="s">
        <v>266</v>
      </c>
      <c r="AL6" s="97" t="s">
        <v>267</v>
      </c>
      <c r="AM6" s="97" t="s">
        <v>268</v>
      </c>
      <c r="AN6" s="97" t="s">
        <v>269</v>
      </c>
    </row>
    <row r="7" spans="1:40" ht="105.75" customHeight="1">
      <c r="A7" s="98" t="s">
        <v>270</v>
      </c>
      <c r="B7" s="99" t="s">
        <v>191</v>
      </c>
      <c r="C7" s="100" t="s">
        <v>193</v>
      </c>
      <c r="D7" s="100" t="s">
        <v>195</v>
      </c>
      <c r="E7" s="284">
        <v>2017</v>
      </c>
      <c r="F7" s="284"/>
      <c r="G7" s="284"/>
      <c r="H7" s="284">
        <v>2018</v>
      </c>
      <c r="I7" s="284"/>
      <c r="J7" s="284"/>
      <c r="K7" s="284">
        <v>2019</v>
      </c>
      <c r="L7" s="284"/>
      <c r="M7" s="284"/>
      <c r="N7" s="284">
        <v>2020</v>
      </c>
      <c r="O7" s="284"/>
      <c r="P7" s="284"/>
      <c r="Q7" s="284">
        <v>2021</v>
      </c>
      <c r="R7" s="284"/>
      <c r="S7" s="284"/>
      <c r="T7" s="284">
        <v>2022</v>
      </c>
      <c r="U7" s="284"/>
      <c r="V7" s="284"/>
      <c r="W7" s="284">
        <v>2023</v>
      </c>
      <c r="X7" s="284"/>
      <c r="Y7" s="284"/>
      <c r="Z7" s="284">
        <v>2024</v>
      </c>
      <c r="AA7" s="284"/>
      <c r="AB7" s="284"/>
      <c r="AC7" s="284">
        <v>2025</v>
      </c>
      <c r="AD7" s="284"/>
      <c r="AE7" s="284"/>
      <c r="AF7" s="284">
        <v>2026</v>
      </c>
      <c r="AG7" s="284"/>
      <c r="AH7" s="284"/>
      <c r="AI7" s="284">
        <v>2027</v>
      </c>
      <c r="AJ7" s="284"/>
      <c r="AK7" s="284"/>
      <c r="AL7" s="284">
        <v>2028</v>
      </c>
      <c r="AM7" s="284"/>
      <c r="AN7" s="284"/>
    </row>
    <row r="8" spans="1:40" ht="15" customHeight="1">
      <c r="A8" s="101"/>
      <c r="B8" s="99"/>
      <c r="C8" s="99"/>
      <c r="D8" s="100"/>
      <c r="E8" s="99" t="s">
        <v>271</v>
      </c>
      <c r="F8" s="99" t="s">
        <v>272</v>
      </c>
      <c r="G8" s="99" t="s">
        <v>273</v>
      </c>
      <c r="H8" s="99" t="s">
        <v>271</v>
      </c>
      <c r="I8" s="99" t="s">
        <v>272</v>
      </c>
      <c r="J8" s="99" t="s">
        <v>273</v>
      </c>
      <c r="K8" s="99" t="s">
        <v>271</v>
      </c>
      <c r="L8" s="99" t="s">
        <v>272</v>
      </c>
      <c r="M8" s="99" t="s">
        <v>273</v>
      </c>
      <c r="N8" s="99" t="s">
        <v>271</v>
      </c>
      <c r="O8" s="99" t="s">
        <v>272</v>
      </c>
      <c r="P8" s="99" t="s">
        <v>273</v>
      </c>
      <c r="Q8" s="99" t="s">
        <v>271</v>
      </c>
      <c r="R8" s="99" t="s">
        <v>272</v>
      </c>
      <c r="S8" s="99" t="s">
        <v>273</v>
      </c>
      <c r="T8" s="99" t="s">
        <v>271</v>
      </c>
      <c r="U8" s="99" t="s">
        <v>272</v>
      </c>
      <c r="V8" s="99" t="s">
        <v>273</v>
      </c>
      <c r="W8" s="99" t="s">
        <v>271</v>
      </c>
      <c r="X8" s="99" t="s">
        <v>272</v>
      </c>
      <c r="Y8" s="99" t="s">
        <v>273</v>
      </c>
      <c r="Z8" s="99" t="s">
        <v>271</v>
      </c>
      <c r="AA8" s="99" t="s">
        <v>272</v>
      </c>
      <c r="AB8" s="99" t="s">
        <v>273</v>
      </c>
      <c r="AC8" s="99" t="s">
        <v>271</v>
      </c>
      <c r="AD8" s="99" t="s">
        <v>272</v>
      </c>
      <c r="AE8" s="99" t="s">
        <v>273</v>
      </c>
      <c r="AF8" s="99" t="s">
        <v>271</v>
      </c>
      <c r="AG8" s="99" t="s">
        <v>272</v>
      </c>
      <c r="AH8" s="99" t="s">
        <v>273</v>
      </c>
      <c r="AI8" s="99" t="s">
        <v>271</v>
      </c>
      <c r="AJ8" s="99" t="s">
        <v>272</v>
      </c>
      <c r="AK8" s="99" t="s">
        <v>273</v>
      </c>
      <c r="AL8" s="99" t="s">
        <v>271</v>
      </c>
      <c r="AM8" s="99" t="s">
        <v>272</v>
      </c>
      <c r="AN8" s="99" t="s">
        <v>273</v>
      </c>
    </row>
    <row r="9" spans="1:40" s="93" customFormat="1" ht="18" customHeight="1">
      <c r="A9" s="265" t="s">
        <v>274</v>
      </c>
      <c r="B9" s="265"/>
      <c r="C9" s="265"/>
      <c r="D9" s="51"/>
      <c r="E9" s="102">
        <f>SUM(E11:E11)</f>
        <v>0</v>
      </c>
      <c r="F9" s="102">
        <f>SUM(F10:F12)</f>
        <v>36375000</v>
      </c>
      <c r="G9" s="102">
        <f>SUM(G10:G12)</f>
        <v>36375000</v>
      </c>
      <c r="H9" s="102">
        <f>SUM(H10:H12)</f>
        <v>280000000</v>
      </c>
      <c r="I9" s="102">
        <f aca="true" t="shared" si="0" ref="I9:AN9">SUM(I10:I12)</f>
        <v>58000000</v>
      </c>
      <c r="J9" s="102">
        <f t="shared" si="0"/>
        <v>338000000</v>
      </c>
      <c r="K9" s="102">
        <f t="shared" si="0"/>
        <v>580000000</v>
      </c>
      <c r="L9" s="102">
        <f t="shared" si="0"/>
        <v>51000000</v>
      </c>
      <c r="M9" s="102">
        <f t="shared" si="0"/>
        <v>631000000</v>
      </c>
      <c r="N9" s="102">
        <f t="shared" si="0"/>
        <v>580000000</v>
      </c>
      <c r="O9" s="102">
        <f t="shared" si="0"/>
        <v>41000000</v>
      </c>
      <c r="P9" s="102">
        <f t="shared" si="0"/>
        <v>621000000</v>
      </c>
      <c r="Q9" s="102">
        <f t="shared" si="0"/>
        <v>460000000</v>
      </c>
      <c r="R9" s="102">
        <f t="shared" si="0"/>
        <v>30000000</v>
      </c>
      <c r="S9" s="102">
        <f t="shared" si="0"/>
        <v>490000000</v>
      </c>
      <c r="T9" s="102">
        <f t="shared" si="0"/>
        <v>300000000</v>
      </c>
      <c r="U9" s="102">
        <f t="shared" si="0"/>
        <v>25000000</v>
      </c>
      <c r="V9" s="102">
        <f t="shared" si="0"/>
        <v>325000000</v>
      </c>
      <c r="W9" s="102">
        <f t="shared" si="0"/>
        <v>300000000</v>
      </c>
      <c r="X9" s="102">
        <f t="shared" si="0"/>
        <v>21000000</v>
      </c>
      <c r="Y9" s="102">
        <f t="shared" si="0"/>
        <v>321000000</v>
      </c>
      <c r="Z9" s="102">
        <f t="shared" si="0"/>
        <v>300000000</v>
      </c>
      <c r="AA9" s="102">
        <f t="shared" si="0"/>
        <v>17000000</v>
      </c>
      <c r="AB9" s="102">
        <f t="shared" si="0"/>
        <v>317000000</v>
      </c>
      <c r="AC9" s="102">
        <f t="shared" si="0"/>
        <v>300000000</v>
      </c>
      <c r="AD9" s="102">
        <f t="shared" si="0"/>
        <v>13000000</v>
      </c>
      <c r="AE9" s="102">
        <f t="shared" si="0"/>
        <v>313000000</v>
      </c>
      <c r="AF9" s="102">
        <f t="shared" si="0"/>
        <v>300000000</v>
      </c>
      <c r="AG9" s="102">
        <f t="shared" si="0"/>
        <v>10000000</v>
      </c>
      <c r="AH9" s="102">
        <f t="shared" si="0"/>
        <v>310000000</v>
      </c>
      <c r="AI9" s="102">
        <f t="shared" si="0"/>
        <v>300000000</v>
      </c>
      <c r="AJ9" s="102">
        <f t="shared" si="0"/>
        <v>6000000</v>
      </c>
      <c r="AK9" s="102">
        <f t="shared" si="0"/>
        <v>306000000</v>
      </c>
      <c r="AL9" s="102">
        <f t="shared" si="0"/>
        <v>300000000</v>
      </c>
      <c r="AM9" s="102">
        <f t="shared" si="0"/>
        <v>2000000</v>
      </c>
      <c r="AN9" s="102">
        <f t="shared" si="0"/>
        <v>302000000</v>
      </c>
    </row>
    <row r="10" spans="1:40" s="94" customFormat="1" ht="36.75" customHeight="1">
      <c r="A10" s="282" t="s">
        <v>275</v>
      </c>
      <c r="B10" s="282"/>
      <c r="C10" s="55" t="s">
        <v>276</v>
      </c>
      <c r="D10" s="56" t="s">
        <v>211</v>
      </c>
      <c r="E10" s="103"/>
      <c r="F10" s="103">
        <v>1375000</v>
      </c>
      <c r="G10" s="66">
        <f>SUM(E10:F10)</f>
        <v>1375000</v>
      </c>
      <c r="H10" s="103"/>
      <c r="I10" s="103"/>
      <c r="J10" s="66"/>
      <c r="K10" s="103"/>
      <c r="L10" s="103"/>
      <c r="M10" s="66"/>
      <c r="N10" s="103"/>
      <c r="O10" s="103"/>
      <c r="P10" s="66"/>
      <c r="Q10" s="103"/>
      <c r="R10" s="103"/>
      <c r="S10" s="66"/>
      <c r="T10" s="103"/>
      <c r="U10" s="103"/>
      <c r="V10" s="66"/>
      <c r="W10" s="103"/>
      <c r="X10" s="103"/>
      <c r="Y10" s="66"/>
      <c r="Z10" s="103"/>
      <c r="AA10" s="103"/>
      <c r="AB10" s="66"/>
      <c r="AC10" s="103"/>
      <c r="AD10" s="103"/>
      <c r="AE10" s="66"/>
      <c r="AF10" s="103"/>
      <c r="AG10" s="103"/>
      <c r="AH10" s="66"/>
      <c r="AI10" s="103"/>
      <c r="AJ10" s="103"/>
      <c r="AK10" s="66"/>
      <c r="AL10" s="103"/>
      <c r="AM10" s="103"/>
      <c r="AN10" s="66"/>
    </row>
    <row r="11" spans="1:40" s="94" customFormat="1" ht="36.75" customHeight="1">
      <c r="A11" s="282" t="s">
        <v>277</v>
      </c>
      <c r="B11" s="282"/>
      <c r="C11" s="55" t="s">
        <v>278</v>
      </c>
      <c r="D11" s="56" t="s">
        <v>211</v>
      </c>
      <c r="E11" s="103"/>
      <c r="F11" s="103">
        <v>25000000</v>
      </c>
      <c r="G11" s="66">
        <f>SUM(E11:F11)</f>
        <v>25000000</v>
      </c>
      <c r="H11" s="103">
        <v>280000000</v>
      </c>
      <c r="I11" s="103">
        <v>20000000</v>
      </c>
      <c r="J11" s="66">
        <f>SUM(H11:I11)</f>
        <v>300000000</v>
      </c>
      <c r="K11" s="103">
        <v>280000000</v>
      </c>
      <c r="L11" s="103">
        <v>15000000</v>
      </c>
      <c r="M11" s="66">
        <f>SUM(K11:L11)</f>
        <v>295000000</v>
      </c>
      <c r="N11" s="103">
        <v>280000000</v>
      </c>
      <c r="O11" s="103">
        <v>8000000</v>
      </c>
      <c r="P11" s="66">
        <f>SUM(N11:O11)</f>
        <v>288000000</v>
      </c>
      <c r="Q11" s="103">
        <v>160000000</v>
      </c>
      <c r="R11" s="103">
        <v>2000000</v>
      </c>
      <c r="S11" s="66">
        <f>SUM(Q11:R11)</f>
        <v>162000000</v>
      </c>
      <c r="T11" s="103"/>
      <c r="U11" s="103"/>
      <c r="V11" s="66"/>
      <c r="W11" s="103"/>
      <c r="X11" s="103"/>
      <c r="Y11" s="66"/>
      <c r="Z11" s="103"/>
      <c r="AA11" s="103"/>
      <c r="AB11" s="66"/>
      <c r="AC11" s="103"/>
      <c r="AD11" s="103"/>
      <c r="AE11" s="66"/>
      <c r="AF11" s="103"/>
      <c r="AG11" s="103"/>
      <c r="AH11" s="66"/>
      <c r="AI11" s="103"/>
      <c r="AJ11" s="103"/>
      <c r="AK11" s="66"/>
      <c r="AL11" s="103"/>
      <c r="AM11" s="103"/>
      <c r="AN11" s="66"/>
    </row>
    <row r="12" spans="1:40" s="94" customFormat="1" ht="36.75" customHeight="1">
      <c r="A12" s="282" t="s">
        <v>216</v>
      </c>
      <c r="B12" s="282"/>
      <c r="C12" s="55" t="s">
        <v>279</v>
      </c>
      <c r="D12" s="56" t="s">
        <v>211</v>
      </c>
      <c r="E12" s="103"/>
      <c r="F12" s="103">
        <v>10000000</v>
      </c>
      <c r="G12" s="66">
        <f>SUM(E12:F12)</f>
        <v>10000000</v>
      </c>
      <c r="H12" s="103">
        <v>0</v>
      </c>
      <c r="I12" s="103">
        <v>38000000</v>
      </c>
      <c r="J12" s="66">
        <f>SUM(H12:I12)</f>
        <v>38000000</v>
      </c>
      <c r="K12" s="103">
        <v>300000000</v>
      </c>
      <c r="L12" s="103">
        <v>36000000</v>
      </c>
      <c r="M12" s="66">
        <f>SUM(K12:L12)</f>
        <v>336000000</v>
      </c>
      <c r="N12" s="103">
        <v>300000000</v>
      </c>
      <c r="O12" s="103">
        <v>33000000</v>
      </c>
      <c r="P12" s="66">
        <f>SUM(N12:O12)</f>
        <v>333000000</v>
      </c>
      <c r="Q12" s="103">
        <v>300000000</v>
      </c>
      <c r="R12" s="103">
        <v>28000000</v>
      </c>
      <c r="S12" s="66">
        <f>SUM(Q12:R12)</f>
        <v>328000000</v>
      </c>
      <c r="T12" s="103">
        <v>300000000</v>
      </c>
      <c r="U12" s="103">
        <v>25000000</v>
      </c>
      <c r="V12" s="66">
        <f>SUM(T12:U12)</f>
        <v>325000000</v>
      </c>
      <c r="W12" s="103">
        <v>300000000</v>
      </c>
      <c r="X12" s="103">
        <v>21000000</v>
      </c>
      <c r="Y12" s="66">
        <f>SUM(W12:X12)</f>
        <v>321000000</v>
      </c>
      <c r="Z12" s="103">
        <v>300000000</v>
      </c>
      <c r="AA12" s="103">
        <v>17000000</v>
      </c>
      <c r="AB12" s="66">
        <f>SUM(Z12:AA12)</f>
        <v>317000000</v>
      </c>
      <c r="AC12" s="103">
        <v>300000000</v>
      </c>
      <c r="AD12" s="103">
        <v>13000000</v>
      </c>
      <c r="AE12" s="66">
        <f>SUM(AC12:AD12)</f>
        <v>313000000</v>
      </c>
      <c r="AF12" s="103">
        <v>300000000</v>
      </c>
      <c r="AG12" s="103">
        <v>10000000</v>
      </c>
      <c r="AH12" s="66">
        <f>SUM(AF12:AG12)</f>
        <v>310000000</v>
      </c>
      <c r="AI12" s="103">
        <v>300000000</v>
      </c>
      <c r="AJ12" s="103">
        <v>6000000</v>
      </c>
      <c r="AK12" s="66">
        <f>SUM(AI12:AJ12)</f>
        <v>306000000</v>
      </c>
      <c r="AL12" s="103">
        <v>300000000</v>
      </c>
      <c r="AM12" s="103">
        <v>2000000</v>
      </c>
      <c r="AN12" s="66">
        <f>SUM(AL12:AM12)</f>
        <v>302000000</v>
      </c>
    </row>
    <row r="13" spans="1:40" s="94" customFormat="1" ht="18" customHeight="1">
      <c r="A13" s="265" t="s">
        <v>280</v>
      </c>
      <c r="B13" s="265"/>
      <c r="C13" s="265"/>
      <c r="D13" s="51"/>
      <c r="E13" s="61"/>
      <c r="F13" s="61">
        <f>SUM(F14)</f>
        <v>50000000</v>
      </c>
      <c r="G13" s="66">
        <f>SUM(E13:F13)</f>
        <v>50000000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s="94" customFormat="1" ht="36.75" customHeight="1">
      <c r="A14" s="55" t="s">
        <v>214</v>
      </c>
      <c r="B14" s="54" t="s">
        <v>281</v>
      </c>
      <c r="C14" s="104"/>
      <c r="D14" s="56" t="s">
        <v>211</v>
      </c>
      <c r="E14" s="105"/>
      <c r="F14" s="105">
        <v>50000000</v>
      </c>
      <c r="G14" s="66">
        <f>SUM(E14:F14)</f>
        <v>50000000</v>
      </c>
      <c r="H14" s="105"/>
      <c r="I14" s="105"/>
      <c r="J14" s="66"/>
      <c r="K14" s="105"/>
      <c r="L14" s="105"/>
      <c r="M14" s="66"/>
      <c r="N14" s="105"/>
      <c r="O14" s="105"/>
      <c r="P14" s="66"/>
      <c r="Q14" s="105"/>
      <c r="R14" s="105"/>
      <c r="S14" s="66"/>
      <c r="T14" s="105"/>
      <c r="U14" s="105"/>
      <c r="V14" s="66"/>
      <c r="W14" s="105"/>
      <c r="X14" s="105"/>
      <c r="Y14" s="66"/>
      <c r="Z14" s="105"/>
      <c r="AA14" s="105"/>
      <c r="AB14" s="66"/>
      <c r="AC14" s="105"/>
      <c r="AD14" s="105"/>
      <c r="AE14" s="66"/>
      <c r="AF14" s="105"/>
      <c r="AG14" s="105"/>
      <c r="AH14" s="66"/>
      <c r="AI14" s="105"/>
      <c r="AJ14" s="105"/>
      <c r="AK14" s="66"/>
      <c r="AL14" s="105"/>
      <c r="AM14" s="105"/>
      <c r="AN14" s="66"/>
    </row>
    <row r="15" spans="1:40" s="93" customFormat="1" ht="18" customHeight="1">
      <c r="A15" s="265" t="s">
        <v>282</v>
      </c>
      <c r="B15" s="265"/>
      <c r="C15" s="265"/>
      <c r="D15" s="67"/>
      <c r="E15" s="102">
        <f aca="true" t="shared" si="1" ref="E15:AB15">SUM(E16:E17)</f>
        <v>41647637</v>
      </c>
      <c r="F15" s="102">
        <f t="shared" si="1"/>
        <v>5842156</v>
      </c>
      <c r="G15" s="102">
        <f t="shared" si="1"/>
        <v>47489793</v>
      </c>
      <c r="H15" s="102">
        <f t="shared" si="1"/>
        <v>21000000</v>
      </c>
      <c r="I15" s="102">
        <f t="shared" si="1"/>
        <v>5075000</v>
      </c>
      <c r="J15" s="102">
        <f t="shared" si="1"/>
        <v>26075000</v>
      </c>
      <c r="K15" s="102">
        <f t="shared" si="1"/>
        <v>21000000</v>
      </c>
      <c r="L15" s="102">
        <f t="shared" si="1"/>
        <v>4316000</v>
      </c>
      <c r="M15" s="102">
        <f t="shared" si="1"/>
        <v>25316000</v>
      </c>
      <c r="N15" s="102">
        <f t="shared" si="1"/>
        <v>21000000</v>
      </c>
      <c r="O15" s="102">
        <f t="shared" si="1"/>
        <v>3594000</v>
      </c>
      <c r="P15" s="102">
        <f t="shared" si="1"/>
        <v>24594000</v>
      </c>
      <c r="Q15" s="102">
        <f t="shared" si="1"/>
        <v>21000000</v>
      </c>
      <c r="R15" s="102">
        <f t="shared" si="1"/>
        <v>2853000</v>
      </c>
      <c r="S15" s="102">
        <f t="shared" si="1"/>
        <v>23853000</v>
      </c>
      <c r="T15" s="102">
        <f t="shared" si="1"/>
        <v>21000000</v>
      </c>
      <c r="U15" s="102">
        <f t="shared" si="1"/>
        <v>2123000</v>
      </c>
      <c r="V15" s="102">
        <f t="shared" si="1"/>
        <v>23123000</v>
      </c>
      <c r="W15" s="102">
        <f t="shared" si="1"/>
        <v>21000000</v>
      </c>
      <c r="X15" s="102">
        <f t="shared" si="1"/>
        <v>1393000</v>
      </c>
      <c r="Y15" s="102">
        <f t="shared" si="1"/>
        <v>22393000</v>
      </c>
      <c r="Z15" s="102">
        <f t="shared" si="1"/>
        <v>21000000</v>
      </c>
      <c r="AA15" s="102">
        <f t="shared" si="1"/>
        <v>666000</v>
      </c>
      <c r="AB15" s="102">
        <f t="shared" si="1"/>
        <v>21666000</v>
      </c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s="89" customFormat="1" ht="36.75" customHeight="1">
      <c r="A16" s="283" t="s">
        <v>283</v>
      </c>
      <c r="B16" s="283"/>
      <c r="C16" s="106"/>
      <c r="D16" s="107" t="s">
        <v>284</v>
      </c>
      <c r="E16" s="105">
        <f>'5.1 FT, MT'!M10</f>
        <v>20647637</v>
      </c>
      <c r="F16" s="105">
        <f>'5.1 FT, MT'!P20</f>
        <v>156</v>
      </c>
      <c r="G16" s="66">
        <f>SUM(E16:F16)</f>
        <v>20647793</v>
      </c>
      <c r="H16" s="105"/>
      <c r="I16" s="105"/>
      <c r="J16" s="66">
        <f>SUM(H16:I16)</f>
        <v>0</v>
      </c>
      <c r="K16" s="105"/>
      <c r="L16" s="105"/>
      <c r="M16" s="66">
        <f>SUM(K16:L16)</f>
        <v>0</v>
      </c>
      <c r="N16" s="105"/>
      <c r="O16" s="105"/>
      <c r="P16" s="66">
        <f>SUM(N16:O16)</f>
        <v>0</v>
      </c>
      <c r="Q16" s="105"/>
      <c r="R16" s="105"/>
      <c r="S16" s="66">
        <f>SUM(Q16:R16)</f>
        <v>0</v>
      </c>
      <c r="T16" s="105"/>
      <c r="U16" s="105"/>
      <c r="V16" s="66">
        <f>SUM(T16:U16)</f>
        <v>0</v>
      </c>
      <c r="W16" s="105"/>
      <c r="X16" s="105"/>
      <c r="Y16" s="66">
        <f>SUM(W16:X16)</f>
        <v>0</v>
      </c>
      <c r="Z16" s="105"/>
      <c r="AA16" s="105"/>
      <c r="AB16" s="66">
        <f>SUM(Z16:AA16)</f>
        <v>0</v>
      </c>
      <c r="AC16" s="105"/>
      <c r="AD16" s="105"/>
      <c r="AE16" s="66"/>
      <c r="AF16" s="105"/>
      <c r="AG16" s="105"/>
      <c r="AH16" s="66"/>
      <c r="AI16" s="105"/>
      <c r="AJ16" s="105"/>
      <c r="AK16" s="66"/>
      <c r="AL16" s="105"/>
      <c r="AM16" s="105"/>
      <c r="AN16" s="66"/>
    </row>
    <row r="17" spans="1:40" s="89" customFormat="1" ht="36.75" customHeight="1">
      <c r="A17" s="283" t="s">
        <v>285</v>
      </c>
      <c r="B17" s="283"/>
      <c r="C17" s="106"/>
      <c r="D17" s="70" t="s">
        <v>211</v>
      </c>
      <c r="E17" s="108">
        <v>21000000</v>
      </c>
      <c r="F17" s="108">
        <v>5842000</v>
      </c>
      <c r="G17" s="66">
        <f>SUM(E17:F17)</f>
        <v>26842000</v>
      </c>
      <c r="H17" s="108">
        <v>21000000</v>
      </c>
      <c r="I17" s="108">
        <v>5075000</v>
      </c>
      <c r="J17" s="66">
        <f>SUM(H17:I17)</f>
        <v>26075000</v>
      </c>
      <c r="K17" s="108">
        <v>21000000</v>
      </c>
      <c r="L17" s="108">
        <v>4316000</v>
      </c>
      <c r="M17" s="66">
        <f>SUM(K17:L17)</f>
        <v>25316000</v>
      </c>
      <c r="N17" s="108">
        <v>21000000</v>
      </c>
      <c r="O17" s="108">
        <v>3594000</v>
      </c>
      <c r="P17" s="66">
        <f>SUM(N17:O17)</f>
        <v>24594000</v>
      </c>
      <c r="Q17" s="108">
        <v>21000000</v>
      </c>
      <c r="R17" s="108">
        <v>2853000</v>
      </c>
      <c r="S17" s="66">
        <f>SUM(Q17:R17)</f>
        <v>23853000</v>
      </c>
      <c r="T17" s="108">
        <v>21000000</v>
      </c>
      <c r="U17" s="108">
        <v>2123000</v>
      </c>
      <c r="V17" s="66">
        <f>SUM(T17:U17)</f>
        <v>23123000</v>
      </c>
      <c r="W17" s="108">
        <v>21000000</v>
      </c>
      <c r="X17" s="108">
        <v>1393000</v>
      </c>
      <c r="Y17" s="66">
        <f>SUM(W17:X17)</f>
        <v>22393000</v>
      </c>
      <c r="Z17" s="108">
        <v>21000000</v>
      </c>
      <c r="AA17" s="108">
        <v>666000</v>
      </c>
      <c r="AB17" s="66">
        <f>SUM(Z17:AA17)</f>
        <v>21666000</v>
      </c>
      <c r="AC17" s="108"/>
      <c r="AD17" s="108"/>
      <c r="AE17" s="66"/>
      <c r="AF17" s="108"/>
      <c r="AG17" s="108"/>
      <c r="AH17" s="66"/>
      <c r="AI17" s="108"/>
      <c r="AJ17" s="108"/>
      <c r="AK17" s="66"/>
      <c r="AL17" s="108"/>
      <c r="AM17" s="108"/>
      <c r="AN17" s="66"/>
    </row>
    <row r="18" spans="1:40" s="89" customFormat="1" ht="18" customHeight="1">
      <c r="A18" s="267" t="s">
        <v>286</v>
      </c>
      <c r="B18" s="267"/>
      <c r="C18" s="267"/>
      <c r="D18" s="77"/>
      <c r="E18" s="66">
        <f>E15+E9+E13</f>
        <v>41647637</v>
      </c>
      <c r="F18" s="66">
        <f aca="true" t="shared" si="2" ref="F18:AN18">F15+F9+F13</f>
        <v>92217156</v>
      </c>
      <c r="G18" s="66">
        <f t="shared" si="2"/>
        <v>133864793</v>
      </c>
      <c r="H18" s="66">
        <f t="shared" si="2"/>
        <v>301000000</v>
      </c>
      <c r="I18" s="66">
        <f t="shared" si="2"/>
        <v>63075000</v>
      </c>
      <c r="J18" s="66">
        <f t="shared" si="2"/>
        <v>364075000</v>
      </c>
      <c r="K18" s="66">
        <f t="shared" si="2"/>
        <v>601000000</v>
      </c>
      <c r="L18" s="66">
        <f t="shared" si="2"/>
        <v>55316000</v>
      </c>
      <c r="M18" s="66">
        <f t="shared" si="2"/>
        <v>656316000</v>
      </c>
      <c r="N18" s="66">
        <f t="shared" si="2"/>
        <v>601000000</v>
      </c>
      <c r="O18" s="66">
        <f t="shared" si="2"/>
        <v>44594000</v>
      </c>
      <c r="P18" s="66">
        <f t="shared" si="2"/>
        <v>645594000</v>
      </c>
      <c r="Q18" s="66">
        <f t="shared" si="2"/>
        <v>481000000</v>
      </c>
      <c r="R18" s="66">
        <f t="shared" si="2"/>
        <v>32853000</v>
      </c>
      <c r="S18" s="66">
        <f t="shared" si="2"/>
        <v>513853000</v>
      </c>
      <c r="T18" s="66">
        <f t="shared" si="2"/>
        <v>321000000</v>
      </c>
      <c r="U18" s="66">
        <f t="shared" si="2"/>
        <v>27123000</v>
      </c>
      <c r="V18" s="66">
        <f t="shared" si="2"/>
        <v>348123000</v>
      </c>
      <c r="W18" s="66">
        <f t="shared" si="2"/>
        <v>321000000</v>
      </c>
      <c r="X18" s="66">
        <f t="shared" si="2"/>
        <v>22393000</v>
      </c>
      <c r="Y18" s="66">
        <f t="shared" si="2"/>
        <v>343393000</v>
      </c>
      <c r="Z18" s="66">
        <f t="shared" si="2"/>
        <v>321000000</v>
      </c>
      <c r="AA18" s="66">
        <f t="shared" si="2"/>
        <v>17666000</v>
      </c>
      <c r="AB18" s="66">
        <f t="shared" si="2"/>
        <v>338666000</v>
      </c>
      <c r="AC18" s="66">
        <f t="shared" si="2"/>
        <v>300000000</v>
      </c>
      <c r="AD18" s="66">
        <f t="shared" si="2"/>
        <v>13000000</v>
      </c>
      <c r="AE18" s="66">
        <f t="shared" si="2"/>
        <v>313000000</v>
      </c>
      <c r="AF18" s="66">
        <f t="shared" si="2"/>
        <v>300000000</v>
      </c>
      <c r="AG18" s="66">
        <f t="shared" si="2"/>
        <v>10000000</v>
      </c>
      <c r="AH18" s="66">
        <f t="shared" si="2"/>
        <v>310000000</v>
      </c>
      <c r="AI18" s="66">
        <f t="shared" si="2"/>
        <v>300000000</v>
      </c>
      <c r="AJ18" s="66">
        <f t="shared" si="2"/>
        <v>6000000</v>
      </c>
      <c r="AK18" s="66">
        <f t="shared" si="2"/>
        <v>306000000</v>
      </c>
      <c r="AL18" s="66">
        <f t="shared" si="2"/>
        <v>300000000</v>
      </c>
      <c r="AM18" s="66">
        <f t="shared" si="2"/>
        <v>2000000</v>
      </c>
      <c r="AN18" s="66">
        <f t="shared" si="2"/>
        <v>302000000</v>
      </c>
    </row>
  </sheetData>
  <sheetProtection selectLockedCells="1" selectUnlockedCells="1"/>
  <mergeCells count="23">
    <mergeCell ref="A1:J1"/>
    <mergeCell ref="A3:AN3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9:C9"/>
    <mergeCell ref="A10:B10"/>
    <mergeCell ref="A18:C18"/>
    <mergeCell ref="A11:B11"/>
    <mergeCell ref="A12:B12"/>
    <mergeCell ref="A13:C13"/>
    <mergeCell ref="A15:C15"/>
    <mergeCell ref="A16:B16"/>
    <mergeCell ref="A17:B1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54"/>
  <sheetViews>
    <sheetView view="pageBreakPreview" zoomScale="71" zoomScaleNormal="71" zoomScaleSheetLayoutView="71" zoomScalePageLayoutView="0" workbookViewId="0" topLeftCell="A1">
      <pane xSplit="3" ySplit="10" topLeftCell="J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24" sqref="M24"/>
    </sheetView>
  </sheetViews>
  <sheetFormatPr defaultColWidth="9.140625" defaultRowHeight="12.75"/>
  <cols>
    <col min="1" max="1" width="5.140625" style="109" customWidth="1"/>
    <col min="2" max="2" width="9.8515625" style="109" customWidth="1"/>
    <col min="3" max="3" width="39.8515625" style="109" customWidth="1"/>
    <col min="4" max="4" width="23.57421875" style="109" customWidth="1"/>
    <col min="5" max="6" width="14.57421875" style="109" customWidth="1"/>
    <col min="7" max="7" width="19.7109375" style="109" customWidth="1"/>
    <col min="8" max="8" width="14.57421875" style="109" customWidth="1"/>
    <col min="9" max="9" width="21.28125" style="109" customWidth="1"/>
    <col min="10" max="10" width="20.28125" style="109" customWidth="1"/>
    <col min="11" max="12" width="14.57421875" style="109" customWidth="1"/>
    <col min="13" max="13" width="23.57421875" style="109" customWidth="1"/>
    <col min="14" max="15" width="14.57421875" style="109" customWidth="1"/>
    <col min="16" max="16" width="19.7109375" style="109" customWidth="1"/>
    <col min="17" max="17" width="14.57421875" style="109" customWidth="1"/>
    <col min="18" max="18" width="21.28125" style="109" customWidth="1"/>
    <col min="19" max="19" width="20.28125" style="109" customWidth="1"/>
    <col min="20" max="21" width="14.57421875" style="109" customWidth="1"/>
    <col min="22" max="22" width="18.140625" style="109" customWidth="1"/>
    <col min="23" max="24" width="9.140625" style="109" customWidth="1"/>
    <col min="25" max="25" width="19.00390625" style="109" customWidth="1"/>
    <col min="26" max="26" width="9.140625" style="109" customWidth="1"/>
    <col min="27" max="27" width="15.421875" style="109" bestFit="1" customWidth="1"/>
    <col min="28" max="28" width="13.8515625" style="109" bestFit="1" customWidth="1"/>
    <col min="29" max="16384" width="9.140625" style="109" customWidth="1"/>
  </cols>
  <sheetData>
    <row r="1" spans="1:30" ht="15.75" customHeight="1">
      <c r="A1" s="288" t="s">
        <v>1274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ht="15.75" customHeight="1"/>
    <row r="3" spans="1:30" ht="18" customHeight="1">
      <c r="A3" s="289" t="s">
        <v>287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</row>
    <row r="4" spans="1:30" ht="15" customHeight="1">
      <c r="A4" s="290" t="s">
        <v>288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30" ht="14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M5" s="110"/>
      <c r="N5" s="110"/>
      <c r="O5" s="110"/>
      <c r="P5" s="110"/>
      <c r="Q5" s="110"/>
      <c r="R5" s="110"/>
      <c r="S5" s="110"/>
      <c r="T5" s="110"/>
      <c r="U5" s="3"/>
      <c r="AD5" s="3" t="s">
        <v>1</v>
      </c>
    </row>
    <row r="6" spans="1:30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91" t="s">
        <v>24</v>
      </c>
      <c r="B7" s="291" t="s">
        <v>189</v>
      </c>
      <c r="C7" s="260" t="s">
        <v>25</v>
      </c>
      <c r="D7" s="255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55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55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91"/>
      <c r="B8" s="291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55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55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114.75">
      <c r="A9" s="291"/>
      <c r="B9" s="291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5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55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ht="18">
      <c r="A10" s="12" t="s">
        <v>55</v>
      </c>
      <c r="B10" s="12"/>
      <c r="C10" s="112" t="s">
        <v>43</v>
      </c>
      <c r="D10" s="113">
        <f aca="true" t="shared" si="0" ref="D10:D51">SUM(E10:L10)</f>
        <v>1203600000</v>
      </c>
      <c r="E10" s="114">
        <f>SUM(E11:E34)</f>
        <v>0</v>
      </c>
      <c r="F10" s="114">
        <f aca="true" t="shared" si="1" ref="F10:L10">SUM(F11:F34)</f>
        <v>0</v>
      </c>
      <c r="G10" s="114">
        <f t="shared" si="1"/>
        <v>1128600000</v>
      </c>
      <c r="H10" s="114">
        <f t="shared" si="1"/>
        <v>0</v>
      </c>
      <c r="I10" s="114">
        <f t="shared" si="1"/>
        <v>75000000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3">
        <f aca="true" t="shared" si="2" ref="M10:M51">SUM(N10:U10)</f>
        <v>2468346767</v>
      </c>
      <c r="N10" s="114">
        <f>SUM(N11:N34)</f>
        <v>0</v>
      </c>
      <c r="O10" s="114">
        <f aca="true" t="shared" si="3" ref="O10:U10">SUM(O11:O34)</f>
        <v>0</v>
      </c>
      <c r="P10" s="114">
        <f t="shared" si="3"/>
        <v>2391732165</v>
      </c>
      <c r="Q10" s="114">
        <f t="shared" si="3"/>
        <v>0</v>
      </c>
      <c r="R10" s="114">
        <f t="shared" si="3"/>
        <v>75000000</v>
      </c>
      <c r="S10" s="114">
        <f t="shared" si="3"/>
        <v>1614602</v>
      </c>
      <c r="T10" s="114">
        <f t="shared" si="3"/>
        <v>0</v>
      </c>
      <c r="U10" s="114">
        <f t="shared" si="3"/>
        <v>0</v>
      </c>
      <c r="V10" s="113">
        <f aca="true" t="shared" si="4" ref="V10:V51">SUM(W10:AD10)</f>
        <v>2195513184</v>
      </c>
      <c r="W10" s="114">
        <f>SUM(W11:W34)</f>
        <v>0</v>
      </c>
      <c r="X10" s="114">
        <f aca="true" t="shared" si="5" ref="X10:AD10">SUM(X11:X34)</f>
        <v>0</v>
      </c>
      <c r="Y10" s="114">
        <f t="shared" si="5"/>
        <v>2123644803</v>
      </c>
      <c r="Z10" s="114">
        <f t="shared" si="5"/>
        <v>0</v>
      </c>
      <c r="AA10" s="114">
        <f t="shared" si="5"/>
        <v>70253779</v>
      </c>
      <c r="AB10" s="114">
        <f t="shared" si="5"/>
        <v>1614602</v>
      </c>
      <c r="AC10" s="114">
        <f t="shared" si="5"/>
        <v>0</v>
      </c>
      <c r="AD10" s="114">
        <f t="shared" si="5"/>
        <v>0</v>
      </c>
    </row>
    <row r="11" spans="1:30" ht="18">
      <c r="A11" s="12"/>
      <c r="B11" s="12" t="s">
        <v>289</v>
      </c>
      <c r="C11" s="115" t="s">
        <v>290</v>
      </c>
      <c r="D11" s="116">
        <f t="shared" si="0"/>
        <v>26000000</v>
      </c>
      <c r="E11" s="117">
        <v>0</v>
      </c>
      <c r="F11" s="117">
        <v>0</v>
      </c>
      <c r="G11" s="117">
        <v>26000000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6">
        <f t="shared" si="2"/>
        <v>25750000</v>
      </c>
      <c r="N11" s="117">
        <v>0</v>
      </c>
      <c r="O11" s="117">
        <v>0</v>
      </c>
      <c r="P11" s="117">
        <v>25750000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6">
        <f t="shared" si="4"/>
        <v>25734967</v>
      </c>
      <c r="W11" s="117">
        <v>0</v>
      </c>
      <c r="X11" s="117">
        <v>0</v>
      </c>
      <c r="Y11" s="117">
        <v>25734967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</row>
    <row r="12" spans="1:30" ht="18">
      <c r="A12" s="12"/>
      <c r="B12" s="12" t="s">
        <v>291</v>
      </c>
      <c r="C12" s="115" t="s">
        <v>292</v>
      </c>
      <c r="D12" s="116">
        <f t="shared" si="0"/>
        <v>18000000</v>
      </c>
      <c r="E12" s="117">
        <v>0</v>
      </c>
      <c r="F12" s="117">
        <v>0</v>
      </c>
      <c r="G12" s="117">
        <v>18000000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6">
        <f t="shared" si="2"/>
        <v>18000000</v>
      </c>
      <c r="N12" s="117">
        <v>0</v>
      </c>
      <c r="O12" s="117">
        <v>0</v>
      </c>
      <c r="P12" s="117">
        <v>18000000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6">
        <f t="shared" si="4"/>
        <v>16290036</v>
      </c>
      <c r="W12" s="117">
        <v>0</v>
      </c>
      <c r="X12" s="117">
        <v>0</v>
      </c>
      <c r="Y12" s="117">
        <v>16290036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</row>
    <row r="13" spans="1:30" ht="30">
      <c r="A13" s="12"/>
      <c r="B13" s="12" t="s">
        <v>293</v>
      </c>
      <c r="C13" s="115" t="s">
        <v>294</v>
      </c>
      <c r="D13" s="116">
        <f t="shared" si="0"/>
        <v>35000000</v>
      </c>
      <c r="E13" s="117">
        <v>0</v>
      </c>
      <c r="F13" s="117">
        <v>0</v>
      </c>
      <c r="G13" s="117">
        <v>35000000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6">
        <f t="shared" si="2"/>
        <v>34625161</v>
      </c>
      <c r="N13" s="117">
        <v>0</v>
      </c>
      <c r="O13" s="117">
        <v>0</v>
      </c>
      <c r="P13" s="117">
        <v>34625161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6">
        <f t="shared" si="4"/>
        <v>22595989</v>
      </c>
      <c r="W13" s="117">
        <v>0</v>
      </c>
      <c r="X13" s="117">
        <v>0</v>
      </c>
      <c r="Y13" s="117">
        <v>22595989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</row>
    <row r="14" spans="1:30" ht="18">
      <c r="A14" s="12"/>
      <c r="B14" s="12" t="s">
        <v>295</v>
      </c>
      <c r="C14" s="115" t="s">
        <v>296</v>
      </c>
      <c r="D14" s="116">
        <f t="shared" si="0"/>
        <v>15000000</v>
      </c>
      <c r="E14" s="117">
        <v>0</v>
      </c>
      <c r="F14" s="117">
        <v>0</v>
      </c>
      <c r="G14" s="117">
        <v>15000000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6">
        <f t="shared" si="2"/>
        <v>15000000</v>
      </c>
      <c r="N14" s="117">
        <v>0</v>
      </c>
      <c r="O14" s="117">
        <v>0</v>
      </c>
      <c r="P14" s="117">
        <v>15000000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6">
        <f t="shared" si="4"/>
        <v>14984438</v>
      </c>
      <c r="W14" s="117">
        <v>0</v>
      </c>
      <c r="X14" s="117">
        <v>0</v>
      </c>
      <c r="Y14" s="117">
        <v>14984438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</row>
    <row r="15" spans="1:30" ht="18">
      <c r="A15" s="12"/>
      <c r="B15" s="12" t="s">
        <v>297</v>
      </c>
      <c r="C15" s="115" t="s">
        <v>298</v>
      </c>
      <c r="D15" s="116">
        <f t="shared" si="0"/>
        <v>4000000</v>
      </c>
      <c r="E15" s="117">
        <v>0</v>
      </c>
      <c r="F15" s="117">
        <v>0</v>
      </c>
      <c r="G15" s="117">
        <v>4000000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6">
        <f t="shared" si="2"/>
        <v>2937256</v>
      </c>
      <c r="N15" s="117">
        <v>0</v>
      </c>
      <c r="O15" s="117">
        <v>0</v>
      </c>
      <c r="P15" s="117">
        <v>2937256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6">
        <f t="shared" si="4"/>
        <v>2697480</v>
      </c>
      <c r="W15" s="117">
        <v>0</v>
      </c>
      <c r="X15" s="117">
        <v>0</v>
      </c>
      <c r="Y15" s="117">
        <v>2697480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</row>
    <row r="16" spans="1:30" ht="18">
      <c r="A16" s="12"/>
      <c r="B16" s="12" t="s">
        <v>299</v>
      </c>
      <c r="C16" s="115" t="s">
        <v>300</v>
      </c>
      <c r="D16" s="116">
        <f t="shared" si="0"/>
        <v>10000000</v>
      </c>
      <c r="E16" s="117">
        <v>0</v>
      </c>
      <c r="F16" s="117">
        <v>0</v>
      </c>
      <c r="G16" s="117">
        <v>10000000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6">
        <f t="shared" si="2"/>
        <v>3843020</v>
      </c>
      <c r="N16" s="117">
        <v>0</v>
      </c>
      <c r="O16" s="117">
        <v>0</v>
      </c>
      <c r="P16" s="117">
        <v>3843020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6">
        <f t="shared" si="4"/>
        <v>2667000</v>
      </c>
      <c r="W16" s="117">
        <v>0</v>
      </c>
      <c r="X16" s="117">
        <v>0</v>
      </c>
      <c r="Y16" s="117">
        <v>2667000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</row>
    <row r="17" spans="1:30" ht="60">
      <c r="A17" s="12"/>
      <c r="B17" s="12" t="s">
        <v>301</v>
      </c>
      <c r="C17" s="115" t="s">
        <v>302</v>
      </c>
      <c r="D17" s="116">
        <f t="shared" si="0"/>
        <v>10000000</v>
      </c>
      <c r="E17" s="117">
        <v>0</v>
      </c>
      <c r="F17" s="117">
        <v>0</v>
      </c>
      <c r="G17" s="117">
        <v>10000000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6">
        <f t="shared" si="2"/>
        <v>10000000</v>
      </c>
      <c r="N17" s="117">
        <v>0</v>
      </c>
      <c r="O17" s="117">
        <v>0</v>
      </c>
      <c r="P17" s="117">
        <v>10000000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6">
        <f t="shared" si="4"/>
        <v>2880475</v>
      </c>
      <c r="W17" s="117">
        <v>0</v>
      </c>
      <c r="X17" s="117">
        <v>0</v>
      </c>
      <c r="Y17" s="117">
        <v>2880475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</row>
    <row r="18" spans="1:30" ht="30">
      <c r="A18" s="12"/>
      <c r="B18" s="12" t="s">
        <v>303</v>
      </c>
      <c r="C18" s="19" t="s">
        <v>304</v>
      </c>
      <c r="D18" s="116">
        <f t="shared" si="0"/>
        <v>75000000</v>
      </c>
      <c r="E18" s="117">
        <v>0</v>
      </c>
      <c r="F18" s="117">
        <v>0</v>
      </c>
      <c r="G18" s="117">
        <v>0</v>
      </c>
      <c r="H18" s="117">
        <v>0</v>
      </c>
      <c r="I18" s="117">
        <v>75000000</v>
      </c>
      <c r="J18" s="117">
        <v>0</v>
      </c>
      <c r="K18" s="117">
        <v>0</v>
      </c>
      <c r="L18" s="118">
        <v>0</v>
      </c>
      <c r="M18" s="116">
        <f t="shared" si="2"/>
        <v>75000000</v>
      </c>
      <c r="N18" s="117">
        <v>0</v>
      </c>
      <c r="O18" s="117">
        <v>0</v>
      </c>
      <c r="P18" s="117">
        <v>0</v>
      </c>
      <c r="Q18" s="117">
        <v>0</v>
      </c>
      <c r="R18" s="117">
        <v>75000000</v>
      </c>
      <c r="S18" s="117">
        <v>0</v>
      </c>
      <c r="T18" s="117">
        <v>0</v>
      </c>
      <c r="U18" s="118">
        <v>0</v>
      </c>
      <c r="V18" s="116">
        <f t="shared" si="4"/>
        <v>70253779</v>
      </c>
      <c r="W18" s="117">
        <v>0</v>
      </c>
      <c r="X18" s="117">
        <v>0</v>
      </c>
      <c r="Y18" s="117">
        <v>0</v>
      </c>
      <c r="Z18" s="117">
        <v>0</v>
      </c>
      <c r="AA18" s="117">
        <v>70253779</v>
      </c>
      <c r="AB18" s="117">
        <v>0</v>
      </c>
      <c r="AC18" s="117">
        <v>0</v>
      </c>
      <c r="AD18" s="118">
        <v>0</v>
      </c>
    </row>
    <row r="19" spans="1:30" ht="18">
      <c r="A19" s="12"/>
      <c r="B19" s="12" t="s">
        <v>305</v>
      </c>
      <c r="C19" s="115" t="s">
        <v>306</v>
      </c>
      <c r="D19" s="116">
        <f t="shared" si="0"/>
        <v>575000000</v>
      </c>
      <c r="E19" s="117">
        <v>0</v>
      </c>
      <c r="F19" s="117">
        <v>0</v>
      </c>
      <c r="G19" s="117">
        <v>575000000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6">
        <f t="shared" si="2"/>
        <v>601621680</v>
      </c>
      <c r="N19" s="117">
        <v>0</v>
      </c>
      <c r="O19" s="117">
        <v>0</v>
      </c>
      <c r="P19" s="117">
        <v>601621680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6">
        <f t="shared" si="4"/>
        <v>585042348</v>
      </c>
      <c r="W19" s="117">
        <v>0</v>
      </c>
      <c r="X19" s="117">
        <v>0</v>
      </c>
      <c r="Y19" s="117">
        <v>585042348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</row>
    <row r="20" spans="1:30" ht="18">
      <c r="A20" s="12"/>
      <c r="B20" s="12" t="s">
        <v>307</v>
      </c>
      <c r="C20" s="115" t="s">
        <v>308</v>
      </c>
      <c r="D20" s="116">
        <f t="shared" si="0"/>
        <v>10000000</v>
      </c>
      <c r="E20" s="117">
        <v>0</v>
      </c>
      <c r="F20" s="117">
        <v>0</v>
      </c>
      <c r="G20" s="117">
        <v>10000000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6">
        <f t="shared" si="2"/>
        <v>15000000</v>
      </c>
      <c r="N20" s="117">
        <v>0</v>
      </c>
      <c r="O20" s="117">
        <v>0</v>
      </c>
      <c r="P20" s="117">
        <v>15000000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6">
        <f t="shared" si="4"/>
        <v>12111317</v>
      </c>
      <c r="W20" s="117">
        <v>0</v>
      </c>
      <c r="X20" s="117">
        <v>0</v>
      </c>
      <c r="Y20" s="117">
        <v>12111317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</row>
    <row r="21" spans="1:30" ht="30">
      <c r="A21" s="12"/>
      <c r="B21" s="12" t="s">
        <v>309</v>
      </c>
      <c r="C21" s="115" t="s">
        <v>310</v>
      </c>
      <c r="D21" s="116">
        <f t="shared" si="0"/>
        <v>7000000</v>
      </c>
      <c r="E21" s="117">
        <v>0</v>
      </c>
      <c r="F21" s="117">
        <v>0</v>
      </c>
      <c r="G21" s="117">
        <v>7000000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6">
        <f t="shared" si="2"/>
        <v>7000000</v>
      </c>
      <c r="N21" s="117">
        <v>0</v>
      </c>
      <c r="O21" s="117">
        <v>0</v>
      </c>
      <c r="P21" s="117">
        <v>7000000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6">
        <f t="shared" si="4"/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</row>
    <row r="22" spans="1:30" ht="30">
      <c r="A22" s="12"/>
      <c r="B22" s="12" t="s">
        <v>311</v>
      </c>
      <c r="C22" s="119" t="s">
        <v>312</v>
      </c>
      <c r="D22" s="116">
        <f t="shared" si="0"/>
        <v>46000000</v>
      </c>
      <c r="E22" s="117">
        <v>0</v>
      </c>
      <c r="F22" s="117">
        <v>0</v>
      </c>
      <c r="G22" s="117">
        <v>46000000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6">
        <f t="shared" si="2"/>
        <v>58417003</v>
      </c>
      <c r="N22" s="117">
        <v>0</v>
      </c>
      <c r="O22" s="117">
        <v>0</v>
      </c>
      <c r="P22" s="117">
        <v>58417003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6">
        <f t="shared" si="4"/>
        <v>49792284</v>
      </c>
      <c r="W22" s="117">
        <v>0</v>
      </c>
      <c r="X22" s="117">
        <v>0</v>
      </c>
      <c r="Y22" s="117">
        <v>49792284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</row>
    <row r="23" spans="1:30" ht="30">
      <c r="A23" s="12"/>
      <c r="B23" s="12" t="s">
        <v>313</v>
      </c>
      <c r="C23" s="120" t="s">
        <v>314</v>
      </c>
      <c r="D23" s="116">
        <f t="shared" si="0"/>
        <v>8000000</v>
      </c>
      <c r="E23" s="117">
        <v>0</v>
      </c>
      <c r="F23" s="117">
        <v>0</v>
      </c>
      <c r="G23" s="117">
        <v>8000000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6">
        <f t="shared" si="2"/>
        <v>12249608</v>
      </c>
      <c r="N23" s="117">
        <v>0</v>
      </c>
      <c r="O23" s="117">
        <v>0</v>
      </c>
      <c r="P23" s="117">
        <v>10635006</v>
      </c>
      <c r="Q23" s="117">
        <v>0</v>
      </c>
      <c r="R23" s="117">
        <v>0</v>
      </c>
      <c r="S23" s="117">
        <v>1614602</v>
      </c>
      <c r="T23" s="117">
        <v>0</v>
      </c>
      <c r="U23" s="117">
        <v>0</v>
      </c>
      <c r="V23" s="116">
        <f t="shared" si="4"/>
        <v>7525977</v>
      </c>
      <c r="W23" s="117">
        <v>0</v>
      </c>
      <c r="X23" s="117">
        <v>0</v>
      </c>
      <c r="Y23" s="117">
        <v>5911375</v>
      </c>
      <c r="Z23" s="117">
        <v>0</v>
      </c>
      <c r="AA23" s="117">
        <v>0</v>
      </c>
      <c r="AB23" s="117">
        <v>1614602</v>
      </c>
      <c r="AC23" s="117">
        <v>0</v>
      </c>
      <c r="AD23" s="117">
        <v>0</v>
      </c>
    </row>
    <row r="24" spans="1:30" ht="30">
      <c r="A24" s="12"/>
      <c r="B24" s="12" t="s">
        <v>315</v>
      </c>
      <c r="C24" s="120" t="s">
        <v>316</v>
      </c>
      <c r="D24" s="116">
        <f t="shared" si="0"/>
        <v>4000000</v>
      </c>
      <c r="E24" s="117">
        <v>0</v>
      </c>
      <c r="F24" s="117">
        <v>0</v>
      </c>
      <c r="G24" s="117">
        <v>4000000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6">
        <f t="shared" si="2"/>
        <v>3855898</v>
      </c>
      <c r="N24" s="117">
        <v>0</v>
      </c>
      <c r="O24" s="117">
        <v>0</v>
      </c>
      <c r="P24" s="117">
        <v>3855898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6">
        <f t="shared" si="4"/>
        <v>3525231</v>
      </c>
      <c r="W24" s="117">
        <v>0</v>
      </c>
      <c r="X24" s="117">
        <v>0</v>
      </c>
      <c r="Y24" s="117">
        <v>3525231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</row>
    <row r="25" spans="1:30" ht="18">
      <c r="A25" s="12"/>
      <c r="B25" s="12" t="s">
        <v>317</v>
      </c>
      <c r="C25" s="120" t="s">
        <v>318</v>
      </c>
      <c r="D25" s="116">
        <f t="shared" si="0"/>
        <v>70000000</v>
      </c>
      <c r="E25" s="117">
        <v>0</v>
      </c>
      <c r="F25" s="117">
        <v>0</v>
      </c>
      <c r="G25" s="117">
        <v>70000000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6">
        <f t="shared" si="2"/>
        <v>152944297</v>
      </c>
      <c r="N25" s="117">
        <v>0</v>
      </c>
      <c r="O25" s="117">
        <v>0</v>
      </c>
      <c r="P25" s="117">
        <v>152944297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6">
        <f t="shared" si="4"/>
        <v>96627338</v>
      </c>
      <c r="W25" s="117">
        <v>0</v>
      </c>
      <c r="X25" s="117">
        <v>0</v>
      </c>
      <c r="Y25" s="117">
        <v>96627338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</row>
    <row r="26" spans="1:30" ht="18">
      <c r="A26" s="12"/>
      <c r="B26" s="12" t="s">
        <v>319</v>
      </c>
      <c r="C26" s="121" t="s">
        <v>320</v>
      </c>
      <c r="D26" s="116">
        <f t="shared" si="0"/>
        <v>100000000</v>
      </c>
      <c r="E26" s="117">
        <v>0</v>
      </c>
      <c r="F26" s="117">
        <v>0</v>
      </c>
      <c r="G26" s="117">
        <v>100000000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6">
        <f t="shared" si="2"/>
        <v>415157268</v>
      </c>
      <c r="N26" s="117">
        <v>0</v>
      </c>
      <c r="O26" s="117">
        <v>0</v>
      </c>
      <c r="P26" s="117">
        <v>415157268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6">
        <f t="shared" si="4"/>
        <v>392044720</v>
      </c>
      <c r="W26" s="117">
        <v>0</v>
      </c>
      <c r="X26" s="117">
        <v>0</v>
      </c>
      <c r="Y26" s="117">
        <v>392044720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</row>
    <row r="27" spans="1:30" ht="18">
      <c r="A27" s="12"/>
      <c r="B27" s="12" t="s">
        <v>321</v>
      </c>
      <c r="C27" s="120" t="s">
        <v>322</v>
      </c>
      <c r="D27" s="116">
        <f t="shared" si="0"/>
        <v>30000000</v>
      </c>
      <c r="E27" s="117">
        <v>0</v>
      </c>
      <c r="F27" s="117">
        <v>0</v>
      </c>
      <c r="G27" s="117">
        <v>30000000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6">
        <f t="shared" si="2"/>
        <v>32280171</v>
      </c>
      <c r="N27" s="117">
        <v>0</v>
      </c>
      <c r="O27" s="117">
        <v>0</v>
      </c>
      <c r="P27" s="117">
        <v>32280171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6">
        <f t="shared" si="4"/>
        <v>32269929</v>
      </c>
      <c r="W27" s="117">
        <v>0</v>
      </c>
      <c r="X27" s="117">
        <v>0</v>
      </c>
      <c r="Y27" s="117">
        <v>32269929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</row>
    <row r="28" spans="1:30" ht="18">
      <c r="A28" s="12"/>
      <c r="B28" s="12" t="s">
        <v>323</v>
      </c>
      <c r="C28" s="120" t="s">
        <v>324</v>
      </c>
      <c r="D28" s="116">
        <f t="shared" si="0"/>
        <v>50000000</v>
      </c>
      <c r="E28" s="117">
        <v>0</v>
      </c>
      <c r="F28" s="117">
        <v>0</v>
      </c>
      <c r="G28" s="117">
        <v>50000000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6">
        <f t="shared" si="2"/>
        <v>56550963</v>
      </c>
      <c r="N28" s="117">
        <v>0</v>
      </c>
      <c r="O28" s="117">
        <v>0</v>
      </c>
      <c r="P28" s="117">
        <v>56550963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6">
        <f t="shared" si="4"/>
        <v>37932681</v>
      </c>
      <c r="W28" s="117">
        <v>0</v>
      </c>
      <c r="X28" s="117">
        <v>0</v>
      </c>
      <c r="Y28" s="117">
        <v>37932681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</row>
    <row r="29" spans="1:30" ht="18">
      <c r="A29" s="12"/>
      <c r="B29" s="12" t="s">
        <v>325</v>
      </c>
      <c r="C29" s="120" t="s">
        <v>326</v>
      </c>
      <c r="D29" s="116">
        <f t="shared" si="0"/>
        <v>65000000</v>
      </c>
      <c r="E29" s="117">
        <v>0</v>
      </c>
      <c r="F29" s="117">
        <v>0</v>
      </c>
      <c r="G29" s="117">
        <v>65000000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6">
        <f t="shared" si="2"/>
        <v>68370773</v>
      </c>
      <c r="N29" s="117">
        <v>0</v>
      </c>
      <c r="O29" s="117">
        <v>0</v>
      </c>
      <c r="P29" s="117">
        <v>68370773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6">
        <f t="shared" si="4"/>
        <v>68349237</v>
      </c>
      <c r="W29" s="117">
        <v>0</v>
      </c>
      <c r="X29" s="117">
        <v>0</v>
      </c>
      <c r="Y29" s="117">
        <v>68349237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</row>
    <row r="30" spans="1:30" ht="30">
      <c r="A30" s="12"/>
      <c r="B30" s="12" t="s">
        <v>327</v>
      </c>
      <c r="C30" s="120" t="s">
        <v>328</v>
      </c>
      <c r="D30" s="116">
        <f t="shared" si="0"/>
        <v>40000000</v>
      </c>
      <c r="E30" s="117">
        <v>0</v>
      </c>
      <c r="F30" s="117">
        <v>0</v>
      </c>
      <c r="G30" s="117">
        <v>40000000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6">
        <f t="shared" si="2"/>
        <v>40762000</v>
      </c>
      <c r="N30" s="117">
        <v>0</v>
      </c>
      <c r="O30" s="117">
        <v>0</v>
      </c>
      <c r="P30" s="117">
        <v>40762000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6">
        <f t="shared" si="4"/>
        <v>35656257</v>
      </c>
      <c r="W30" s="117">
        <v>0</v>
      </c>
      <c r="X30" s="117">
        <v>0</v>
      </c>
      <c r="Y30" s="117">
        <v>35656257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</row>
    <row r="31" spans="1:30" ht="30">
      <c r="A31" s="12"/>
      <c r="B31" s="12" t="s">
        <v>329</v>
      </c>
      <c r="C31" s="120" t="s">
        <v>330</v>
      </c>
      <c r="D31" s="116">
        <f t="shared" si="0"/>
        <v>2500000</v>
      </c>
      <c r="E31" s="117">
        <v>0</v>
      </c>
      <c r="F31" s="117">
        <v>0</v>
      </c>
      <c r="G31" s="117">
        <v>2500000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6">
        <f t="shared" si="2"/>
        <v>2500000</v>
      </c>
      <c r="N31" s="117">
        <v>0</v>
      </c>
      <c r="O31" s="117">
        <v>0</v>
      </c>
      <c r="P31" s="117">
        <v>2500000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6">
        <f t="shared" si="4"/>
        <v>1093706</v>
      </c>
      <c r="W31" s="117">
        <v>0</v>
      </c>
      <c r="X31" s="117">
        <v>0</v>
      </c>
      <c r="Y31" s="117">
        <v>1093706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</row>
    <row r="32" spans="1:30" ht="18">
      <c r="A32" s="12"/>
      <c r="B32" s="12" t="s">
        <v>331</v>
      </c>
      <c r="C32" s="120" t="s">
        <v>332</v>
      </c>
      <c r="D32" s="116">
        <f t="shared" si="0"/>
        <v>3000000</v>
      </c>
      <c r="E32" s="117">
        <v>0</v>
      </c>
      <c r="F32" s="117">
        <v>0</v>
      </c>
      <c r="G32" s="117">
        <v>3000000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6">
        <f t="shared" si="2"/>
        <v>3000000</v>
      </c>
      <c r="N32" s="117">
        <v>0</v>
      </c>
      <c r="O32" s="117">
        <v>0</v>
      </c>
      <c r="P32" s="117">
        <v>3000000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6">
        <f t="shared" si="4"/>
        <v>2533548</v>
      </c>
      <c r="W32" s="117">
        <v>0</v>
      </c>
      <c r="X32" s="117">
        <v>0</v>
      </c>
      <c r="Y32" s="117">
        <v>2533548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</row>
    <row r="33" spans="1:30" ht="30">
      <c r="A33" s="12"/>
      <c r="B33" s="12" t="s">
        <v>333</v>
      </c>
      <c r="C33" s="122" t="s">
        <v>334</v>
      </c>
      <c r="D33" s="116">
        <f t="shared" si="0"/>
        <v>100000</v>
      </c>
      <c r="E33" s="117">
        <v>0</v>
      </c>
      <c r="F33" s="117">
        <v>0</v>
      </c>
      <c r="G33" s="117">
        <v>100000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6">
        <f t="shared" si="2"/>
        <v>704181669</v>
      </c>
      <c r="N33" s="117">
        <v>0</v>
      </c>
      <c r="O33" s="117">
        <v>0</v>
      </c>
      <c r="P33" s="117">
        <v>704181669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6">
        <f t="shared" si="4"/>
        <v>704181669</v>
      </c>
      <c r="W33" s="117">
        <v>0</v>
      </c>
      <c r="X33" s="117">
        <v>0</v>
      </c>
      <c r="Y33" s="117">
        <v>704181669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</row>
    <row r="34" spans="1:30" ht="18">
      <c r="A34" s="12"/>
      <c r="B34" s="12" t="s">
        <v>1173</v>
      </c>
      <c r="C34" s="122" t="s">
        <v>1174</v>
      </c>
      <c r="D34" s="116">
        <f t="shared" si="0"/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6">
        <f t="shared" si="2"/>
        <v>109300000</v>
      </c>
      <c r="N34" s="117">
        <v>0</v>
      </c>
      <c r="O34" s="117">
        <v>0</v>
      </c>
      <c r="P34" s="117">
        <v>109300000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6">
        <f t="shared" si="4"/>
        <v>8722778</v>
      </c>
      <c r="W34" s="117">
        <v>0</v>
      </c>
      <c r="X34" s="117">
        <v>0</v>
      </c>
      <c r="Y34" s="117">
        <v>8722778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</row>
    <row r="35" spans="1:30" ht="18">
      <c r="A35" s="12" t="s">
        <v>56</v>
      </c>
      <c r="B35" s="12"/>
      <c r="C35" s="112" t="s">
        <v>45</v>
      </c>
      <c r="D35" s="113">
        <f t="shared" si="0"/>
        <v>247000000</v>
      </c>
      <c r="E35" s="114">
        <f aca="true" t="shared" si="6" ref="E35:L35">SUM(E36:E48)</f>
        <v>0</v>
      </c>
      <c r="F35" s="114">
        <f t="shared" si="6"/>
        <v>0</v>
      </c>
      <c r="G35" s="114">
        <f t="shared" si="6"/>
        <v>223500000</v>
      </c>
      <c r="H35" s="114">
        <f t="shared" si="6"/>
        <v>0</v>
      </c>
      <c r="I35" s="114">
        <f t="shared" si="6"/>
        <v>0</v>
      </c>
      <c r="J35" s="114">
        <f t="shared" si="6"/>
        <v>23500000</v>
      </c>
      <c r="K35" s="114">
        <f t="shared" si="6"/>
        <v>0</v>
      </c>
      <c r="L35" s="114">
        <f t="shared" si="6"/>
        <v>0</v>
      </c>
      <c r="M35" s="113">
        <f t="shared" si="2"/>
        <v>245311319</v>
      </c>
      <c r="N35" s="114">
        <f aca="true" t="shared" si="7" ref="N35:U35">SUM(N36:N48)</f>
        <v>762000</v>
      </c>
      <c r="O35" s="114">
        <f t="shared" si="7"/>
        <v>205740</v>
      </c>
      <c r="P35" s="114">
        <f t="shared" si="7"/>
        <v>221284019</v>
      </c>
      <c r="Q35" s="114">
        <f t="shared" si="7"/>
        <v>0</v>
      </c>
      <c r="R35" s="114">
        <f t="shared" si="7"/>
        <v>0</v>
      </c>
      <c r="S35" s="114">
        <f t="shared" si="7"/>
        <v>23059560</v>
      </c>
      <c r="T35" s="114">
        <f t="shared" si="7"/>
        <v>0</v>
      </c>
      <c r="U35" s="114">
        <f t="shared" si="7"/>
        <v>0</v>
      </c>
      <c r="V35" s="113">
        <f t="shared" si="4"/>
        <v>240731231</v>
      </c>
      <c r="W35" s="114">
        <f aca="true" t="shared" si="8" ref="W35:AD35">SUM(W36:W48)</f>
        <v>0</v>
      </c>
      <c r="X35" s="114">
        <f t="shared" si="8"/>
        <v>0</v>
      </c>
      <c r="Y35" s="114">
        <f t="shared" si="8"/>
        <v>217674306</v>
      </c>
      <c r="Z35" s="114">
        <f t="shared" si="8"/>
        <v>0</v>
      </c>
      <c r="AA35" s="114">
        <f t="shared" si="8"/>
        <v>0</v>
      </c>
      <c r="AB35" s="114">
        <f t="shared" si="8"/>
        <v>23056925</v>
      </c>
      <c r="AC35" s="114">
        <f t="shared" si="8"/>
        <v>0</v>
      </c>
      <c r="AD35" s="114">
        <f t="shared" si="8"/>
        <v>0</v>
      </c>
    </row>
    <row r="36" spans="1:30" ht="18">
      <c r="A36" s="12"/>
      <c r="B36" s="12" t="s">
        <v>335</v>
      </c>
      <c r="C36" s="115" t="s">
        <v>336</v>
      </c>
      <c r="D36" s="116">
        <f t="shared" si="0"/>
        <v>145500000</v>
      </c>
      <c r="E36" s="117">
        <v>0</v>
      </c>
      <c r="F36" s="117">
        <v>0</v>
      </c>
      <c r="G36" s="117">
        <v>145500000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6">
        <f t="shared" si="2"/>
        <v>145557504</v>
      </c>
      <c r="N36" s="117">
        <v>0</v>
      </c>
      <c r="O36" s="117">
        <v>0</v>
      </c>
      <c r="P36" s="117">
        <v>145557504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6">
        <f t="shared" si="4"/>
        <v>145557504</v>
      </c>
      <c r="W36" s="117">
        <v>0</v>
      </c>
      <c r="X36" s="117">
        <v>0</v>
      </c>
      <c r="Y36" s="117">
        <v>145557504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</row>
    <row r="37" spans="1:30" ht="19.5" customHeight="1">
      <c r="A37" s="12"/>
      <c r="B37" s="12" t="s">
        <v>337</v>
      </c>
      <c r="C37" s="119" t="s">
        <v>338</v>
      </c>
      <c r="D37" s="116">
        <f t="shared" si="0"/>
        <v>6000000</v>
      </c>
      <c r="E37" s="117">
        <v>0</v>
      </c>
      <c r="F37" s="117">
        <v>0</v>
      </c>
      <c r="G37" s="117">
        <v>6000000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6">
        <f t="shared" si="2"/>
        <v>5200000</v>
      </c>
      <c r="N37" s="117">
        <v>0</v>
      </c>
      <c r="O37" s="117">
        <v>0</v>
      </c>
      <c r="P37" s="117">
        <v>4247500</v>
      </c>
      <c r="Q37" s="117">
        <v>0</v>
      </c>
      <c r="R37" s="117">
        <v>0</v>
      </c>
      <c r="S37" s="117">
        <v>952500</v>
      </c>
      <c r="T37" s="117">
        <v>0</v>
      </c>
      <c r="U37" s="117">
        <v>0</v>
      </c>
      <c r="V37" s="116">
        <f t="shared" si="4"/>
        <v>4296026</v>
      </c>
      <c r="W37" s="117">
        <v>0</v>
      </c>
      <c r="X37" s="117">
        <v>0</v>
      </c>
      <c r="Y37" s="117">
        <v>3343526</v>
      </c>
      <c r="Z37" s="117">
        <v>0</v>
      </c>
      <c r="AA37" s="117">
        <v>0</v>
      </c>
      <c r="AB37" s="117">
        <v>952500</v>
      </c>
      <c r="AC37" s="117">
        <v>0</v>
      </c>
      <c r="AD37" s="117">
        <v>0</v>
      </c>
    </row>
    <row r="38" spans="1:30" ht="30">
      <c r="A38" s="12"/>
      <c r="B38" s="12" t="s">
        <v>339</v>
      </c>
      <c r="C38" s="119" t="s">
        <v>340</v>
      </c>
      <c r="D38" s="116">
        <f t="shared" si="0"/>
        <v>10000000</v>
      </c>
      <c r="E38" s="117">
        <v>0</v>
      </c>
      <c r="F38" s="117">
        <v>0</v>
      </c>
      <c r="G38" s="117">
        <v>10000000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6">
        <f t="shared" si="2"/>
        <v>13159740</v>
      </c>
      <c r="N38" s="117">
        <v>762000</v>
      </c>
      <c r="O38" s="117">
        <v>205740</v>
      </c>
      <c r="P38" s="117">
        <v>12192000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6">
        <f t="shared" si="4"/>
        <v>12192000</v>
      </c>
      <c r="W38" s="117">
        <v>0</v>
      </c>
      <c r="X38" s="117">
        <v>0</v>
      </c>
      <c r="Y38" s="117">
        <v>12192000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</row>
    <row r="39" spans="1:30" ht="30">
      <c r="A39" s="12"/>
      <c r="B39" s="12" t="s">
        <v>341</v>
      </c>
      <c r="C39" s="119" t="s">
        <v>342</v>
      </c>
      <c r="D39" s="116">
        <f t="shared" si="0"/>
        <v>2000000</v>
      </c>
      <c r="E39" s="117">
        <v>0</v>
      </c>
      <c r="F39" s="117">
        <v>0</v>
      </c>
      <c r="G39" s="117">
        <v>2000000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6">
        <f t="shared" si="2"/>
        <v>1923034</v>
      </c>
      <c r="N39" s="117">
        <v>0</v>
      </c>
      <c r="O39" s="117">
        <v>0</v>
      </c>
      <c r="P39" s="117">
        <v>1923034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6">
        <f t="shared" si="4"/>
        <v>1923034</v>
      </c>
      <c r="W39" s="117">
        <v>0</v>
      </c>
      <c r="X39" s="117">
        <v>0</v>
      </c>
      <c r="Y39" s="117">
        <v>1923034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</row>
    <row r="40" spans="1:30" ht="18">
      <c r="A40" s="12"/>
      <c r="B40" s="12" t="s">
        <v>343</v>
      </c>
      <c r="C40" s="120" t="s">
        <v>344</v>
      </c>
      <c r="D40" s="116">
        <f t="shared" si="0"/>
        <v>10000000</v>
      </c>
      <c r="E40" s="117">
        <v>0</v>
      </c>
      <c r="F40" s="117">
        <v>0</v>
      </c>
      <c r="G40" s="117">
        <v>10000000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6">
        <f t="shared" si="2"/>
        <v>10000000</v>
      </c>
      <c r="N40" s="117">
        <v>0</v>
      </c>
      <c r="O40" s="117">
        <v>0</v>
      </c>
      <c r="P40" s="117">
        <v>7148850</v>
      </c>
      <c r="Q40" s="117">
        <v>0</v>
      </c>
      <c r="R40" s="117">
        <v>0</v>
      </c>
      <c r="S40" s="117">
        <v>2851150</v>
      </c>
      <c r="T40" s="117">
        <v>0</v>
      </c>
      <c r="U40" s="117">
        <v>0</v>
      </c>
      <c r="V40" s="116">
        <f t="shared" si="4"/>
        <v>9990157</v>
      </c>
      <c r="W40" s="117">
        <v>0</v>
      </c>
      <c r="X40" s="117">
        <v>0</v>
      </c>
      <c r="Y40" s="117">
        <v>7139007</v>
      </c>
      <c r="Z40" s="117">
        <v>0</v>
      </c>
      <c r="AA40" s="117">
        <v>0</v>
      </c>
      <c r="AB40" s="117">
        <v>2851150</v>
      </c>
      <c r="AC40" s="117">
        <v>0</v>
      </c>
      <c r="AD40" s="117">
        <v>0</v>
      </c>
    </row>
    <row r="41" spans="1:30" ht="30">
      <c r="A41" s="12"/>
      <c r="B41" s="12" t="s">
        <v>345</v>
      </c>
      <c r="C41" s="120" t="s">
        <v>346</v>
      </c>
      <c r="D41" s="116">
        <f t="shared" si="0"/>
        <v>28000000</v>
      </c>
      <c r="E41" s="117">
        <v>0</v>
      </c>
      <c r="F41" s="117">
        <v>0</v>
      </c>
      <c r="G41" s="117">
        <v>28000000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6">
        <f t="shared" si="2"/>
        <v>30880050</v>
      </c>
      <c r="N41" s="117">
        <v>0</v>
      </c>
      <c r="O41" s="117">
        <v>0</v>
      </c>
      <c r="P41" s="117">
        <v>30880050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6">
        <f t="shared" si="4"/>
        <v>29114750</v>
      </c>
      <c r="W41" s="117">
        <v>0</v>
      </c>
      <c r="X41" s="117">
        <v>0</v>
      </c>
      <c r="Y41" s="117">
        <v>29114750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</row>
    <row r="42" spans="1:30" ht="19.5" customHeight="1">
      <c r="A42" s="12"/>
      <c r="B42" s="12" t="s">
        <v>347</v>
      </c>
      <c r="C42" s="119" t="s">
        <v>348</v>
      </c>
      <c r="D42" s="116">
        <f t="shared" si="0"/>
        <v>10000000</v>
      </c>
      <c r="E42" s="117">
        <v>0</v>
      </c>
      <c r="F42" s="117">
        <v>0</v>
      </c>
      <c r="G42" s="117">
        <v>10000000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6">
        <f t="shared" si="2"/>
        <v>9949786</v>
      </c>
      <c r="N42" s="117">
        <v>0</v>
      </c>
      <c r="O42" s="117">
        <v>0</v>
      </c>
      <c r="P42" s="117">
        <v>9949786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6">
        <f t="shared" si="4"/>
        <v>9949786</v>
      </c>
      <c r="W42" s="117">
        <v>0</v>
      </c>
      <c r="X42" s="117">
        <v>0</v>
      </c>
      <c r="Y42" s="117">
        <v>9949786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</row>
    <row r="43" spans="1:30" ht="18">
      <c r="A43" s="12"/>
      <c r="B43" s="12" t="s">
        <v>349</v>
      </c>
      <c r="C43" s="119" t="s">
        <v>350</v>
      </c>
      <c r="D43" s="116">
        <f t="shared" si="0"/>
        <v>5000000</v>
      </c>
      <c r="E43" s="117">
        <v>0</v>
      </c>
      <c r="F43" s="117">
        <v>0</v>
      </c>
      <c r="G43" s="117">
        <v>5000000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6">
        <f t="shared" si="2"/>
        <v>2004066</v>
      </c>
      <c r="N43" s="117">
        <v>0</v>
      </c>
      <c r="O43" s="117">
        <v>0</v>
      </c>
      <c r="P43" s="117">
        <v>2004066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6">
        <f t="shared" si="4"/>
        <v>1079500</v>
      </c>
      <c r="W43" s="117">
        <v>0</v>
      </c>
      <c r="X43" s="117">
        <v>0</v>
      </c>
      <c r="Y43" s="117">
        <v>1079500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</row>
    <row r="44" spans="1:30" ht="30">
      <c r="A44" s="12"/>
      <c r="B44" s="12" t="s">
        <v>351</v>
      </c>
      <c r="C44" s="119" t="s">
        <v>352</v>
      </c>
      <c r="D44" s="116">
        <f t="shared" si="0"/>
        <v>2000000</v>
      </c>
      <c r="E44" s="117">
        <v>0</v>
      </c>
      <c r="F44" s="117">
        <v>0</v>
      </c>
      <c r="G44" s="117">
        <v>2000000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6">
        <f t="shared" si="2"/>
        <v>1942829</v>
      </c>
      <c r="N44" s="117">
        <v>0</v>
      </c>
      <c r="O44" s="117">
        <v>0</v>
      </c>
      <c r="P44" s="117">
        <v>1942829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6">
        <f t="shared" si="4"/>
        <v>1940116</v>
      </c>
      <c r="W44" s="117">
        <v>0</v>
      </c>
      <c r="X44" s="117">
        <v>0</v>
      </c>
      <c r="Y44" s="117">
        <v>1940116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</row>
    <row r="45" spans="1:30" ht="30">
      <c r="A45" s="12"/>
      <c r="B45" s="12" t="s">
        <v>353</v>
      </c>
      <c r="C45" s="119" t="s">
        <v>354</v>
      </c>
      <c r="D45" s="116">
        <f t="shared" si="0"/>
        <v>12500000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12500000</v>
      </c>
      <c r="K45" s="117">
        <v>0</v>
      </c>
      <c r="L45" s="117">
        <v>0</v>
      </c>
      <c r="M45" s="116">
        <f t="shared" si="2"/>
        <v>11111650</v>
      </c>
      <c r="N45" s="117">
        <v>0</v>
      </c>
      <c r="O45" s="117">
        <v>0</v>
      </c>
      <c r="P45" s="117">
        <v>438400</v>
      </c>
      <c r="Q45" s="117">
        <v>0</v>
      </c>
      <c r="R45" s="117">
        <v>0</v>
      </c>
      <c r="S45" s="117">
        <v>10673250</v>
      </c>
      <c r="T45" s="117">
        <v>0</v>
      </c>
      <c r="U45" s="117">
        <v>0</v>
      </c>
      <c r="V45" s="116">
        <f t="shared" si="4"/>
        <v>11109015</v>
      </c>
      <c r="W45" s="117">
        <v>0</v>
      </c>
      <c r="X45" s="117">
        <v>0</v>
      </c>
      <c r="Y45" s="117">
        <v>438400</v>
      </c>
      <c r="Z45" s="117">
        <v>0</v>
      </c>
      <c r="AA45" s="117">
        <v>0</v>
      </c>
      <c r="AB45" s="117">
        <v>10670615</v>
      </c>
      <c r="AC45" s="117">
        <v>0</v>
      </c>
      <c r="AD45" s="117">
        <v>0</v>
      </c>
    </row>
    <row r="46" spans="1:30" ht="45">
      <c r="A46" s="12"/>
      <c r="B46" s="12" t="s">
        <v>355</v>
      </c>
      <c r="C46" s="119" t="s">
        <v>356</v>
      </c>
      <c r="D46" s="116">
        <f t="shared" si="0"/>
        <v>7000000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7000000</v>
      </c>
      <c r="K46" s="117">
        <v>0</v>
      </c>
      <c r="L46" s="117">
        <v>0</v>
      </c>
      <c r="M46" s="116">
        <f t="shared" si="2"/>
        <v>8388350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8388350</v>
      </c>
      <c r="T46" s="117">
        <v>0</v>
      </c>
      <c r="U46" s="117">
        <v>0</v>
      </c>
      <c r="V46" s="116">
        <f t="shared" si="4"/>
        <v>8388350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8388350</v>
      </c>
      <c r="AC46" s="117">
        <v>0</v>
      </c>
      <c r="AD46" s="117">
        <v>0</v>
      </c>
    </row>
    <row r="47" spans="1:30" ht="19.5" customHeight="1">
      <c r="A47" s="12"/>
      <c r="B47" s="12" t="s">
        <v>357</v>
      </c>
      <c r="C47" s="119" t="s">
        <v>358</v>
      </c>
      <c r="D47" s="116">
        <f t="shared" si="0"/>
        <v>4000000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4000000</v>
      </c>
      <c r="K47" s="117">
        <v>0</v>
      </c>
      <c r="L47" s="117">
        <v>0</v>
      </c>
      <c r="M47" s="116">
        <f t="shared" si="2"/>
        <v>194310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194310</v>
      </c>
      <c r="T47" s="117">
        <v>0</v>
      </c>
      <c r="U47" s="117">
        <v>0</v>
      </c>
      <c r="V47" s="116">
        <f t="shared" si="4"/>
        <v>194310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194310</v>
      </c>
      <c r="AC47" s="117">
        <v>0</v>
      </c>
      <c r="AD47" s="117">
        <v>0</v>
      </c>
    </row>
    <row r="48" spans="1:30" ht="19.5" customHeight="1">
      <c r="A48" s="12"/>
      <c r="B48" s="12" t="s">
        <v>359</v>
      </c>
      <c r="C48" s="123" t="s">
        <v>360</v>
      </c>
      <c r="D48" s="124">
        <f t="shared" si="0"/>
        <v>5000000</v>
      </c>
      <c r="E48" s="125">
        <v>0</v>
      </c>
      <c r="F48" s="125">
        <v>0</v>
      </c>
      <c r="G48" s="125">
        <v>5000000</v>
      </c>
      <c r="H48" s="125">
        <v>0</v>
      </c>
      <c r="I48" s="125">
        <v>0</v>
      </c>
      <c r="J48" s="126">
        <v>0</v>
      </c>
      <c r="K48" s="125">
        <v>0</v>
      </c>
      <c r="L48" s="125">
        <v>0</v>
      </c>
      <c r="M48" s="124">
        <f t="shared" si="2"/>
        <v>5000000</v>
      </c>
      <c r="N48" s="125">
        <v>0</v>
      </c>
      <c r="O48" s="125">
        <v>0</v>
      </c>
      <c r="P48" s="125">
        <v>5000000</v>
      </c>
      <c r="Q48" s="125">
        <v>0</v>
      </c>
      <c r="R48" s="125">
        <v>0</v>
      </c>
      <c r="S48" s="126">
        <v>0</v>
      </c>
      <c r="T48" s="125">
        <v>0</v>
      </c>
      <c r="U48" s="125">
        <v>0</v>
      </c>
      <c r="V48" s="124">
        <f t="shared" si="4"/>
        <v>4996683</v>
      </c>
      <c r="W48" s="125">
        <v>0</v>
      </c>
      <c r="X48" s="125">
        <v>0</v>
      </c>
      <c r="Y48" s="117">
        <v>4996683</v>
      </c>
      <c r="Z48" s="125">
        <v>0</v>
      </c>
      <c r="AA48" s="125">
        <v>0</v>
      </c>
      <c r="AB48" s="126">
        <v>0</v>
      </c>
      <c r="AC48" s="125">
        <v>0</v>
      </c>
      <c r="AD48" s="125">
        <v>0</v>
      </c>
    </row>
    <row r="49" spans="1:30" ht="18">
      <c r="A49" s="12" t="s">
        <v>57</v>
      </c>
      <c r="B49" s="12"/>
      <c r="C49" s="112" t="s">
        <v>47</v>
      </c>
      <c r="D49" s="113">
        <f t="shared" si="0"/>
        <v>0</v>
      </c>
      <c r="E49" s="114">
        <f aca="true" t="shared" si="9" ref="E49:AD49">SUM(E50)</f>
        <v>0</v>
      </c>
      <c r="F49" s="114">
        <f t="shared" si="9"/>
        <v>0</v>
      </c>
      <c r="G49" s="114">
        <f t="shared" si="9"/>
        <v>0</v>
      </c>
      <c r="H49" s="114">
        <f t="shared" si="9"/>
        <v>0</v>
      </c>
      <c r="I49" s="114">
        <f t="shared" si="9"/>
        <v>0</v>
      </c>
      <c r="J49" s="114">
        <f t="shared" si="9"/>
        <v>0</v>
      </c>
      <c r="K49" s="114">
        <f t="shared" si="9"/>
        <v>0</v>
      </c>
      <c r="L49" s="114">
        <f t="shared" si="9"/>
        <v>0</v>
      </c>
      <c r="M49" s="113">
        <f t="shared" si="2"/>
        <v>0</v>
      </c>
      <c r="N49" s="114">
        <f t="shared" si="9"/>
        <v>0</v>
      </c>
      <c r="O49" s="114">
        <f t="shared" si="9"/>
        <v>0</v>
      </c>
      <c r="P49" s="114">
        <f t="shared" si="9"/>
        <v>0</v>
      </c>
      <c r="Q49" s="114">
        <f t="shared" si="9"/>
        <v>0</v>
      </c>
      <c r="R49" s="114">
        <f t="shared" si="9"/>
        <v>0</v>
      </c>
      <c r="S49" s="114">
        <f t="shared" si="9"/>
        <v>0</v>
      </c>
      <c r="T49" s="114">
        <f t="shared" si="9"/>
        <v>0</v>
      </c>
      <c r="U49" s="114">
        <f t="shared" si="9"/>
        <v>0</v>
      </c>
      <c r="V49" s="113">
        <f t="shared" si="4"/>
        <v>0</v>
      </c>
      <c r="W49" s="114">
        <f t="shared" si="9"/>
        <v>0</v>
      </c>
      <c r="X49" s="114">
        <f t="shared" si="9"/>
        <v>0</v>
      </c>
      <c r="Y49" s="114">
        <f t="shared" si="9"/>
        <v>0</v>
      </c>
      <c r="Z49" s="114">
        <f t="shared" si="9"/>
        <v>0</v>
      </c>
      <c r="AA49" s="114">
        <f t="shared" si="9"/>
        <v>0</v>
      </c>
      <c r="AB49" s="114">
        <f t="shared" si="9"/>
        <v>0</v>
      </c>
      <c r="AC49" s="114">
        <f t="shared" si="9"/>
        <v>0</v>
      </c>
      <c r="AD49" s="114">
        <f t="shared" si="9"/>
        <v>0</v>
      </c>
    </row>
    <row r="50" spans="1:30" ht="18">
      <c r="A50" s="12"/>
      <c r="B50" s="12"/>
      <c r="C50" s="19"/>
      <c r="D50" s="116">
        <f t="shared" si="0"/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8">
        <v>0</v>
      </c>
      <c r="M50" s="116">
        <f t="shared" si="2"/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8">
        <v>0</v>
      </c>
      <c r="V50" s="116">
        <f t="shared" si="4"/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8">
        <v>0</v>
      </c>
    </row>
    <row r="51" spans="1:30" ht="30" customHeight="1">
      <c r="A51" s="286" t="s">
        <v>361</v>
      </c>
      <c r="B51" s="286"/>
      <c r="C51" s="286"/>
      <c r="D51" s="113">
        <f t="shared" si="0"/>
        <v>1450600000</v>
      </c>
      <c r="E51" s="114">
        <f aca="true" t="shared" si="10" ref="E51:L51">E10+E35+E49</f>
        <v>0</v>
      </c>
      <c r="F51" s="114">
        <f t="shared" si="10"/>
        <v>0</v>
      </c>
      <c r="G51" s="114">
        <f t="shared" si="10"/>
        <v>1352100000</v>
      </c>
      <c r="H51" s="114">
        <f t="shared" si="10"/>
        <v>0</v>
      </c>
      <c r="I51" s="114">
        <f t="shared" si="10"/>
        <v>75000000</v>
      </c>
      <c r="J51" s="114">
        <f t="shared" si="10"/>
        <v>23500000</v>
      </c>
      <c r="K51" s="114">
        <f t="shared" si="10"/>
        <v>0</v>
      </c>
      <c r="L51" s="114">
        <f t="shared" si="10"/>
        <v>0</v>
      </c>
      <c r="M51" s="113">
        <f t="shared" si="2"/>
        <v>2713658086</v>
      </c>
      <c r="N51" s="114">
        <f aca="true" t="shared" si="11" ref="N51:U51">N10+N35+N49</f>
        <v>762000</v>
      </c>
      <c r="O51" s="114">
        <f t="shared" si="11"/>
        <v>205740</v>
      </c>
      <c r="P51" s="114">
        <f t="shared" si="11"/>
        <v>2613016184</v>
      </c>
      <c r="Q51" s="114">
        <f t="shared" si="11"/>
        <v>0</v>
      </c>
      <c r="R51" s="114">
        <f t="shared" si="11"/>
        <v>75000000</v>
      </c>
      <c r="S51" s="114">
        <f t="shared" si="11"/>
        <v>24674162</v>
      </c>
      <c r="T51" s="114">
        <f t="shared" si="11"/>
        <v>0</v>
      </c>
      <c r="U51" s="114">
        <f t="shared" si="11"/>
        <v>0</v>
      </c>
      <c r="V51" s="113">
        <f t="shared" si="4"/>
        <v>2436244415</v>
      </c>
      <c r="W51" s="114">
        <f aca="true" t="shared" si="12" ref="W51:AD51">W10+W35+W49</f>
        <v>0</v>
      </c>
      <c r="X51" s="114">
        <f t="shared" si="12"/>
        <v>0</v>
      </c>
      <c r="Y51" s="114">
        <f t="shared" si="12"/>
        <v>2341319109</v>
      </c>
      <c r="Z51" s="114">
        <f t="shared" si="12"/>
        <v>0</v>
      </c>
      <c r="AA51" s="114">
        <f t="shared" si="12"/>
        <v>70253779</v>
      </c>
      <c r="AB51" s="114">
        <f t="shared" si="12"/>
        <v>24671527</v>
      </c>
      <c r="AC51" s="114">
        <f t="shared" si="12"/>
        <v>0</v>
      </c>
      <c r="AD51" s="114">
        <f t="shared" si="12"/>
        <v>0</v>
      </c>
    </row>
    <row r="52" spans="13:30" s="230" customFormat="1" ht="12.75">
      <c r="M52" s="230">
        <f>SUM(N52:U52)</f>
        <v>3680642757</v>
      </c>
      <c r="N52" s="230">
        <v>762000</v>
      </c>
      <c r="O52" s="230">
        <v>205740</v>
      </c>
      <c r="P52" s="230">
        <v>3521325663</v>
      </c>
      <c r="R52" s="230">
        <v>115000000</v>
      </c>
      <c r="S52" s="230">
        <v>43349354</v>
      </c>
      <c r="T52" s="230">
        <v>0</v>
      </c>
      <c r="U52" s="230">
        <v>0</v>
      </c>
      <c r="V52" s="230">
        <f>SUM(W52:AD52)</f>
        <v>3272155248</v>
      </c>
      <c r="Y52" s="230">
        <v>3149101952</v>
      </c>
      <c r="AA52" s="230">
        <v>85253779</v>
      </c>
      <c r="AB52" s="230">
        <v>37799517</v>
      </c>
      <c r="AC52" s="230">
        <v>0</v>
      </c>
      <c r="AD52" s="230">
        <v>0</v>
      </c>
    </row>
    <row r="53" spans="13:30" s="230" customFormat="1" ht="12.75">
      <c r="M53" s="230">
        <f>M51+'5.3. Zöldterületi kiadások'!M34</f>
        <v>3680642757</v>
      </c>
      <c r="N53" s="230">
        <f>N51+'5.3. Zöldterületi kiadások'!N34</f>
        <v>762000</v>
      </c>
      <c r="O53" s="230">
        <f>O51+'5.3. Zöldterületi kiadások'!O34</f>
        <v>205740</v>
      </c>
      <c r="P53" s="230">
        <f>P51+'5.3. Zöldterületi kiadások'!P34</f>
        <v>3521325663</v>
      </c>
      <c r="Q53" s="230">
        <f>Q51+'5.3. Zöldterületi kiadások'!Q34</f>
        <v>0</v>
      </c>
      <c r="R53" s="230">
        <f>R51+'5.3. Zöldterületi kiadások'!R34</f>
        <v>115000000</v>
      </c>
      <c r="S53" s="230">
        <f>S51+'5.3. Zöldterületi kiadások'!S34</f>
        <v>43349354</v>
      </c>
      <c r="T53" s="230">
        <f>T51+'5.3. Zöldterületi kiadások'!T34</f>
        <v>0</v>
      </c>
      <c r="U53" s="230">
        <f>U51+'5.3. Zöldterületi kiadások'!U34</f>
        <v>0</v>
      </c>
      <c r="V53" s="230">
        <f>V51+'5.3. Zöldterületi kiadások'!V34</f>
        <v>3272155248</v>
      </c>
      <c r="W53" s="230">
        <f>W51+'5.3. Zöldterületi kiadások'!W34</f>
        <v>0</v>
      </c>
      <c r="X53" s="230">
        <f>X51+'5.3. Zöldterületi kiadások'!X34</f>
        <v>0</v>
      </c>
      <c r="Y53" s="230">
        <f>Y51+'5.3. Zöldterületi kiadások'!Y34</f>
        <v>3149101952</v>
      </c>
      <c r="Z53" s="230">
        <f>Z51+'5.3. Zöldterületi kiadások'!Z34</f>
        <v>0</v>
      </c>
      <c r="AA53" s="230">
        <f>AA51+'5.3. Zöldterületi kiadások'!AA34</f>
        <v>85253779</v>
      </c>
      <c r="AB53" s="230">
        <f>AB51+'5.3. Zöldterületi kiadások'!AB34</f>
        <v>37799517</v>
      </c>
      <c r="AC53" s="230">
        <f>AC51+'5.3. Zöldterületi kiadások'!AC34</f>
        <v>0</v>
      </c>
      <c r="AD53" s="230">
        <f>AD51+'5.3. Zöldterületi kiadások'!AD34</f>
        <v>0</v>
      </c>
    </row>
    <row r="54" spans="13:30" s="230" customFormat="1" ht="12.75">
      <c r="M54" s="230">
        <f>M52-M53</f>
        <v>0</v>
      </c>
      <c r="N54" s="230">
        <f aca="true" t="shared" si="13" ref="N54:AD54">N52-N53</f>
        <v>0</v>
      </c>
      <c r="O54" s="230">
        <f t="shared" si="13"/>
        <v>0</v>
      </c>
      <c r="P54" s="230">
        <f t="shared" si="13"/>
        <v>0</v>
      </c>
      <c r="Q54" s="230">
        <f t="shared" si="13"/>
        <v>0</v>
      </c>
      <c r="R54" s="230">
        <f t="shared" si="13"/>
        <v>0</v>
      </c>
      <c r="S54" s="230">
        <f t="shared" si="13"/>
        <v>0</v>
      </c>
      <c r="T54" s="230">
        <f t="shared" si="13"/>
        <v>0</v>
      </c>
      <c r="U54" s="230">
        <f t="shared" si="13"/>
        <v>0</v>
      </c>
      <c r="V54" s="230">
        <f t="shared" si="13"/>
        <v>0</v>
      </c>
      <c r="W54" s="230">
        <f t="shared" si="13"/>
        <v>0</v>
      </c>
      <c r="X54" s="230">
        <f t="shared" si="13"/>
        <v>0</v>
      </c>
      <c r="Y54" s="230">
        <f t="shared" si="13"/>
        <v>0</v>
      </c>
      <c r="Z54" s="230">
        <f t="shared" si="13"/>
        <v>0</v>
      </c>
      <c r="AA54" s="230">
        <f t="shared" si="13"/>
        <v>0</v>
      </c>
      <c r="AB54" s="230">
        <f t="shared" si="13"/>
        <v>0</v>
      </c>
      <c r="AC54" s="230">
        <f t="shared" si="13"/>
        <v>0</v>
      </c>
      <c r="AD54" s="230">
        <f t="shared" si="13"/>
        <v>0</v>
      </c>
    </row>
    <row r="55" s="230" customFormat="1" ht="12.75"/>
    <row r="56" s="230" customFormat="1" ht="12.75"/>
    <row r="57" s="230" customFormat="1" ht="12.75"/>
    <row r="58" s="230" customFormat="1" ht="12.75"/>
    <row r="59" s="230" customFormat="1" ht="12.75"/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A51:C51"/>
    <mergeCell ref="C7:C9"/>
    <mergeCell ref="D7:D9"/>
    <mergeCell ref="E7:L7"/>
    <mergeCell ref="M7:M9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4"/>
  <sheetViews>
    <sheetView view="pageBreakPreview" zoomScale="70" zoomScaleNormal="74" zoomScaleSheetLayoutView="70" zoomScalePageLayoutView="0" workbookViewId="0" topLeftCell="A1">
      <selection activeCell="A2" sqref="A2:AD2"/>
    </sheetView>
  </sheetViews>
  <sheetFormatPr defaultColWidth="9.140625" defaultRowHeight="12.75"/>
  <cols>
    <col min="1" max="1" width="5.140625" style="109" customWidth="1"/>
    <col min="2" max="2" width="9.8515625" style="109" customWidth="1"/>
    <col min="3" max="3" width="99.140625" style="109" customWidth="1"/>
    <col min="4" max="4" width="23.57421875" style="109" customWidth="1"/>
    <col min="5" max="6" width="14.57421875" style="109" customWidth="1"/>
    <col min="7" max="7" width="19.7109375" style="109" customWidth="1"/>
    <col min="8" max="8" width="14.57421875" style="109" customWidth="1"/>
    <col min="9" max="9" width="21.28125" style="109" customWidth="1"/>
    <col min="10" max="10" width="20.28125" style="109" customWidth="1"/>
    <col min="11" max="12" width="14.57421875" style="109" customWidth="1"/>
    <col min="13" max="13" width="23.57421875" style="109" customWidth="1"/>
    <col min="14" max="15" width="14.57421875" style="109" customWidth="1"/>
    <col min="16" max="16" width="19.7109375" style="109" customWidth="1"/>
    <col min="17" max="17" width="14.57421875" style="109" customWidth="1"/>
    <col min="18" max="18" width="21.28125" style="109" customWidth="1"/>
    <col min="19" max="19" width="20.28125" style="109" customWidth="1"/>
    <col min="20" max="21" width="14.57421875" style="109" customWidth="1"/>
    <col min="22" max="22" width="20.00390625" style="109" customWidth="1"/>
    <col min="23" max="24" width="9.140625" style="109" customWidth="1"/>
    <col min="25" max="25" width="17.00390625" style="109" bestFit="1" customWidth="1"/>
    <col min="26" max="26" width="9.140625" style="109" customWidth="1"/>
    <col min="27" max="27" width="19.57421875" style="109" customWidth="1"/>
    <col min="28" max="28" width="17.140625" style="109" customWidth="1"/>
    <col min="29" max="16384" width="9.140625" style="109" customWidth="1"/>
  </cols>
  <sheetData>
    <row r="1" spans="1:21" ht="15.7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30" ht="15.75" customHeight="1">
      <c r="A2" s="288" t="s">
        <v>1275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</row>
    <row r="3" spans="1:30" ht="18" customHeight="1">
      <c r="A3" s="289" t="s">
        <v>362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</row>
    <row r="4" spans="1:30" ht="15" customHeight="1">
      <c r="A4" s="290" t="s">
        <v>363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30" ht="14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3"/>
      <c r="M5" s="110"/>
      <c r="N5" s="110"/>
      <c r="O5" s="110"/>
      <c r="P5" s="110"/>
      <c r="Q5" s="110"/>
      <c r="R5" s="110"/>
      <c r="S5" s="110"/>
      <c r="T5" s="110"/>
      <c r="U5" s="3"/>
      <c r="AD5" s="3" t="s">
        <v>1</v>
      </c>
    </row>
    <row r="6" spans="1:30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5</v>
      </c>
      <c r="N6" s="6" t="s">
        <v>6</v>
      </c>
      <c r="O6" s="6" t="s">
        <v>7</v>
      </c>
      <c r="P6" s="6" t="s">
        <v>8</v>
      </c>
      <c r="Q6" s="6" t="s">
        <v>9</v>
      </c>
      <c r="R6" s="6" t="s">
        <v>10</v>
      </c>
      <c r="S6" s="6" t="s">
        <v>11</v>
      </c>
      <c r="T6" s="6" t="s">
        <v>12</v>
      </c>
      <c r="U6" s="6" t="s">
        <v>13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91" t="s">
        <v>24</v>
      </c>
      <c r="B7" s="291" t="s">
        <v>189</v>
      </c>
      <c r="C7" s="260" t="s">
        <v>25</v>
      </c>
      <c r="D7" s="255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55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55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91"/>
      <c r="B8" s="291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55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55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114.75">
      <c r="A9" s="291"/>
      <c r="B9" s="291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55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55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ht="18">
      <c r="A10" s="12" t="s">
        <v>60</v>
      </c>
      <c r="B10" s="12"/>
      <c r="C10" s="112" t="s">
        <v>43</v>
      </c>
      <c r="D10" s="113">
        <f aca="true" t="shared" si="0" ref="D10:D34">SUM(E10:L10)</f>
        <v>772500000</v>
      </c>
      <c r="E10" s="114">
        <f aca="true" t="shared" si="1" ref="E10:L10">SUM(E11:E20)</f>
        <v>0</v>
      </c>
      <c r="F10" s="114">
        <f t="shared" si="1"/>
        <v>0</v>
      </c>
      <c r="G10" s="114">
        <f t="shared" si="1"/>
        <v>763600000</v>
      </c>
      <c r="H10" s="114">
        <f t="shared" si="1"/>
        <v>0</v>
      </c>
      <c r="I10" s="114">
        <f t="shared" si="1"/>
        <v>8900000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3">
        <f>SUM(N10:U10)</f>
        <v>847173933</v>
      </c>
      <c r="N10" s="114">
        <f aca="true" t="shared" si="2" ref="N10:U10">SUM(N11:N20)</f>
        <v>0</v>
      </c>
      <c r="O10" s="114">
        <f t="shared" si="2"/>
        <v>0</v>
      </c>
      <c r="P10" s="114">
        <f t="shared" si="2"/>
        <v>831545943</v>
      </c>
      <c r="Q10" s="114">
        <f t="shared" si="2"/>
        <v>0</v>
      </c>
      <c r="R10" s="114">
        <f t="shared" si="2"/>
        <v>2500000</v>
      </c>
      <c r="S10" s="114">
        <f t="shared" si="2"/>
        <v>13127990</v>
      </c>
      <c r="T10" s="114">
        <f t="shared" si="2"/>
        <v>0</v>
      </c>
      <c r="U10" s="114">
        <f t="shared" si="2"/>
        <v>0</v>
      </c>
      <c r="V10" s="113">
        <f>SUM(W10:AD10)</f>
        <v>772073189</v>
      </c>
      <c r="W10" s="114">
        <f aca="true" t="shared" si="3" ref="W10:AD10">SUM(W11:W20)</f>
        <v>0</v>
      </c>
      <c r="X10" s="114">
        <f t="shared" si="3"/>
        <v>0</v>
      </c>
      <c r="Y10" s="114">
        <f t="shared" si="3"/>
        <v>756445199</v>
      </c>
      <c r="Z10" s="114">
        <f t="shared" si="3"/>
        <v>0</v>
      </c>
      <c r="AA10" s="114">
        <f t="shared" si="3"/>
        <v>2500000</v>
      </c>
      <c r="AB10" s="114">
        <f t="shared" si="3"/>
        <v>13127990</v>
      </c>
      <c r="AC10" s="114">
        <f t="shared" si="3"/>
        <v>0</v>
      </c>
      <c r="AD10" s="114">
        <f t="shared" si="3"/>
        <v>0</v>
      </c>
    </row>
    <row r="11" spans="1:30" ht="18">
      <c r="A11" s="12"/>
      <c r="B11" s="12" t="s">
        <v>364</v>
      </c>
      <c r="C11" s="120" t="s">
        <v>365</v>
      </c>
      <c r="D11" s="116">
        <f t="shared" si="0"/>
        <v>400000000</v>
      </c>
      <c r="E11" s="117">
        <v>0</v>
      </c>
      <c r="F11" s="117">
        <v>0</v>
      </c>
      <c r="G11" s="117">
        <v>400000000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6">
        <f>SUM(N11:U11)</f>
        <v>432971367</v>
      </c>
      <c r="N11" s="117">
        <v>0</v>
      </c>
      <c r="O11" s="117">
        <v>0</v>
      </c>
      <c r="P11" s="117">
        <v>427402417</v>
      </c>
      <c r="Q11" s="117">
        <v>0</v>
      </c>
      <c r="R11" s="117">
        <v>0</v>
      </c>
      <c r="S11" s="117">
        <v>5568950</v>
      </c>
      <c r="T11" s="117">
        <v>0</v>
      </c>
      <c r="U11" s="117">
        <v>0</v>
      </c>
      <c r="V11" s="116">
        <f>SUM(W11:AD11)</f>
        <v>409190756</v>
      </c>
      <c r="W11" s="117">
        <v>0</v>
      </c>
      <c r="X11" s="117">
        <v>0</v>
      </c>
      <c r="Y11" s="117">
        <v>403621806</v>
      </c>
      <c r="Z11" s="117">
        <v>0</v>
      </c>
      <c r="AA11" s="117">
        <v>0</v>
      </c>
      <c r="AB11" s="117">
        <v>5568950</v>
      </c>
      <c r="AC11" s="117">
        <v>0</v>
      </c>
      <c r="AD11" s="117">
        <v>0</v>
      </c>
    </row>
    <row r="12" spans="1:30" ht="18">
      <c r="A12" s="12"/>
      <c r="B12" s="12" t="s">
        <v>366</v>
      </c>
      <c r="C12" s="120" t="s">
        <v>367</v>
      </c>
      <c r="D12" s="116">
        <f>SUM(E12:L12)</f>
        <v>4000000</v>
      </c>
      <c r="E12" s="117">
        <v>0</v>
      </c>
      <c r="F12" s="117">
        <v>0</v>
      </c>
      <c r="G12" s="117">
        <v>4000000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6">
        <f>SUM(N12:U12)</f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6">
        <f>SUM(W12:AD12)</f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</row>
    <row r="13" spans="1:30" ht="18">
      <c r="A13" s="12"/>
      <c r="B13" s="12" t="s">
        <v>368</v>
      </c>
      <c r="C13" s="120" t="s">
        <v>369</v>
      </c>
      <c r="D13" s="116">
        <f>SUM(E13:L13)</f>
        <v>20000000</v>
      </c>
      <c r="E13" s="117">
        <v>0</v>
      </c>
      <c r="F13" s="117">
        <v>0</v>
      </c>
      <c r="G13" s="117">
        <v>20000000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6">
        <f>SUM(N13:U13)</f>
        <v>21666604</v>
      </c>
      <c r="N13" s="117">
        <v>0</v>
      </c>
      <c r="O13" s="117">
        <v>0</v>
      </c>
      <c r="P13" s="117">
        <v>21666604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6">
        <f>SUM(W13:AD13)</f>
        <v>19534628</v>
      </c>
      <c r="W13" s="117">
        <v>0</v>
      </c>
      <c r="X13" s="117">
        <v>0</v>
      </c>
      <c r="Y13" s="117">
        <v>19534628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</row>
    <row r="14" spans="1:30" ht="18">
      <c r="A14" s="12"/>
      <c r="B14" s="12" t="s">
        <v>370</v>
      </c>
      <c r="C14" s="120" t="s">
        <v>371</v>
      </c>
      <c r="D14" s="116">
        <f t="shared" si="0"/>
        <v>12000000</v>
      </c>
      <c r="E14" s="117">
        <v>0</v>
      </c>
      <c r="F14" s="117">
        <v>0</v>
      </c>
      <c r="G14" s="117">
        <v>12000000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6">
        <f aca="true" t="shared" si="4" ref="M14:M30">SUM(N14:U14)</f>
        <v>13110548</v>
      </c>
      <c r="N14" s="117">
        <v>0</v>
      </c>
      <c r="O14" s="117">
        <v>0</v>
      </c>
      <c r="P14" s="117">
        <v>13110548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6">
        <f aca="true" t="shared" si="5" ref="V14:V30">SUM(W14:AD14)</f>
        <v>11276898</v>
      </c>
      <c r="W14" s="117">
        <v>0</v>
      </c>
      <c r="X14" s="117">
        <v>0</v>
      </c>
      <c r="Y14" s="117">
        <v>11276898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</row>
    <row r="15" spans="1:30" ht="18">
      <c r="A15" s="12"/>
      <c r="B15" s="12" t="s">
        <v>372</v>
      </c>
      <c r="C15" s="115" t="s">
        <v>373</v>
      </c>
      <c r="D15" s="116">
        <f t="shared" si="0"/>
        <v>15000000</v>
      </c>
      <c r="E15" s="117">
        <v>0</v>
      </c>
      <c r="F15" s="117">
        <v>0</v>
      </c>
      <c r="G15" s="117">
        <v>6100000</v>
      </c>
      <c r="H15" s="117">
        <v>0</v>
      </c>
      <c r="I15" s="117">
        <v>8900000</v>
      </c>
      <c r="J15" s="117">
        <v>0</v>
      </c>
      <c r="K15" s="117">
        <v>0</v>
      </c>
      <c r="L15" s="117">
        <v>0</v>
      </c>
      <c r="M15" s="116">
        <f t="shared" si="4"/>
        <v>16537910</v>
      </c>
      <c r="N15" s="117">
        <v>0</v>
      </c>
      <c r="O15" s="117">
        <v>0</v>
      </c>
      <c r="P15" s="117">
        <v>10669870</v>
      </c>
      <c r="Q15" s="117">
        <v>0</v>
      </c>
      <c r="R15" s="117">
        <v>2500000</v>
      </c>
      <c r="S15" s="117">
        <v>3368040</v>
      </c>
      <c r="T15" s="117">
        <v>0</v>
      </c>
      <c r="U15" s="117">
        <v>0</v>
      </c>
      <c r="V15" s="116">
        <f t="shared" si="5"/>
        <v>11375649</v>
      </c>
      <c r="W15" s="117">
        <v>0</v>
      </c>
      <c r="X15" s="117">
        <v>0</v>
      </c>
      <c r="Y15" s="117">
        <v>5507609</v>
      </c>
      <c r="Z15" s="117">
        <v>0</v>
      </c>
      <c r="AA15" s="117">
        <v>2500000</v>
      </c>
      <c r="AB15" s="117">
        <v>3368040</v>
      </c>
      <c r="AC15" s="117">
        <v>0</v>
      </c>
      <c r="AD15" s="117">
        <v>0</v>
      </c>
    </row>
    <row r="16" spans="1:30" ht="30">
      <c r="A16" s="12"/>
      <c r="B16" s="12" t="s">
        <v>374</v>
      </c>
      <c r="C16" s="120" t="s">
        <v>375</v>
      </c>
      <c r="D16" s="116">
        <f t="shared" si="0"/>
        <v>254000000</v>
      </c>
      <c r="E16" s="117">
        <v>0</v>
      </c>
      <c r="F16" s="117">
        <v>0</v>
      </c>
      <c r="G16" s="117">
        <v>254000000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6">
        <f t="shared" si="4"/>
        <v>254496810</v>
      </c>
      <c r="N16" s="117">
        <v>0</v>
      </c>
      <c r="O16" s="117">
        <v>0</v>
      </c>
      <c r="P16" s="117">
        <v>250305810</v>
      </c>
      <c r="Q16" s="117">
        <v>0</v>
      </c>
      <c r="R16" s="117">
        <v>0</v>
      </c>
      <c r="S16" s="117">
        <v>4191000</v>
      </c>
      <c r="T16" s="117">
        <v>0</v>
      </c>
      <c r="U16" s="117">
        <v>0</v>
      </c>
      <c r="V16" s="116">
        <f t="shared" si="5"/>
        <v>246556929</v>
      </c>
      <c r="W16" s="117">
        <v>0</v>
      </c>
      <c r="X16" s="117">
        <v>0</v>
      </c>
      <c r="Y16" s="117">
        <v>242365929</v>
      </c>
      <c r="Z16" s="117">
        <v>0</v>
      </c>
      <c r="AA16" s="117">
        <v>0</v>
      </c>
      <c r="AB16" s="117">
        <v>4191000</v>
      </c>
      <c r="AC16" s="117">
        <v>0</v>
      </c>
      <c r="AD16" s="117">
        <v>0</v>
      </c>
    </row>
    <row r="17" spans="1:30" ht="18">
      <c r="A17" s="12"/>
      <c r="B17" s="12" t="s">
        <v>376</v>
      </c>
      <c r="C17" s="119" t="s">
        <v>377</v>
      </c>
      <c r="D17" s="116">
        <f t="shared" si="0"/>
        <v>5000000</v>
      </c>
      <c r="E17" s="117">
        <v>0</v>
      </c>
      <c r="F17" s="117">
        <v>0</v>
      </c>
      <c r="G17" s="117">
        <v>5000000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6">
        <f t="shared" si="4"/>
        <v>5000000</v>
      </c>
      <c r="N17" s="117">
        <v>0</v>
      </c>
      <c r="O17" s="117">
        <v>0</v>
      </c>
      <c r="P17" s="117">
        <v>5000000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6">
        <f t="shared" si="5"/>
        <v>3640455</v>
      </c>
      <c r="W17" s="117">
        <v>0</v>
      </c>
      <c r="X17" s="117">
        <v>0</v>
      </c>
      <c r="Y17" s="117">
        <v>3640455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</row>
    <row r="18" spans="1:30" ht="18">
      <c r="A18" s="12"/>
      <c r="B18" s="12" t="s">
        <v>378</v>
      </c>
      <c r="C18" s="119" t="s">
        <v>379</v>
      </c>
      <c r="D18" s="116">
        <f t="shared" si="0"/>
        <v>2500000</v>
      </c>
      <c r="E18" s="117">
        <v>0</v>
      </c>
      <c r="F18" s="117">
        <v>0</v>
      </c>
      <c r="G18" s="117">
        <v>2500000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6">
        <f t="shared" si="4"/>
        <v>3815950</v>
      </c>
      <c r="N18" s="117">
        <v>0</v>
      </c>
      <c r="O18" s="117">
        <v>0</v>
      </c>
      <c r="P18" s="117">
        <v>3815950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6">
        <f t="shared" si="5"/>
        <v>2213950</v>
      </c>
      <c r="W18" s="117">
        <v>0</v>
      </c>
      <c r="X18" s="117">
        <v>0</v>
      </c>
      <c r="Y18" s="117">
        <v>2213950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</row>
    <row r="19" spans="1:30" ht="18">
      <c r="A19" s="12"/>
      <c r="B19" s="12" t="s">
        <v>380</v>
      </c>
      <c r="C19" s="119" t="s">
        <v>381</v>
      </c>
      <c r="D19" s="116">
        <f t="shared" si="0"/>
        <v>36000000</v>
      </c>
      <c r="E19" s="117">
        <v>0</v>
      </c>
      <c r="F19" s="117">
        <v>0</v>
      </c>
      <c r="G19" s="117">
        <v>36000000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6">
        <f t="shared" si="4"/>
        <v>40930517</v>
      </c>
      <c r="N19" s="117">
        <v>0</v>
      </c>
      <c r="O19" s="117">
        <v>0</v>
      </c>
      <c r="P19" s="117">
        <v>40930517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6">
        <f t="shared" si="5"/>
        <v>34812693</v>
      </c>
      <c r="W19" s="117">
        <v>0</v>
      </c>
      <c r="X19" s="117">
        <v>0</v>
      </c>
      <c r="Y19" s="117">
        <v>34812693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</row>
    <row r="20" spans="1:30" ht="18">
      <c r="A20" s="12"/>
      <c r="B20" s="12" t="s">
        <v>382</v>
      </c>
      <c r="C20" s="120" t="s">
        <v>383</v>
      </c>
      <c r="D20" s="116">
        <f t="shared" si="0"/>
        <v>24000000</v>
      </c>
      <c r="E20" s="117">
        <v>0</v>
      </c>
      <c r="F20" s="117">
        <v>0</v>
      </c>
      <c r="G20" s="117">
        <v>24000000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6">
        <f t="shared" si="4"/>
        <v>58644227</v>
      </c>
      <c r="N20" s="117">
        <v>0</v>
      </c>
      <c r="O20" s="117">
        <v>0</v>
      </c>
      <c r="P20" s="117">
        <v>58644227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6">
        <f t="shared" si="5"/>
        <v>33471231</v>
      </c>
      <c r="W20" s="117">
        <v>0</v>
      </c>
      <c r="X20" s="117">
        <v>0</v>
      </c>
      <c r="Y20" s="117">
        <v>33471231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</row>
    <row r="21" spans="1:30" ht="18">
      <c r="A21" s="12" t="s">
        <v>61</v>
      </c>
      <c r="B21" s="12"/>
      <c r="C21" s="112" t="s">
        <v>45</v>
      </c>
      <c r="D21" s="113">
        <f t="shared" si="0"/>
        <v>77500000</v>
      </c>
      <c r="E21" s="114">
        <f>SUM(E22:E31)</f>
        <v>0</v>
      </c>
      <c r="F21" s="114">
        <f aca="true" t="shared" si="6" ref="F21:L21">SUM(F22:F31)</f>
        <v>0</v>
      </c>
      <c r="G21" s="114">
        <f t="shared" si="6"/>
        <v>42500000</v>
      </c>
      <c r="H21" s="114">
        <f t="shared" si="6"/>
        <v>0</v>
      </c>
      <c r="I21" s="114">
        <f t="shared" si="6"/>
        <v>20000000</v>
      </c>
      <c r="J21" s="114">
        <f t="shared" si="6"/>
        <v>15000000</v>
      </c>
      <c r="K21" s="114">
        <f t="shared" si="6"/>
        <v>0</v>
      </c>
      <c r="L21" s="114">
        <f t="shared" si="6"/>
        <v>0</v>
      </c>
      <c r="M21" s="113">
        <f t="shared" si="4"/>
        <v>119810738</v>
      </c>
      <c r="N21" s="114">
        <f>SUM(N22:N31)</f>
        <v>0</v>
      </c>
      <c r="O21" s="114">
        <f aca="true" t="shared" si="7" ref="O21:U21">SUM(O22:O31)</f>
        <v>0</v>
      </c>
      <c r="P21" s="114">
        <f t="shared" si="7"/>
        <v>76763536</v>
      </c>
      <c r="Q21" s="114">
        <f t="shared" si="7"/>
        <v>0</v>
      </c>
      <c r="R21" s="114">
        <f t="shared" si="7"/>
        <v>37500000</v>
      </c>
      <c r="S21" s="114">
        <f t="shared" si="7"/>
        <v>5547202</v>
      </c>
      <c r="T21" s="114">
        <f t="shared" si="7"/>
        <v>0</v>
      </c>
      <c r="U21" s="114">
        <f t="shared" si="7"/>
        <v>0</v>
      </c>
      <c r="V21" s="113">
        <f t="shared" si="5"/>
        <v>63837644</v>
      </c>
      <c r="W21" s="114">
        <f>SUM(W22:W31)</f>
        <v>0</v>
      </c>
      <c r="X21" s="114">
        <f aca="true" t="shared" si="8" ref="X21:AD21">SUM(X22:X31)</f>
        <v>0</v>
      </c>
      <c r="Y21" s="114">
        <f t="shared" si="8"/>
        <v>51337644</v>
      </c>
      <c r="Z21" s="114">
        <f t="shared" si="8"/>
        <v>0</v>
      </c>
      <c r="AA21" s="114">
        <f t="shared" si="8"/>
        <v>12500000</v>
      </c>
      <c r="AB21" s="114">
        <f t="shared" si="8"/>
        <v>0</v>
      </c>
      <c r="AC21" s="114">
        <f t="shared" si="8"/>
        <v>0</v>
      </c>
      <c r="AD21" s="114">
        <f t="shared" si="8"/>
        <v>0</v>
      </c>
    </row>
    <row r="22" spans="1:30" ht="18">
      <c r="A22" s="12"/>
      <c r="B22" s="12" t="s">
        <v>384</v>
      </c>
      <c r="C22" s="119" t="s">
        <v>385</v>
      </c>
      <c r="D22" s="116">
        <f t="shared" si="0"/>
        <v>10000000</v>
      </c>
      <c r="E22" s="117">
        <v>0</v>
      </c>
      <c r="F22" s="117">
        <v>0</v>
      </c>
      <c r="G22" s="117">
        <v>10000000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6">
        <f t="shared" si="4"/>
        <v>9899650</v>
      </c>
      <c r="N22" s="117">
        <v>0</v>
      </c>
      <c r="O22" s="117">
        <v>0</v>
      </c>
      <c r="P22" s="117">
        <v>9899650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6">
        <f t="shared" si="5"/>
        <v>9899650</v>
      </c>
      <c r="W22" s="117">
        <v>0</v>
      </c>
      <c r="X22" s="117">
        <v>0</v>
      </c>
      <c r="Y22" s="117">
        <v>9899650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</row>
    <row r="23" spans="1:30" ht="18">
      <c r="A23" s="12"/>
      <c r="B23" s="12" t="s">
        <v>386</v>
      </c>
      <c r="C23" s="119" t="s">
        <v>387</v>
      </c>
      <c r="D23" s="116">
        <f t="shared" si="0"/>
        <v>3000000</v>
      </c>
      <c r="E23" s="117">
        <v>0</v>
      </c>
      <c r="F23" s="117">
        <v>0</v>
      </c>
      <c r="G23" s="117">
        <v>3000000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6">
        <f t="shared" si="4"/>
        <v>1461623</v>
      </c>
      <c r="N23" s="117">
        <v>0</v>
      </c>
      <c r="O23" s="117">
        <v>0</v>
      </c>
      <c r="P23" s="117">
        <v>1461623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6">
        <f t="shared" si="5"/>
        <v>1163872</v>
      </c>
      <c r="W23" s="117">
        <v>0</v>
      </c>
      <c r="X23" s="117">
        <v>0</v>
      </c>
      <c r="Y23" s="117">
        <v>1163872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</row>
    <row r="24" spans="1:30" ht="18">
      <c r="A24" s="12"/>
      <c r="B24" s="12" t="s">
        <v>388</v>
      </c>
      <c r="C24" s="119" t="s">
        <v>389</v>
      </c>
      <c r="D24" s="116">
        <f t="shared" si="0"/>
        <v>5000000</v>
      </c>
      <c r="E24" s="117">
        <v>0</v>
      </c>
      <c r="F24" s="117">
        <v>0</v>
      </c>
      <c r="G24" s="117">
        <v>5000000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6">
        <f t="shared" si="4"/>
        <v>18090166</v>
      </c>
      <c r="N24" s="117">
        <v>0</v>
      </c>
      <c r="O24" s="117">
        <v>0</v>
      </c>
      <c r="P24" s="117">
        <v>18090166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6">
        <f t="shared" si="5"/>
        <v>18090166</v>
      </c>
      <c r="W24" s="117">
        <v>0</v>
      </c>
      <c r="X24" s="117">
        <v>0</v>
      </c>
      <c r="Y24" s="117">
        <v>18090166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</row>
    <row r="25" spans="1:30" ht="18">
      <c r="A25" s="12"/>
      <c r="B25" s="12" t="s">
        <v>390</v>
      </c>
      <c r="C25" s="119" t="s">
        <v>391</v>
      </c>
      <c r="D25" s="116">
        <f t="shared" si="0"/>
        <v>6000000</v>
      </c>
      <c r="E25" s="117">
        <v>0</v>
      </c>
      <c r="F25" s="117">
        <v>0</v>
      </c>
      <c r="G25" s="117">
        <v>6000000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6">
        <f t="shared" si="4"/>
        <v>25258015</v>
      </c>
      <c r="N25" s="117">
        <v>0</v>
      </c>
      <c r="O25" s="117">
        <v>0</v>
      </c>
      <c r="P25" s="117">
        <v>25258015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6">
        <f t="shared" si="5"/>
        <v>19264567</v>
      </c>
      <c r="W25" s="117">
        <v>0</v>
      </c>
      <c r="X25" s="117">
        <v>0</v>
      </c>
      <c r="Y25" s="117">
        <v>19264567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</row>
    <row r="26" spans="1:30" ht="18">
      <c r="A26" s="12"/>
      <c r="B26" s="12" t="s">
        <v>392</v>
      </c>
      <c r="C26" s="119" t="s">
        <v>393</v>
      </c>
      <c r="D26" s="116">
        <f t="shared" si="0"/>
        <v>15000000</v>
      </c>
      <c r="E26" s="117">
        <v>0</v>
      </c>
      <c r="F26" s="117">
        <v>0</v>
      </c>
      <c r="G26" s="117">
        <v>15000000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6">
        <f t="shared" si="4"/>
        <v>15000000</v>
      </c>
      <c r="N26" s="117">
        <v>0</v>
      </c>
      <c r="O26" s="117">
        <v>0</v>
      </c>
      <c r="P26" s="117">
        <v>15000000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6">
        <f t="shared" si="5"/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</row>
    <row r="27" spans="1:30" ht="19.5" customHeight="1">
      <c r="A27" s="12"/>
      <c r="B27" s="12" t="s">
        <v>394</v>
      </c>
      <c r="C27" s="127" t="s">
        <v>395</v>
      </c>
      <c r="D27" s="124">
        <f t="shared" si="0"/>
        <v>3500000</v>
      </c>
      <c r="E27" s="125">
        <v>0</v>
      </c>
      <c r="F27" s="125">
        <v>0</v>
      </c>
      <c r="G27" s="125">
        <v>3500000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4">
        <f t="shared" si="4"/>
        <v>838752</v>
      </c>
      <c r="N27" s="125">
        <v>0</v>
      </c>
      <c r="O27" s="125">
        <v>0</v>
      </c>
      <c r="P27" s="125">
        <v>838752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4">
        <f t="shared" si="5"/>
        <v>786169</v>
      </c>
      <c r="W27" s="125">
        <v>0</v>
      </c>
      <c r="X27" s="125">
        <v>0</v>
      </c>
      <c r="Y27" s="117">
        <v>786169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</row>
    <row r="28" spans="1:30" ht="19.5" customHeight="1">
      <c r="A28" s="12"/>
      <c r="B28" s="12" t="s">
        <v>396</v>
      </c>
      <c r="C28" s="127" t="s">
        <v>397</v>
      </c>
      <c r="D28" s="124">
        <f t="shared" si="0"/>
        <v>15000000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15000000</v>
      </c>
      <c r="K28" s="125">
        <v>0</v>
      </c>
      <c r="L28" s="125">
        <v>0</v>
      </c>
      <c r="M28" s="124">
        <f t="shared" si="4"/>
        <v>10129312</v>
      </c>
      <c r="N28" s="125">
        <v>0</v>
      </c>
      <c r="O28" s="125">
        <v>0</v>
      </c>
      <c r="P28" s="125">
        <v>4582110</v>
      </c>
      <c r="Q28" s="125">
        <v>0</v>
      </c>
      <c r="R28" s="125">
        <v>0</v>
      </c>
      <c r="S28" s="125">
        <v>5547202</v>
      </c>
      <c r="T28" s="125">
        <v>0</v>
      </c>
      <c r="U28" s="125">
        <v>0</v>
      </c>
      <c r="V28" s="124">
        <f t="shared" si="5"/>
        <v>500000</v>
      </c>
      <c r="W28" s="125">
        <v>0</v>
      </c>
      <c r="X28" s="125">
        <v>0</v>
      </c>
      <c r="Y28" s="117">
        <v>500000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</row>
    <row r="29" spans="1:30" ht="19.5" customHeight="1">
      <c r="A29" s="12"/>
      <c r="B29" s="12" t="s">
        <v>398</v>
      </c>
      <c r="C29" s="127" t="s">
        <v>399</v>
      </c>
      <c r="D29" s="124">
        <f t="shared" si="0"/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6">
        <v>0</v>
      </c>
      <c r="K29" s="125">
        <v>0</v>
      </c>
      <c r="L29" s="125">
        <v>0</v>
      </c>
      <c r="M29" s="124">
        <f t="shared" si="4"/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6">
        <v>0</v>
      </c>
      <c r="T29" s="125">
        <v>0</v>
      </c>
      <c r="U29" s="125">
        <v>0</v>
      </c>
      <c r="V29" s="124">
        <f t="shared" si="5"/>
        <v>0</v>
      </c>
      <c r="W29" s="125">
        <v>0</v>
      </c>
      <c r="X29" s="125">
        <v>0</v>
      </c>
      <c r="Y29" s="117">
        <v>0</v>
      </c>
      <c r="Z29" s="125">
        <v>0</v>
      </c>
      <c r="AA29" s="125">
        <v>0</v>
      </c>
      <c r="AB29" s="126">
        <v>0</v>
      </c>
      <c r="AC29" s="125">
        <v>0</v>
      </c>
      <c r="AD29" s="125">
        <v>0</v>
      </c>
    </row>
    <row r="30" spans="1:30" ht="18">
      <c r="A30" s="12"/>
      <c r="B30" s="12" t="s">
        <v>400</v>
      </c>
      <c r="C30" s="127" t="s">
        <v>401</v>
      </c>
      <c r="D30" s="124">
        <f t="shared" si="0"/>
        <v>20000000</v>
      </c>
      <c r="E30" s="125">
        <v>0</v>
      </c>
      <c r="F30" s="125">
        <v>0</v>
      </c>
      <c r="G30" s="125">
        <v>0</v>
      </c>
      <c r="H30" s="125">
        <v>0</v>
      </c>
      <c r="I30" s="125">
        <v>20000000</v>
      </c>
      <c r="J30" s="126">
        <v>0</v>
      </c>
      <c r="K30" s="125">
        <v>0</v>
      </c>
      <c r="L30" s="125">
        <v>0</v>
      </c>
      <c r="M30" s="124">
        <f t="shared" si="4"/>
        <v>37500000</v>
      </c>
      <c r="N30" s="125">
        <v>0</v>
      </c>
      <c r="O30" s="125">
        <v>0</v>
      </c>
      <c r="P30" s="125">
        <v>0</v>
      </c>
      <c r="Q30" s="125">
        <v>0</v>
      </c>
      <c r="R30" s="125">
        <v>37500000</v>
      </c>
      <c r="S30" s="126">
        <v>0</v>
      </c>
      <c r="T30" s="125">
        <v>0</v>
      </c>
      <c r="U30" s="125">
        <v>0</v>
      </c>
      <c r="V30" s="124">
        <f t="shared" si="5"/>
        <v>12500000</v>
      </c>
      <c r="W30" s="125">
        <v>0</v>
      </c>
      <c r="X30" s="125">
        <v>0</v>
      </c>
      <c r="Y30" s="117">
        <v>0</v>
      </c>
      <c r="Z30" s="125">
        <v>0</v>
      </c>
      <c r="AA30" s="125">
        <v>12500000</v>
      </c>
      <c r="AB30" s="126">
        <v>0</v>
      </c>
      <c r="AC30" s="125">
        <v>0</v>
      </c>
      <c r="AD30" s="125">
        <v>0</v>
      </c>
    </row>
    <row r="31" spans="1:30" ht="18">
      <c r="A31" s="12"/>
      <c r="B31" s="12" t="s">
        <v>402</v>
      </c>
      <c r="C31" s="127" t="s">
        <v>403</v>
      </c>
      <c r="D31" s="124">
        <f>SUM(E31:L31)</f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6">
        <v>0</v>
      </c>
      <c r="K31" s="125">
        <v>0</v>
      </c>
      <c r="L31" s="125">
        <v>0</v>
      </c>
      <c r="M31" s="124">
        <f>SUM(N31:U31)</f>
        <v>1633220</v>
      </c>
      <c r="N31" s="125">
        <v>0</v>
      </c>
      <c r="O31" s="125">
        <v>0</v>
      </c>
      <c r="P31" s="125">
        <v>1633220</v>
      </c>
      <c r="Q31" s="125">
        <v>0</v>
      </c>
      <c r="R31" s="125">
        <v>0</v>
      </c>
      <c r="S31" s="126">
        <v>0</v>
      </c>
      <c r="T31" s="125">
        <v>0</v>
      </c>
      <c r="U31" s="125">
        <v>0</v>
      </c>
      <c r="V31" s="124">
        <f>SUM(W31:AD31)</f>
        <v>1633220</v>
      </c>
      <c r="W31" s="125">
        <v>0</v>
      </c>
      <c r="X31" s="125">
        <v>0</v>
      </c>
      <c r="Y31" s="117">
        <v>1633220</v>
      </c>
      <c r="Z31" s="125">
        <v>0</v>
      </c>
      <c r="AA31" s="125">
        <v>0</v>
      </c>
      <c r="AB31" s="126">
        <v>0</v>
      </c>
      <c r="AC31" s="125">
        <v>0</v>
      </c>
      <c r="AD31" s="125">
        <v>0</v>
      </c>
    </row>
    <row r="32" spans="1:30" ht="18">
      <c r="A32" s="12" t="s">
        <v>62</v>
      </c>
      <c r="B32" s="12"/>
      <c r="C32" s="112" t="s">
        <v>47</v>
      </c>
      <c r="D32" s="113">
        <f t="shared" si="0"/>
        <v>0</v>
      </c>
      <c r="E32" s="114">
        <f aca="true" t="shared" si="9" ref="E32:AD32">SUM(E33)</f>
        <v>0</v>
      </c>
      <c r="F32" s="114">
        <f t="shared" si="9"/>
        <v>0</v>
      </c>
      <c r="G32" s="114">
        <f t="shared" si="9"/>
        <v>0</v>
      </c>
      <c r="H32" s="114">
        <f t="shared" si="9"/>
        <v>0</v>
      </c>
      <c r="I32" s="114">
        <f t="shared" si="9"/>
        <v>0</v>
      </c>
      <c r="J32" s="114">
        <f t="shared" si="9"/>
        <v>0</v>
      </c>
      <c r="K32" s="114">
        <f t="shared" si="9"/>
        <v>0</v>
      </c>
      <c r="L32" s="114">
        <f t="shared" si="9"/>
        <v>0</v>
      </c>
      <c r="M32" s="113">
        <f>SUM(N32:U32)</f>
        <v>0</v>
      </c>
      <c r="N32" s="114">
        <f t="shared" si="9"/>
        <v>0</v>
      </c>
      <c r="O32" s="114">
        <f t="shared" si="9"/>
        <v>0</v>
      </c>
      <c r="P32" s="114">
        <f t="shared" si="9"/>
        <v>0</v>
      </c>
      <c r="Q32" s="114">
        <f t="shared" si="9"/>
        <v>0</v>
      </c>
      <c r="R32" s="114">
        <f t="shared" si="9"/>
        <v>0</v>
      </c>
      <c r="S32" s="114">
        <f t="shared" si="9"/>
        <v>0</v>
      </c>
      <c r="T32" s="114">
        <f t="shared" si="9"/>
        <v>0</v>
      </c>
      <c r="U32" s="114">
        <f t="shared" si="9"/>
        <v>0</v>
      </c>
      <c r="V32" s="113">
        <f>SUM(W32:AD32)</f>
        <v>0</v>
      </c>
      <c r="W32" s="114">
        <f t="shared" si="9"/>
        <v>0</v>
      </c>
      <c r="X32" s="114">
        <f t="shared" si="9"/>
        <v>0</v>
      </c>
      <c r="Y32" s="114">
        <f t="shared" si="9"/>
        <v>0</v>
      </c>
      <c r="Z32" s="114">
        <f t="shared" si="9"/>
        <v>0</v>
      </c>
      <c r="AA32" s="114">
        <f t="shared" si="9"/>
        <v>0</v>
      </c>
      <c r="AB32" s="114">
        <f t="shared" si="9"/>
        <v>0</v>
      </c>
      <c r="AC32" s="114">
        <f t="shared" si="9"/>
        <v>0</v>
      </c>
      <c r="AD32" s="114">
        <f t="shared" si="9"/>
        <v>0</v>
      </c>
    </row>
    <row r="33" spans="1:30" ht="18">
      <c r="A33" s="12"/>
      <c r="B33" s="12" t="s">
        <v>404</v>
      </c>
      <c r="C33" s="19"/>
      <c r="D33" s="116">
        <f t="shared" si="0"/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8">
        <v>0</v>
      </c>
      <c r="M33" s="116">
        <f>SUM(N33:U33)</f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8">
        <v>0</v>
      </c>
      <c r="V33" s="116">
        <f>SUM(W33:AD33)</f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8">
        <v>0</v>
      </c>
    </row>
    <row r="34" spans="1:30" ht="32.25" customHeight="1">
      <c r="A34" s="286" t="s">
        <v>361</v>
      </c>
      <c r="B34" s="286"/>
      <c r="C34" s="286"/>
      <c r="D34" s="113">
        <f t="shared" si="0"/>
        <v>850000000</v>
      </c>
      <c r="E34" s="114">
        <f aca="true" t="shared" si="10" ref="E34:L34">E10+E21+E32</f>
        <v>0</v>
      </c>
      <c r="F34" s="114">
        <f t="shared" si="10"/>
        <v>0</v>
      </c>
      <c r="G34" s="114">
        <f t="shared" si="10"/>
        <v>806100000</v>
      </c>
      <c r="H34" s="114">
        <f t="shared" si="10"/>
        <v>0</v>
      </c>
      <c r="I34" s="114">
        <f t="shared" si="10"/>
        <v>28900000</v>
      </c>
      <c r="J34" s="114">
        <f t="shared" si="10"/>
        <v>15000000</v>
      </c>
      <c r="K34" s="114">
        <f t="shared" si="10"/>
        <v>0</v>
      </c>
      <c r="L34" s="114">
        <f t="shared" si="10"/>
        <v>0</v>
      </c>
      <c r="M34" s="113">
        <f>SUM(N34:U34)</f>
        <v>966984671</v>
      </c>
      <c r="N34" s="114">
        <f aca="true" t="shared" si="11" ref="N34:U34">N10+N21+N32</f>
        <v>0</v>
      </c>
      <c r="O34" s="114">
        <f t="shared" si="11"/>
        <v>0</v>
      </c>
      <c r="P34" s="114">
        <f t="shared" si="11"/>
        <v>908309479</v>
      </c>
      <c r="Q34" s="114">
        <f t="shared" si="11"/>
        <v>0</v>
      </c>
      <c r="R34" s="114">
        <f t="shared" si="11"/>
        <v>40000000</v>
      </c>
      <c r="S34" s="114">
        <f t="shared" si="11"/>
        <v>18675192</v>
      </c>
      <c r="T34" s="114">
        <f t="shared" si="11"/>
        <v>0</v>
      </c>
      <c r="U34" s="114">
        <f t="shared" si="11"/>
        <v>0</v>
      </c>
      <c r="V34" s="113">
        <f>SUM(W34:AD34)</f>
        <v>835910833</v>
      </c>
      <c r="W34" s="114">
        <f aca="true" t="shared" si="12" ref="W34:AD34">W10+W21+W32</f>
        <v>0</v>
      </c>
      <c r="X34" s="114">
        <f t="shared" si="12"/>
        <v>0</v>
      </c>
      <c r="Y34" s="114">
        <f t="shared" si="12"/>
        <v>807782843</v>
      </c>
      <c r="Z34" s="114">
        <f t="shared" si="12"/>
        <v>0</v>
      </c>
      <c r="AA34" s="114">
        <f t="shared" si="12"/>
        <v>15000000</v>
      </c>
      <c r="AB34" s="114">
        <f t="shared" si="12"/>
        <v>13127990</v>
      </c>
      <c r="AC34" s="114">
        <f t="shared" si="12"/>
        <v>0</v>
      </c>
      <c r="AD34" s="114">
        <f t="shared" si="12"/>
        <v>0</v>
      </c>
    </row>
    <row r="35" s="230" customFormat="1" ht="12.75"/>
    <row r="36" s="230" customFormat="1" ht="12.75"/>
    <row r="37" s="230" customFormat="1" ht="12.75"/>
    <row r="38" s="230" customFormat="1" ht="12.75"/>
    <row r="39" s="230" customFormat="1" ht="12.75"/>
    <row r="40" s="230" customFormat="1" ht="12.75"/>
    <row r="41" s="230" customFormat="1" ht="12.75"/>
    <row r="42" s="230" customFormat="1" ht="12.75"/>
    <row r="43" s="230" customFormat="1" ht="12.75"/>
    <row r="44" s="230" customFormat="1" ht="12.75"/>
    <row r="45" s="230" customFormat="1" ht="12.75"/>
    <row r="46" s="230" customFormat="1" ht="12.75"/>
    <row r="47" s="230" customFormat="1" ht="12.75"/>
    <row r="48" s="230" customFormat="1" ht="12.75"/>
    <row r="49" s="230" customFormat="1" ht="12.75"/>
    <row r="50" s="230" customFormat="1" ht="12.75"/>
  </sheetData>
  <sheetProtection selectLockedCells="1" selectUnlockedCells="1"/>
  <mergeCells count="20">
    <mergeCell ref="A2:AD2"/>
    <mergeCell ref="A3:AD3"/>
    <mergeCell ref="A4:AD4"/>
    <mergeCell ref="V7:V9"/>
    <mergeCell ref="W7:AD7"/>
    <mergeCell ref="W8:AA8"/>
    <mergeCell ref="AB8:AD8"/>
    <mergeCell ref="J8:L8"/>
    <mergeCell ref="N8:R8"/>
    <mergeCell ref="S8:U8"/>
    <mergeCell ref="A1:U1"/>
    <mergeCell ref="A7:A9"/>
    <mergeCell ref="B7:B9"/>
    <mergeCell ref="A34:C34"/>
    <mergeCell ref="C7:C9"/>
    <mergeCell ref="D7:D9"/>
    <mergeCell ref="E7:L7"/>
    <mergeCell ref="M7:M9"/>
    <mergeCell ref="N7:U7"/>
    <mergeCell ref="E8:I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 scale="2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88"/>
  <sheetViews>
    <sheetView view="pageBreakPreview" zoomScale="46" zoomScaleNormal="46" zoomScaleSheetLayoutView="46" zoomScalePageLayoutView="0" workbookViewId="0" topLeftCell="B1">
      <pane xSplit="3" ySplit="12" topLeftCell="E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A1" sqref="A1:AG1"/>
    </sheetView>
  </sheetViews>
  <sheetFormatPr defaultColWidth="9.140625" defaultRowHeight="12.75"/>
  <cols>
    <col min="1" max="1" width="7.28125" style="128" customWidth="1"/>
    <col min="2" max="2" width="17.00390625" style="128" customWidth="1"/>
    <col min="3" max="3" width="4.57421875" style="128" customWidth="1"/>
    <col min="4" max="4" width="80.28125" style="129" customWidth="1"/>
    <col min="5" max="5" width="28.421875" style="128" customWidth="1"/>
    <col min="6" max="6" width="29.28125" style="128" customWidth="1"/>
    <col min="7" max="7" width="28.28125" style="128" customWidth="1"/>
    <col min="8" max="8" width="17.7109375" style="128" customWidth="1"/>
    <col min="9" max="9" width="23.28125" style="128" customWidth="1"/>
    <col min="10" max="10" width="17.7109375" style="128" customWidth="1"/>
    <col min="11" max="11" width="19.00390625" style="128" customWidth="1"/>
    <col min="12" max="12" width="22.7109375" style="128" customWidth="1"/>
    <col min="13" max="13" width="28.421875" style="128" customWidth="1"/>
    <col min="14" max="14" width="24.421875" style="128" customWidth="1"/>
    <col min="15" max="15" width="29.421875" style="128" customWidth="1"/>
    <col min="16" max="16" width="28.28125" style="128" customWidth="1"/>
    <col min="17" max="17" width="17.7109375" style="128" customWidth="1"/>
    <col min="18" max="18" width="23.28125" style="128" customWidth="1"/>
    <col min="19" max="19" width="24.140625" style="128" customWidth="1"/>
    <col min="20" max="20" width="19.00390625" style="128" customWidth="1"/>
    <col min="21" max="21" width="22.7109375" style="128" customWidth="1"/>
    <col min="22" max="22" width="28.421875" style="128" customWidth="1"/>
    <col min="23" max="23" width="24.421875" style="128" customWidth="1"/>
    <col min="24" max="24" width="29.421875" style="128" customWidth="1"/>
    <col min="25" max="25" width="34.7109375" style="128" customWidth="1"/>
    <col min="26" max="26" width="17.57421875" style="128" bestFit="1" customWidth="1"/>
    <col min="27" max="27" width="19.7109375" style="128" bestFit="1" customWidth="1"/>
    <col min="28" max="28" width="25.8515625" style="128" bestFit="1" customWidth="1"/>
    <col min="29" max="29" width="16.00390625" style="128" bestFit="1" customWidth="1"/>
    <col min="30" max="30" width="20.57421875" style="128" customWidth="1"/>
    <col min="31" max="31" width="24.421875" style="128" bestFit="1" customWidth="1"/>
    <col min="32" max="32" width="21.57421875" style="128" bestFit="1" customWidth="1"/>
    <col min="33" max="33" width="26.140625" style="128" customWidth="1"/>
    <col min="34" max="16384" width="9.140625" style="128" customWidth="1"/>
  </cols>
  <sheetData>
    <row r="1" spans="1:33" ht="20.25">
      <c r="A1" s="249" t="s">
        <v>1276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</row>
    <row r="2" spans="1:33" ht="20.25">
      <c r="A2" s="262" t="s">
        <v>405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</row>
    <row r="3" spans="1:33" ht="18" customHeight="1">
      <c r="A3" s="262" t="s">
        <v>406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</row>
    <row r="4" spans="1:33" ht="23.25">
      <c r="A4" s="130"/>
      <c r="B4" s="130"/>
      <c r="C4" s="130"/>
      <c r="D4" s="131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30"/>
      <c r="Q4" s="130"/>
      <c r="R4" s="130"/>
      <c r="S4" s="130"/>
      <c r="T4" s="130"/>
      <c r="U4" s="130"/>
      <c r="V4" s="130"/>
      <c r="W4" s="130"/>
      <c r="X4" s="3"/>
      <c r="AG4" s="3" t="s">
        <v>1</v>
      </c>
    </row>
    <row r="5" spans="1:33" ht="23.25">
      <c r="A5" s="132" t="s">
        <v>2</v>
      </c>
      <c r="B5" s="132" t="s">
        <v>3</v>
      </c>
      <c r="C5" s="132" t="s">
        <v>4</v>
      </c>
      <c r="D5" s="133" t="s">
        <v>5</v>
      </c>
      <c r="E5" s="132" t="s">
        <v>6</v>
      </c>
      <c r="F5" s="132" t="s">
        <v>7</v>
      </c>
      <c r="G5" s="132" t="s">
        <v>8</v>
      </c>
      <c r="H5" s="132" t="s">
        <v>9</v>
      </c>
      <c r="I5" s="132" t="s">
        <v>10</v>
      </c>
      <c r="J5" s="132" t="s">
        <v>11</v>
      </c>
      <c r="K5" s="132" t="s">
        <v>12</v>
      </c>
      <c r="L5" s="132" t="s">
        <v>13</v>
      </c>
      <c r="M5" s="134" t="s">
        <v>14</v>
      </c>
      <c r="N5" s="132" t="s">
        <v>15</v>
      </c>
      <c r="O5" s="134" t="s">
        <v>16</v>
      </c>
      <c r="P5" s="132" t="s">
        <v>17</v>
      </c>
      <c r="Q5" s="132" t="s">
        <v>18</v>
      </c>
      <c r="R5" s="132" t="s">
        <v>19</v>
      </c>
      <c r="S5" s="132" t="s">
        <v>20</v>
      </c>
      <c r="T5" s="132" t="s">
        <v>21</v>
      </c>
      <c r="U5" s="132" t="s">
        <v>22</v>
      </c>
      <c r="V5" s="132" t="s">
        <v>185</v>
      </c>
      <c r="W5" s="132" t="s">
        <v>186</v>
      </c>
      <c r="X5" s="132" t="s">
        <v>187</v>
      </c>
      <c r="Y5" s="132" t="s">
        <v>188</v>
      </c>
      <c r="Z5" s="132" t="s">
        <v>252</v>
      </c>
      <c r="AA5" s="132" t="s">
        <v>253</v>
      </c>
      <c r="AB5" s="132" t="s">
        <v>254</v>
      </c>
      <c r="AC5" s="132" t="s">
        <v>255</v>
      </c>
      <c r="AD5" s="132" t="s">
        <v>256</v>
      </c>
      <c r="AE5" s="132" t="s">
        <v>257</v>
      </c>
      <c r="AF5" s="132" t="s">
        <v>258</v>
      </c>
      <c r="AG5" s="132" t="s">
        <v>259</v>
      </c>
    </row>
    <row r="6" spans="1:33" ht="20.25">
      <c r="A6" s="295" t="s">
        <v>24</v>
      </c>
      <c r="B6" s="295" t="s">
        <v>189</v>
      </c>
      <c r="C6" s="295" t="s">
        <v>407</v>
      </c>
      <c r="D6" s="296" t="s">
        <v>25</v>
      </c>
      <c r="E6" s="294" t="s">
        <v>408</v>
      </c>
      <c r="F6" s="294"/>
      <c r="G6" s="297" t="s">
        <v>26</v>
      </c>
      <c r="H6" s="294" t="s">
        <v>27</v>
      </c>
      <c r="I6" s="294"/>
      <c r="J6" s="294"/>
      <c r="K6" s="294"/>
      <c r="L6" s="294"/>
      <c r="M6" s="294"/>
      <c r="N6" s="294"/>
      <c r="O6" s="294"/>
      <c r="P6" s="297" t="s">
        <v>28</v>
      </c>
      <c r="Q6" s="294" t="s">
        <v>29</v>
      </c>
      <c r="R6" s="294"/>
      <c r="S6" s="294"/>
      <c r="T6" s="294"/>
      <c r="U6" s="294"/>
      <c r="V6" s="294"/>
      <c r="W6" s="294"/>
      <c r="X6" s="294"/>
      <c r="Y6" s="297" t="s">
        <v>1263</v>
      </c>
      <c r="Z6" s="294" t="s">
        <v>1264</v>
      </c>
      <c r="AA6" s="294"/>
      <c r="AB6" s="294"/>
      <c r="AC6" s="294"/>
      <c r="AD6" s="294"/>
      <c r="AE6" s="294"/>
      <c r="AF6" s="294"/>
      <c r="AG6" s="294"/>
    </row>
    <row r="7" spans="1:33" ht="27.75" customHeight="1">
      <c r="A7" s="295"/>
      <c r="B7" s="295"/>
      <c r="C7" s="295"/>
      <c r="D7" s="296"/>
      <c r="E7" s="294"/>
      <c r="F7" s="294"/>
      <c r="G7" s="297"/>
      <c r="H7" s="298" t="s">
        <v>30</v>
      </c>
      <c r="I7" s="298"/>
      <c r="J7" s="298"/>
      <c r="K7" s="298"/>
      <c r="L7" s="298"/>
      <c r="M7" s="298" t="s">
        <v>31</v>
      </c>
      <c r="N7" s="298"/>
      <c r="O7" s="298"/>
      <c r="P7" s="297"/>
      <c r="Q7" s="298" t="s">
        <v>30</v>
      </c>
      <c r="R7" s="298"/>
      <c r="S7" s="298"/>
      <c r="T7" s="298"/>
      <c r="U7" s="298"/>
      <c r="V7" s="298" t="s">
        <v>31</v>
      </c>
      <c r="W7" s="298"/>
      <c r="X7" s="298"/>
      <c r="Y7" s="297"/>
      <c r="Z7" s="298" t="s">
        <v>30</v>
      </c>
      <c r="AA7" s="298"/>
      <c r="AB7" s="298"/>
      <c r="AC7" s="298"/>
      <c r="AD7" s="298"/>
      <c r="AE7" s="298" t="s">
        <v>31</v>
      </c>
      <c r="AF7" s="298"/>
      <c r="AG7" s="298"/>
    </row>
    <row r="8" spans="1:33" ht="114.75" customHeight="1">
      <c r="A8" s="295"/>
      <c r="B8" s="295"/>
      <c r="C8" s="295"/>
      <c r="D8" s="296"/>
      <c r="E8" s="135" t="s">
        <v>409</v>
      </c>
      <c r="F8" s="135" t="s">
        <v>410</v>
      </c>
      <c r="G8" s="297"/>
      <c r="H8" s="135" t="s">
        <v>32</v>
      </c>
      <c r="I8" s="135" t="s">
        <v>33</v>
      </c>
      <c r="J8" s="135" t="s">
        <v>34</v>
      </c>
      <c r="K8" s="135" t="s">
        <v>35</v>
      </c>
      <c r="L8" s="135" t="s">
        <v>36</v>
      </c>
      <c r="M8" s="135" t="s">
        <v>37</v>
      </c>
      <c r="N8" s="135" t="s">
        <v>38</v>
      </c>
      <c r="O8" s="135" t="s">
        <v>39</v>
      </c>
      <c r="P8" s="297"/>
      <c r="Q8" s="135" t="s">
        <v>32</v>
      </c>
      <c r="R8" s="135" t="s">
        <v>33</v>
      </c>
      <c r="S8" s="135" t="s">
        <v>34</v>
      </c>
      <c r="T8" s="135" t="s">
        <v>35</v>
      </c>
      <c r="U8" s="135" t="s">
        <v>36</v>
      </c>
      <c r="V8" s="135" t="s">
        <v>37</v>
      </c>
      <c r="W8" s="135" t="s">
        <v>38</v>
      </c>
      <c r="X8" s="135" t="s">
        <v>39</v>
      </c>
      <c r="Y8" s="297"/>
      <c r="Z8" s="135" t="s">
        <v>32</v>
      </c>
      <c r="AA8" s="135" t="s">
        <v>33</v>
      </c>
      <c r="AB8" s="135" t="s">
        <v>34</v>
      </c>
      <c r="AC8" s="135" t="s">
        <v>35</v>
      </c>
      <c r="AD8" s="135" t="s">
        <v>36</v>
      </c>
      <c r="AE8" s="135" t="s">
        <v>37</v>
      </c>
      <c r="AF8" s="135" t="s">
        <v>38</v>
      </c>
      <c r="AG8" s="135" t="s">
        <v>39</v>
      </c>
    </row>
    <row r="9" spans="1:33" ht="23.25">
      <c r="A9" s="136" t="s">
        <v>65</v>
      </c>
      <c r="B9" s="136"/>
      <c r="C9" s="136"/>
      <c r="D9" s="137" t="s">
        <v>43</v>
      </c>
      <c r="E9" s="138"/>
      <c r="F9" s="138"/>
      <c r="G9" s="139">
        <f>SUM(H9:O9)</f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39">
        <v>0</v>
      </c>
      <c r="P9" s="139">
        <f>SUM(Q9:X9)</f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39">
        <v>0</v>
      </c>
      <c r="Y9" s="139">
        <f>SUM(Z9:AG9)</f>
        <v>0</v>
      </c>
      <c r="Z9" s="140">
        <v>0</v>
      </c>
      <c r="AA9" s="140">
        <v>0</v>
      </c>
      <c r="AB9" s="140">
        <v>0</v>
      </c>
      <c r="AC9" s="140">
        <v>0</v>
      </c>
      <c r="AD9" s="140">
        <v>0</v>
      </c>
      <c r="AE9" s="140">
        <v>0</v>
      </c>
      <c r="AF9" s="140">
        <v>0</v>
      </c>
      <c r="AG9" s="139">
        <v>0</v>
      </c>
    </row>
    <row r="10" spans="1:33" ht="23.25">
      <c r="A10" s="136" t="s">
        <v>66</v>
      </c>
      <c r="B10" s="136"/>
      <c r="C10" s="136"/>
      <c r="D10" s="141" t="s">
        <v>45</v>
      </c>
      <c r="E10" s="142">
        <f>SUM(E12:E136)</f>
        <v>20576517247</v>
      </c>
      <c r="F10" s="142">
        <f>SUM(F12:F136)</f>
        <v>2095818877</v>
      </c>
      <c r="G10" s="139">
        <f>SUM(H10:O10)</f>
        <v>22672336124</v>
      </c>
      <c r="H10" s="140">
        <f>SUM(H54:H179)</f>
        <v>0</v>
      </c>
      <c r="I10" s="140">
        <f>SUM(I54:I179)</f>
        <v>0</v>
      </c>
      <c r="J10" s="140">
        <f>SUM(J54:J179)</f>
        <v>0</v>
      </c>
      <c r="K10" s="140">
        <f>SUM(K54:K179)</f>
        <v>0</v>
      </c>
      <c r="L10" s="140">
        <f>SUM(L54:L179)</f>
        <v>0</v>
      </c>
      <c r="M10" s="140">
        <f>SUM(M12:M179)</f>
        <v>15066159650</v>
      </c>
      <c r="N10" s="140">
        <f>SUM(N12:N179)</f>
        <v>7446176474</v>
      </c>
      <c r="O10" s="140">
        <f>SUM(O12:O179)</f>
        <v>160000000</v>
      </c>
      <c r="P10" s="139">
        <f>SUM(Q10:X10)</f>
        <v>26078724107</v>
      </c>
      <c r="Q10" s="140">
        <f>SUM(Q11:Q179)</f>
        <v>2438674</v>
      </c>
      <c r="R10" s="140">
        <f aca="true" t="shared" si="0" ref="R10:X10">SUM(R11:R179)</f>
        <v>481948</v>
      </c>
      <c r="S10" s="140">
        <f t="shared" si="0"/>
        <v>966035074</v>
      </c>
      <c r="T10" s="140">
        <f t="shared" si="0"/>
        <v>0</v>
      </c>
      <c r="U10" s="140">
        <f t="shared" si="0"/>
        <v>50806121</v>
      </c>
      <c r="V10" s="140">
        <f t="shared" si="0"/>
        <v>15554421428</v>
      </c>
      <c r="W10" s="140">
        <f t="shared" si="0"/>
        <v>4532800037</v>
      </c>
      <c r="X10" s="140">
        <f t="shared" si="0"/>
        <v>4971740825</v>
      </c>
      <c r="Y10" s="139">
        <f>SUM(Z10:AG10)</f>
        <v>9459976957</v>
      </c>
      <c r="Z10" s="140">
        <f>SUM(Z11:Z179)</f>
        <v>2410674</v>
      </c>
      <c r="AA10" s="140">
        <f aca="true" t="shared" si="1" ref="AA10:AG10">SUM(AA11:AA179)</f>
        <v>477314</v>
      </c>
      <c r="AB10" s="140">
        <f t="shared" si="1"/>
        <v>289928481</v>
      </c>
      <c r="AC10" s="140">
        <f t="shared" si="1"/>
        <v>0</v>
      </c>
      <c r="AD10" s="140">
        <f t="shared" si="1"/>
        <v>41893612</v>
      </c>
      <c r="AE10" s="140">
        <f t="shared" si="1"/>
        <v>3698879936</v>
      </c>
      <c r="AF10" s="140">
        <f t="shared" si="1"/>
        <v>562246115</v>
      </c>
      <c r="AG10" s="140">
        <f t="shared" si="1"/>
        <v>4864140825</v>
      </c>
    </row>
    <row r="11" spans="1:33" ht="21">
      <c r="A11" s="292" t="s">
        <v>411</v>
      </c>
      <c r="B11" s="292"/>
      <c r="C11" s="292"/>
      <c r="D11" s="292"/>
      <c r="E11" s="143"/>
      <c r="F11" s="143"/>
      <c r="G11" s="144"/>
      <c r="H11" s="145"/>
      <c r="I11" s="145"/>
      <c r="J11" s="145"/>
      <c r="K11" s="145"/>
      <c r="L11" s="145"/>
      <c r="M11" s="146"/>
      <c r="N11" s="147"/>
      <c r="O11" s="145"/>
      <c r="P11" s="144"/>
      <c r="Q11" s="145"/>
      <c r="R11" s="145"/>
      <c r="S11" s="145"/>
      <c r="T11" s="145"/>
      <c r="U11" s="145"/>
      <c r="V11" s="146"/>
      <c r="W11" s="147"/>
      <c r="X11" s="145"/>
      <c r="Y11" s="144"/>
      <c r="Z11" s="145"/>
      <c r="AA11" s="145"/>
      <c r="AB11" s="145"/>
      <c r="AC11" s="145"/>
      <c r="AD11" s="145"/>
      <c r="AE11" s="146"/>
      <c r="AF11" s="147"/>
      <c r="AG11" s="145"/>
    </row>
    <row r="12" spans="1:33" ht="18.75" customHeight="1">
      <c r="A12" s="136"/>
      <c r="B12" s="136" t="s">
        <v>412</v>
      </c>
      <c r="C12" s="148"/>
      <c r="D12" s="149" t="s">
        <v>413</v>
      </c>
      <c r="E12" s="150">
        <v>4358000000</v>
      </c>
      <c r="F12" s="151">
        <v>0</v>
      </c>
      <c r="G12" s="144">
        <f>SUM(H12:O12)</f>
        <v>4358000000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0">
        <v>4358000000</v>
      </c>
      <c r="N12" s="152">
        <v>0</v>
      </c>
      <c r="O12" s="152">
        <v>0</v>
      </c>
      <c r="P12" s="144">
        <f>SUM(Q12:X12)</f>
        <v>4493925560</v>
      </c>
      <c r="Q12" s="152">
        <v>0</v>
      </c>
      <c r="R12" s="152">
        <v>0</v>
      </c>
      <c r="S12" s="152">
        <v>30557038</v>
      </c>
      <c r="T12" s="152">
        <v>0</v>
      </c>
      <c r="U12" s="152">
        <v>8296629</v>
      </c>
      <c r="V12" s="150">
        <v>4455071893</v>
      </c>
      <c r="W12" s="152">
        <v>0</v>
      </c>
      <c r="X12" s="152">
        <v>0</v>
      </c>
      <c r="Y12" s="144">
        <f>SUM(Z12:AG12)</f>
        <v>2307367913</v>
      </c>
      <c r="Z12" s="145"/>
      <c r="AA12" s="152"/>
      <c r="AB12" s="152">
        <v>11627688</v>
      </c>
      <c r="AC12" s="152"/>
      <c r="AD12" s="152">
        <v>8296629</v>
      </c>
      <c r="AE12" s="150">
        <v>2287443596</v>
      </c>
      <c r="AG12" s="152"/>
    </row>
    <row r="13" spans="1:33" ht="20.25">
      <c r="A13" s="292" t="s">
        <v>414</v>
      </c>
      <c r="B13" s="292"/>
      <c r="C13" s="292"/>
      <c r="D13" s="292"/>
      <c r="E13" s="153"/>
      <c r="F13" s="153"/>
      <c r="G13" s="144"/>
      <c r="H13" s="152">
        <v>0</v>
      </c>
      <c r="I13" s="152"/>
      <c r="J13" s="152"/>
      <c r="K13" s="152"/>
      <c r="L13" s="152"/>
      <c r="M13" s="152"/>
      <c r="N13" s="152"/>
      <c r="O13" s="152"/>
      <c r="P13" s="144"/>
      <c r="Q13" s="152">
        <v>0</v>
      </c>
      <c r="R13" s="152"/>
      <c r="S13" s="152"/>
      <c r="T13" s="152"/>
      <c r="U13" s="152"/>
      <c r="V13" s="152"/>
      <c r="W13" s="152"/>
      <c r="X13" s="152"/>
      <c r="Y13" s="144"/>
      <c r="Z13" s="145"/>
      <c r="AA13" s="152"/>
      <c r="AB13" s="152"/>
      <c r="AC13" s="152"/>
      <c r="AD13" s="152"/>
      <c r="AE13" s="150"/>
      <c r="AF13" s="152"/>
      <c r="AG13" s="152"/>
    </row>
    <row r="14" spans="1:33" ht="18.75" customHeight="1">
      <c r="A14" s="154"/>
      <c r="B14" s="154" t="s">
        <v>415</v>
      </c>
      <c r="C14" s="155"/>
      <c r="D14" s="156" t="s">
        <v>416</v>
      </c>
      <c r="E14" s="151">
        <v>190157500</v>
      </c>
      <c r="F14" s="151">
        <v>5150000</v>
      </c>
      <c r="G14" s="144">
        <f>SUM(H14:O14)</f>
        <v>195307500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195307500</v>
      </c>
      <c r="N14" s="151">
        <v>0</v>
      </c>
      <c r="O14" s="151">
        <v>0</v>
      </c>
      <c r="P14" s="144">
        <f>SUM(Q14:X14)</f>
        <v>245883403</v>
      </c>
      <c r="Q14" s="151">
        <v>0</v>
      </c>
      <c r="R14" s="151">
        <v>0</v>
      </c>
      <c r="S14" s="151">
        <v>6243707</v>
      </c>
      <c r="T14" s="151">
        <v>0</v>
      </c>
      <c r="U14" s="151">
        <v>0</v>
      </c>
      <c r="V14" s="151">
        <v>239639696</v>
      </c>
      <c r="W14" s="151">
        <v>0</v>
      </c>
      <c r="X14" s="151">
        <v>0</v>
      </c>
      <c r="Y14" s="144">
        <f>SUM(Z14:AG14)</f>
        <v>10634122</v>
      </c>
      <c r="Z14" s="145"/>
      <c r="AA14" s="151"/>
      <c r="AB14" s="152">
        <v>791622</v>
      </c>
      <c r="AC14" s="151"/>
      <c r="AD14" s="151"/>
      <c r="AE14" s="150">
        <v>9842500</v>
      </c>
      <c r="AF14" s="152"/>
      <c r="AG14" s="151"/>
    </row>
    <row r="15" spans="1:33" s="157" customFormat="1" ht="20.25">
      <c r="A15" s="292" t="s">
        <v>417</v>
      </c>
      <c r="B15" s="292"/>
      <c r="C15" s="292"/>
      <c r="D15" s="292"/>
      <c r="E15" s="151"/>
      <c r="F15" s="151"/>
      <c r="G15" s="144"/>
      <c r="H15" s="152"/>
      <c r="I15" s="152"/>
      <c r="J15" s="152"/>
      <c r="K15" s="152"/>
      <c r="L15" s="152"/>
      <c r="M15" s="152"/>
      <c r="N15" s="152"/>
      <c r="O15" s="152"/>
      <c r="P15" s="144"/>
      <c r="Q15" s="152"/>
      <c r="R15" s="152"/>
      <c r="S15" s="152"/>
      <c r="T15" s="152"/>
      <c r="U15" s="152"/>
      <c r="V15" s="152"/>
      <c r="W15" s="152"/>
      <c r="X15" s="152"/>
      <c r="Y15" s="144"/>
      <c r="Z15" s="145"/>
      <c r="AA15" s="152"/>
      <c r="AB15" s="152"/>
      <c r="AC15" s="152"/>
      <c r="AD15" s="152"/>
      <c r="AE15" s="150"/>
      <c r="AF15" s="152"/>
      <c r="AG15" s="152"/>
    </row>
    <row r="16" spans="1:33" ht="18.75" customHeight="1">
      <c r="A16" s="154"/>
      <c r="B16" s="136" t="s">
        <v>418</v>
      </c>
      <c r="C16" s="155"/>
      <c r="D16" s="156" t="s">
        <v>419</v>
      </c>
      <c r="E16" s="158">
        <v>1405999999</v>
      </c>
      <c r="F16" s="159">
        <v>0</v>
      </c>
      <c r="G16" s="144">
        <f>SUM(H16:O16)</f>
        <v>1405999999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60">
        <v>1405999999</v>
      </c>
      <c r="N16" s="151">
        <v>0</v>
      </c>
      <c r="O16" s="151">
        <v>0</v>
      </c>
      <c r="P16" s="144">
        <f>SUM(Q16:X16)</f>
        <v>1417575479</v>
      </c>
      <c r="Q16" s="151">
        <v>0</v>
      </c>
      <c r="R16" s="151">
        <v>0</v>
      </c>
      <c r="S16" s="151">
        <v>1786890</v>
      </c>
      <c r="T16" s="151">
        <v>0</v>
      </c>
      <c r="U16" s="151">
        <v>0</v>
      </c>
      <c r="V16" s="160">
        <v>9734940</v>
      </c>
      <c r="W16" s="151">
        <v>53650</v>
      </c>
      <c r="X16" s="151">
        <v>1405999999</v>
      </c>
      <c r="Y16" s="144">
        <f>SUM(Z16:AG16)</f>
        <v>1417521829</v>
      </c>
      <c r="Z16" s="145"/>
      <c r="AA16" s="151"/>
      <c r="AB16" s="152">
        <v>1786890</v>
      </c>
      <c r="AC16" s="151"/>
      <c r="AD16" s="151"/>
      <c r="AE16" s="150">
        <v>9734940</v>
      </c>
      <c r="AF16" s="152"/>
      <c r="AG16" s="151">
        <v>1405999999</v>
      </c>
    </row>
    <row r="17" spans="1:33" s="157" customFormat="1" ht="20.25">
      <c r="A17" s="292" t="s">
        <v>420</v>
      </c>
      <c r="B17" s="292"/>
      <c r="C17" s="292"/>
      <c r="D17" s="292"/>
      <c r="E17" s="151"/>
      <c r="F17" s="151"/>
      <c r="G17" s="144"/>
      <c r="H17" s="152"/>
      <c r="I17" s="152"/>
      <c r="J17" s="152"/>
      <c r="K17" s="152"/>
      <c r="L17" s="152"/>
      <c r="M17" s="152"/>
      <c r="N17" s="152"/>
      <c r="O17" s="152"/>
      <c r="P17" s="144"/>
      <c r="Q17" s="152"/>
      <c r="R17" s="152"/>
      <c r="S17" s="152"/>
      <c r="T17" s="152"/>
      <c r="U17" s="152"/>
      <c r="V17" s="152"/>
      <c r="W17" s="152"/>
      <c r="X17" s="152"/>
      <c r="Y17" s="144"/>
      <c r="Z17" s="145"/>
      <c r="AA17" s="152"/>
      <c r="AB17" s="152"/>
      <c r="AC17" s="152"/>
      <c r="AD17" s="152"/>
      <c r="AE17" s="150"/>
      <c r="AF17" s="152"/>
      <c r="AG17" s="152"/>
    </row>
    <row r="18" spans="1:33" ht="39.75" customHeight="1">
      <c r="A18" s="136"/>
      <c r="B18" s="136" t="s">
        <v>421</v>
      </c>
      <c r="C18" s="148"/>
      <c r="D18" s="149" t="s">
        <v>422</v>
      </c>
      <c r="E18" s="151">
        <v>732186376</v>
      </c>
      <c r="F18" s="151">
        <v>2000000</v>
      </c>
      <c r="G18" s="144">
        <f>SUM(H18:O18)</f>
        <v>734186376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f>F18+E18</f>
        <v>734186376</v>
      </c>
      <c r="N18" s="152">
        <v>0</v>
      </c>
      <c r="O18" s="152">
        <v>0</v>
      </c>
      <c r="P18" s="144">
        <f>SUM(Q18:X18)</f>
        <v>742506650</v>
      </c>
      <c r="Q18" s="152">
        <v>0</v>
      </c>
      <c r="R18" s="152">
        <v>0</v>
      </c>
      <c r="S18" s="152">
        <v>11729974</v>
      </c>
      <c r="T18" s="152">
        <v>0</v>
      </c>
      <c r="U18" s="152">
        <v>3414396</v>
      </c>
      <c r="V18" s="152">
        <v>727362280</v>
      </c>
      <c r="W18" s="152">
        <v>0</v>
      </c>
      <c r="X18" s="152">
        <v>0</v>
      </c>
      <c r="Y18" s="144">
        <f>SUM(Z18:AG18)</f>
        <v>5196358</v>
      </c>
      <c r="Z18" s="145"/>
      <c r="AA18" s="152"/>
      <c r="AB18" s="152">
        <v>1420012</v>
      </c>
      <c r="AC18" s="152"/>
      <c r="AD18" s="152">
        <v>3414396</v>
      </c>
      <c r="AE18" s="150">
        <v>361950</v>
      </c>
      <c r="AF18" s="152"/>
      <c r="AG18" s="152"/>
    </row>
    <row r="19" spans="1:33" ht="20.25">
      <c r="A19" s="292" t="s">
        <v>423</v>
      </c>
      <c r="B19" s="292"/>
      <c r="C19" s="292"/>
      <c r="D19" s="292"/>
      <c r="E19" s="151"/>
      <c r="F19" s="151"/>
      <c r="G19" s="144"/>
      <c r="H19" s="152"/>
      <c r="I19" s="152"/>
      <c r="J19" s="152"/>
      <c r="K19" s="152"/>
      <c r="L19" s="152"/>
      <c r="M19" s="152"/>
      <c r="N19" s="152"/>
      <c r="O19" s="152"/>
      <c r="P19" s="144"/>
      <c r="Q19" s="152"/>
      <c r="R19" s="152"/>
      <c r="S19" s="152"/>
      <c r="T19" s="152"/>
      <c r="U19" s="152"/>
      <c r="V19" s="152"/>
      <c r="W19" s="152"/>
      <c r="X19" s="152"/>
      <c r="Y19" s="144"/>
      <c r="Z19" s="145"/>
      <c r="AA19" s="152"/>
      <c r="AB19" s="152"/>
      <c r="AC19" s="152"/>
      <c r="AD19" s="152"/>
      <c r="AE19" s="150"/>
      <c r="AF19" s="152"/>
      <c r="AG19" s="152"/>
    </row>
    <row r="20" spans="1:33" ht="18.75" customHeight="1">
      <c r="A20" s="136"/>
      <c r="B20" s="136" t="s">
        <v>424</v>
      </c>
      <c r="C20" s="148"/>
      <c r="D20" s="161" t="s">
        <v>425</v>
      </c>
      <c r="E20" s="151">
        <v>356696130</v>
      </c>
      <c r="F20" s="151">
        <v>10200000</v>
      </c>
      <c r="G20" s="144">
        <f aca="true" t="shared" si="2" ref="G20:G30">SUM(H20:O20)</f>
        <v>366896130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366896130</v>
      </c>
      <c r="O20" s="152">
        <v>0</v>
      </c>
      <c r="P20" s="144">
        <f aca="true" t="shared" si="3" ref="P20:P30">SUM(Q20:X20)</f>
        <v>388390982</v>
      </c>
      <c r="Q20" s="152">
        <v>0</v>
      </c>
      <c r="R20" s="152">
        <v>0</v>
      </c>
      <c r="S20" s="152">
        <v>4494262</v>
      </c>
      <c r="T20" s="152">
        <v>0</v>
      </c>
      <c r="U20" s="152">
        <v>0</v>
      </c>
      <c r="V20" s="152">
        <v>12728225</v>
      </c>
      <c r="W20" s="152">
        <v>371168495</v>
      </c>
      <c r="X20" s="152">
        <v>0</v>
      </c>
      <c r="Y20" s="144">
        <f aca="true" t="shared" si="4" ref="Y20:Y30">SUM(Z20:AG20)</f>
        <v>29714099</v>
      </c>
      <c r="Z20" s="145"/>
      <c r="AA20" s="152"/>
      <c r="AB20" s="152">
        <v>422845</v>
      </c>
      <c r="AC20" s="152"/>
      <c r="AD20" s="152"/>
      <c r="AE20" s="150"/>
      <c r="AF20" s="152">
        <v>29291254</v>
      </c>
      <c r="AG20" s="152"/>
    </row>
    <row r="21" spans="1:33" ht="46.5">
      <c r="A21" s="136"/>
      <c r="B21" s="136" t="s">
        <v>426</v>
      </c>
      <c r="C21" s="148"/>
      <c r="D21" s="161" t="s">
        <v>427</v>
      </c>
      <c r="E21" s="151">
        <v>105582703</v>
      </c>
      <c r="F21" s="151">
        <v>5200000</v>
      </c>
      <c r="G21" s="144">
        <f t="shared" si="2"/>
        <v>110782703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110782703</v>
      </c>
      <c r="O21" s="152">
        <v>0</v>
      </c>
      <c r="P21" s="144">
        <f t="shared" si="3"/>
        <v>119080223</v>
      </c>
      <c r="Q21" s="152">
        <v>0</v>
      </c>
      <c r="R21" s="152">
        <v>0</v>
      </c>
      <c r="S21" s="152">
        <v>3009930</v>
      </c>
      <c r="T21" s="152">
        <v>0</v>
      </c>
      <c r="U21" s="152">
        <v>0</v>
      </c>
      <c r="V21" s="152">
        <v>5270500</v>
      </c>
      <c r="W21" s="152">
        <v>110799793</v>
      </c>
      <c r="X21" s="152">
        <v>0</v>
      </c>
      <c r="Y21" s="144">
        <f t="shared" si="4"/>
        <v>5767202</v>
      </c>
      <c r="Z21" s="145"/>
      <c r="AA21" s="152"/>
      <c r="AB21" s="152">
        <v>296702</v>
      </c>
      <c r="AC21" s="152"/>
      <c r="AD21" s="152"/>
      <c r="AE21" s="150">
        <v>5270500</v>
      </c>
      <c r="AF21" s="152">
        <v>200000</v>
      </c>
      <c r="AG21" s="152"/>
    </row>
    <row r="22" spans="1:33" ht="46.5">
      <c r="A22" s="136"/>
      <c r="B22" s="136" t="s">
        <v>428</v>
      </c>
      <c r="C22" s="148"/>
      <c r="D22" s="161" t="s">
        <v>429</v>
      </c>
      <c r="E22" s="151">
        <v>51554254</v>
      </c>
      <c r="F22" s="151">
        <f>8200000+7500000</f>
        <v>15700000</v>
      </c>
      <c r="G22" s="144">
        <f t="shared" si="2"/>
        <v>67254254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f>59754254+7500000</f>
        <v>67254254</v>
      </c>
      <c r="O22" s="152">
        <v>0</v>
      </c>
      <c r="P22" s="144">
        <f t="shared" si="3"/>
        <v>74296269</v>
      </c>
      <c r="Q22" s="152">
        <v>0</v>
      </c>
      <c r="R22" s="152">
        <v>0</v>
      </c>
      <c r="S22" s="152">
        <v>1555750</v>
      </c>
      <c r="T22" s="152">
        <v>0</v>
      </c>
      <c r="U22" s="152">
        <v>0</v>
      </c>
      <c r="V22" s="152">
        <v>8364409</v>
      </c>
      <c r="W22" s="152">
        <v>64376110</v>
      </c>
      <c r="X22" s="152">
        <v>0</v>
      </c>
      <c r="Y22" s="144">
        <f t="shared" si="4"/>
        <v>55768285</v>
      </c>
      <c r="Z22" s="145"/>
      <c r="AA22" s="152"/>
      <c r="AB22" s="152">
        <v>1248156</v>
      </c>
      <c r="AC22" s="152"/>
      <c r="AD22" s="152"/>
      <c r="AE22" s="150">
        <v>362975</v>
      </c>
      <c r="AF22" s="152">
        <v>54157154</v>
      </c>
      <c r="AG22" s="152"/>
    </row>
    <row r="23" spans="1:33" ht="46.5">
      <c r="A23" s="136"/>
      <c r="B23" s="136" t="s">
        <v>430</v>
      </c>
      <c r="C23" s="148"/>
      <c r="D23" s="161" t="s">
        <v>431</v>
      </c>
      <c r="E23" s="151">
        <v>26325000</v>
      </c>
      <c r="F23" s="151">
        <v>19930000</v>
      </c>
      <c r="G23" s="144">
        <f t="shared" si="2"/>
        <v>46255000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46255000</v>
      </c>
      <c r="N23" s="152">
        <v>0</v>
      </c>
      <c r="O23" s="152">
        <v>0</v>
      </c>
      <c r="P23" s="144">
        <f t="shared" si="3"/>
        <v>49449152</v>
      </c>
      <c r="Q23" s="152">
        <v>0</v>
      </c>
      <c r="R23" s="152">
        <v>0</v>
      </c>
      <c r="S23" s="152">
        <v>999592</v>
      </c>
      <c r="T23" s="152">
        <v>0</v>
      </c>
      <c r="U23" s="152">
        <v>0</v>
      </c>
      <c r="V23" s="152">
        <v>22324560</v>
      </c>
      <c r="W23" s="152"/>
      <c r="X23" s="152">
        <v>26125000</v>
      </c>
      <c r="Y23" s="144">
        <f t="shared" si="4"/>
        <v>28736425</v>
      </c>
      <c r="Z23" s="145"/>
      <c r="AA23" s="152"/>
      <c r="AB23" s="152">
        <v>100025</v>
      </c>
      <c r="AC23" s="152"/>
      <c r="AD23" s="152"/>
      <c r="AE23" s="150">
        <v>2511400</v>
      </c>
      <c r="AF23" s="152"/>
      <c r="AG23" s="152">
        <v>26125000</v>
      </c>
    </row>
    <row r="24" spans="1:33" ht="46.5">
      <c r="A24" s="136"/>
      <c r="B24" s="136" t="s">
        <v>432</v>
      </c>
      <c r="C24" s="148"/>
      <c r="D24" s="161" t="s">
        <v>433</v>
      </c>
      <c r="E24" s="151">
        <v>27870673</v>
      </c>
      <c r="F24" s="151">
        <v>26330000</v>
      </c>
      <c r="G24" s="144">
        <f t="shared" si="2"/>
        <v>54200673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54200673</v>
      </c>
      <c r="O24" s="152">
        <v>0</v>
      </c>
      <c r="P24" s="144">
        <f t="shared" si="3"/>
        <v>66401173</v>
      </c>
      <c r="Q24" s="152">
        <v>0</v>
      </c>
      <c r="R24" s="152">
        <v>0</v>
      </c>
      <c r="S24" s="152">
        <v>950920</v>
      </c>
      <c r="T24" s="152">
        <v>0</v>
      </c>
      <c r="U24" s="152">
        <v>0</v>
      </c>
      <c r="V24" s="152">
        <v>24937422</v>
      </c>
      <c r="W24" s="152">
        <v>40512831</v>
      </c>
      <c r="X24" s="152">
        <v>0</v>
      </c>
      <c r="Y24" s="144">
        <f t="shared" si="4"/>
        <v>59406281</v>
      </c>
      <c r="Z24" s="145"/>
      <c r="AA24" s="152"/>
      <c r="AB24" s="152">
        <v>731210</v>
      </c>
      <c r="AC24" s="152"/>
      <c r="AD24" s="152"/>
      <c r="AE24" s="150">
        <v>18162240</v>
      </c>
      <c r="AF24" s="152">
        <v>40512831</v>
      </c>
      <c r="AG24" s="152"/>
    </row>
    <row r="25" spans="1:33" ht="93">
      <c r="A25" s="154"/>
      <c r="B25" s="136" t="s">
        <v>434</v>
      </c>
      <c r="C25" s="155"/>
      <c r="D25" s="156" t="s">
        <v>435</v>
      </c>
      <c r="E25" s="151">
        <v>16500000</v>
      </c>
      <c r="F25" s="151">
        <v>1100000</v>
      </c>
      <c r="G25" s="144">
        <f t="shared" si="2"/>
        <v>17600000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f>E25+F25</f>
        <v>17600000</v>
      </c>
      <c r="N25" s="151">
        <v>0</v>
      </c>
      <c r="O25" s="151">
        <v>0</v>
      </c>
      <c r="P25" s="144">
        <f t="shared" si="3"/>
        <v>18005384</v>
      </c>
      <c r="Q25" s="151">
        <v>0</v>
      </c>
      <c r="R25" s="151">
        <v>0</v>
      </c>
      <c r="S25" s="151">
        <v>486664</v>
      </c>
      <c r="T25" s="151">
        <v>0</v>
      </c>
      <c r="U25" s="151">
        <v>0</v>
      </c>
      <c r="V25" s="151">
        <v>17518720</v>
      </c>
      <c r="W25" s="152">
        <v>0</v>
      </c>
      <c r="X25" s="151">
        <v>0</v>
      </c>
      <c r="Y25" s="144">
        <f t="shared" si="4"/>
        <v>40538</v>
      </c>
      <c r="Z25" s="145"/>
      <c r="AA25" s="151"/>
      <c r="AB25" s="152">
        <v>40538</v>
      </c>
      <c r="AC25" s="151"/>
      <c r="AD25" s="151"/>
      <c r="AE25" s="150"/>
      <c r="AF25" s="152"/>
      <c r="AG25" s="151"/>
    </row>
    <row r="26" spans="1:33" ht="46.5">
      <c r="A26" s="136"/>
      <c r="B26" s="136" t="s">
        <v>436</v>
      </c>
      <c r="C26" s="148"/>
      <c r="D26" s="156" t="s">
        <v>437</v>
      </c>
      <c r="E26" s="151">
        <v>277063040</v>
      </c>
      <c r="F26" s="151">
        <v>31200000</v>
      </c>
      <c r="G26" s="144">
        <f t="shared" si="2"/>
        <v>308263040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308263040</v>
      </c>
      <c r="O26" s="152">
        <v>0</v>
      </c>
      <c r="P26" s="144">
        <f t="shared" si="3"/>
        <v>317939780</v>
      </c>
      <c r="Q26" s="152">
        <v>0</v>
      </c>
      <c r="R26" s="152">
        <v>0</v>
      </c>
      <c r="S26" s="152">
        <v>3604290</v>
      </c>
      <c r="T26" s="152">
        <v>0</v>
      </c>
      <c r="U26" s="152">
        <v>1658829</v>
      </c>
      <c r="V26" s="152">
        <v>0</v>
      </c>
      <c r="W26" s="152">
        <v>312676661</v>
      </c>
      <c r="X26" s="152">
        <v>0</v>
      </c>
      <c r="Y26" s="144">
        <f t="shared" si="4"/>
        <v>8421203</v>
      </c>
      <c r="Z26" s="145"/>
      <c r="AA26" s="152"/>
      <c r="AB26" s="152">
        <v>339374</v>
      </c>
      <c r="AC26" s="152"/>
      <c r="AD26" s="152">
        <v>1658829</v>
      </c>
      <c r="AE26" s="150"/>
      <c r="AF26" s="152">
        <v>6423000</v>
      </c>
      <c r="AG26" s="152"/>
    </row>
    <row r="27" spans="1:33" ht="69.75">
      <c r="A27" s="136"/>
      <c r="B27" s="136" t="s">
        <v>438</v>
      </c>
      <c r="C27" s="148"/>
      <c r="D27" s="161" t="s">
        <v>439</v>
      </c>
      <c r="E27" s="151">
        <v>282384236</v>
      </c>
      <c r="F27" s="151">
        <v>65250000</v>
      </c>
      <c r="G27" s="144">
        <f t="shared" si="2"/>
        <v>347634236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347634236</v>
      </c>
      <c r="O27" s="152">
        <v>0</v>
      </c>
      <c r="P27" s="144">
        <f t="shared" si="3"/>
        <v>362456000</v>
      </c>
      <c r="Q27" s="152">
        <v>0</v>
      </c>
      <c r="R27" s="152">
        <v>0</v>
      </c>
      <c r="S27" s="152">
        <v>6291640</v>
      </c>
      <c r="T27" s="152">
        <v>0</v>
      </c>
      <c r="U27" s="152">
        <v>0</v>
      </c>
      <c r="V27" s="152">
        <v>11376000</v>
      </c>
      <c r="W27" s="152">
        <v>60169811</v>
      </c>
      <c r="X27" s="152">
        <v>284618549</v>
      </c>
      <c r="Y27" s="144">
        <f t="shared" si="4"/>
        <v>296815125</v>
      </c>
      <c r="Z27" s="145"/>
      <c r="AA27" s="152"/>
      <c r="AB27" s="152">
        <v>820576</v>
      </c>
      <c r="AC27" s="152"/>
      <c r="AD27" s="152"/>
      <c r="AE27" s="150"/>
      <c r="AF27" s="152">
        <v>11376000</v>
      </c>
      <c r="AG27" s="152">
        <v>284618549</v>
      </c>
    </row>
    <row r="28" spans="1:33" ht="69.75">
      <c r="A28" s="136"/>
      <c r="B28" s="136" t="s">
        <v>440</v>
      </c>
      <c r="C28" s="148"/>
      <c r="D28" s="161" t="s">
        <v>441</v>
      </c>
      <c r="E28" s="151">
        <v>324355413</v>
      </c>
      <c r="F28" s="151">
        <v>5150000</v>
      </c>
      <c r="G28" s="144">
        <f t="shared" si="2"/>
        <v>329505413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329505413</v>
      </c>
      <c r="O28" s="152">
        <v>0</v>
      </c>
      <c r="P28" s="144">
        <f t="shared" si="3"/>
        <v>347188233</v>
      </c>
      <c r="Q28" s="152">
        <v>0</v>
      </c>
      <c r="R28" s="152">
        <v>0</v>
      </c>
      <c r="S28" s="152">
        <v>4224020</v>
      </c>
      <c r="T28" s="152">
        <v>0</v>
      </c>
      <c r="U28" s="152">
        <v>2296140</v>
      </c>
      <c r="V28" s="152">
        <v>0</v>
      </c>
      <c r="W28" s="152">
        <v>340668073</v>
      </c>
      <c r="X28" s="152">
        <v>0</v>
      </c>
      <c r="Y28" s="144">
        <f t="shared" si="4"/>
        <v>16474522</v>
      </c>
      <c r="Z28" s="145"/>
      <c r="AA28" s="152"/>
      <c r="AB28" s="152">
        <v>389382</v>
      </c>
      <c r="AC28" s="152"/>
      <c r="AD28" s="152">
        <v>2296140</v>
      </c>
      <c r="AE28" s="150"/>
      <c r="AF28" s="152">
        <v>13789000</v>
      </c>
      <c r="AG28" s="152"/>
    </row>
    <row r="29" spans="1:33" ht="93">
      <c r="A29" s="136"/>
      <c r="B29" s="136" t="s">
        <v>442</v>
      </c>
      <c r="C29" s="148"/>
      <c r="D29" s="161" t="s">
        <v>443</v>
      </c>
      <c r="E29" s="151">
        <v>226875163</v>
      </c>
      <c r="F29" s="151">
        <v>12150000</v>
      </c>
      <c r="G29" s="144">
        <f t="shared" si="2"/>
        <v>239025163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239025163</v>
      </c>
      <c r="O29" s="152">
        <v>0</v>
      </c>
      <c r="P29" s="144">
        <f t="shared" si="3"/>
        <v>252188815</v>
      </c>
      <c r="Q29" s="152">
        <v>0</v>
      </c>
      <c r="R29" s="152">
        <v>0</v>
      </c>
      <c r="S29" s="152">
        <v>2888742</v>
      </c>
      <c r="T29" s="152">
        <v>0</v>
      </c>
      <c r="U29" s="152">
        <v>1769599</v>
      </c>
      <c r="V29" s="152">
        <v>0</v>
      </c>
      <c r="W29" s="152">
        <v>247530474</v>
      </c>
      <c r="X29" s="152">
        <v>0</v>
      </c>
      <c r="Y29" s="144">
        <f t="shared" si="4"/>
        <v>12638564</v>
      </c>
      <c r="Z29" s="145"/>
      <c r="AA29" s="152"/>
      <c r="AB29" s="152">
        <v>254965</v>
      </c>
      <c r="AC29" s="152"/>
      <c r="AD29" s="152">
        <v>1769599</v>
      </c>
      <c r="AE29" s="150"/>
      <c r="AF29" s="152">
        <v>10614000</v>
      </c>
      <c r="AG29" s="152"/>
    </row>
    <row r="30" spans="1:33" ht="69.75">
      <c r="A30" s="136"/>
      <c r="B30" s="136" t="s">
        <v>444</v>
      </c>
      <c r="C30" s="148"/>
      <c r="D30" s="161" t="s">
        <v>445</v>
      </c>
      <c r="E30" s="151">
        <v>225937312</v>
      </c>
      <c r="F30" s="151">
        <v>2150000</v>
      </c>
      <c r="G30" s="144">
        <f t="shared" si="2"/>
        <v>228087312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228087312</v>
      </c>
      <c r="O30" s="152">
        <v>0</v>
      </c>
      <c r="P30" s="144">
        <f t="shared" si="3"/>
        <v>267250046</v>
      </c>
      <c r="Q30" s="152">
        <v>0</v>
      </c>
      <c r="R30" s="152">
        <v>0</v>
      </c>
      <c r="S30" s="152">
        <v>3059430</v>
      </c>
      <c r="T30" s="152">
        <v>0</v>
      </c>
      <c r="U30" s="152">
        <v>0</v>
      </c>
      <c r="V30" s="152">
        <v>2403348</v>
      </c>
      <c r="W30" s="152">
        <v>261787268</v>
      </c>
      <c r="X30" s="152">
        <v>0</v>
      </c>
      <c r="Y30" s="144">
        <f t="shared" si="4"/>
        <v>14178382</v>
      </c>
      <c r="Z30" s="145"/>
      <c r="AA30" s="152"/>
      <c r="AB30" s="152">
        <v>272034</v>
      </c>
      <c r="AC30" s="152"/>
      <c r="AD30" s="152"/>
      <c r="AE30" s="150">
        <v>2403348</v>
      </c>
      <c r="AF30" s="152">
        <v>11503000</v>
      </c>
      <c r="AG30" s="152"/>
    </row>
    <row r="31" spans="1:33" ht="20.25">
      <c r="A31" s="292" t="s">
        <v>446</v>
      </c>
      <c r="B31" s="292"/>
      <c r="C31" s="292"/>
      <c r="D31" s="292"/>
      <c r="E31" s="151"/>
      <c r="F31" s="151"/>
      <c r="G31" s="144"/>
      <c r="H31" s="152"/>
      <c r="I31" s="152"/>
      <c r="J31" s="152"/>
      <c r="K31" s="152"/>
      <c r="L31" s="152"/>
      <c r="M31" s="152"/>
      <c r="N31" s="152"/>
      <c r="O31" s="152"/>
      <c r="P31" s="144"/>
      <c r="Q31" s="152"/>
      <c r="R31" s="152"/>
      <c r="S31" s="152"/>
      <c r="T31" s="152"/>
      <c r="U31" s="152"/>
      <c r="V31" s="152"/>
      <c r="W31" s="152"/>
      <c r="X31" s="152"/>
      <c r="Y31" s="144"/>
      <c r="Z31" s="145"/>
      <c r="AA31" s="152"/>
      <c r="AB31" s="152"/>
      <c r="AC31" s="152"/>
      <c r="AD31" s="152"/>
      <c r="AE31" s="150"/>
      <c r="AF31" s="152"/>
      <c r="AG31" s="152"/>
    </row>
    <row r="32" spans="1:33" ht="18.75" customHeight="1">
      <c r="A32" s="154"/>
      <c r="B32" s="154" t="s">
        <v>447</v>
      </c>
      <c r="C32" s="155"/>
      <c r="D32" s="156" t="s">
        <v>448</v>
      </c>
      <c r="E32" s="151">
        <v>589093280</v>
      </c>
      <c r="F32" s="151">
        <v>26500000</v>
      </c>
      <c r="G32" s="144">
        <f aca="true" t="shared" si="5" ref="G32:G37">SUM(H32:O32)</f>
        <v>615593280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f aca="true" t="shared" si="6" ref="M32:M37">E32+F32</f>
        <v>615593280</v>
      </c>
      <c r="N32" s="151">
        <v>0</v>
      </c>
      <c r="O32" s="151">
        <v>0</v>
      </c>
      <c r="P32" s="144">
        <f aca="true" t="shared" si="7" ref="P32:P37">SUM(Q32:X32)</f>
        <v>628466000</v>
      </c>
      <c r="Q32" s="151">
        <v>0</v>
      </c>
      <c r="R32" s="151">
        <v>0</v>
      </c>
      <c r="S32" s="151">
        <v>10262870</v>
      </c>
      <c r="T32" s="151">
        <v>0</v>
      </c>
      <c r="U32" s="151">
        <v>2675134</v>
      </c>
      <c r="V32" s="151">
        <v>610765496</v>
      </c>
      <c r="W32" s="152">
        <v>4762500</v>
      </c>
      <c r="X32" s="151">
        <v>0</v>
      </c>
      <c r="Y32" s="144">
        <f aca="true" t="shared" si="8" ref="Y32:Y37">SUM(Z32:AG32)</f>
        <v>24112861</v>
      </c>
      <c r="Z32" s="145"/>
      <c r="AA32" s="151"/>
      <c r="AB32" s="152">
        <v>842772</v>
      </c>
      <c r="AC32" s="151"/>
      <c r="AD32" s="151">
        <v>2675134</v>
      </c>
      <c r="AE32" s="150">
        <v>15832455</v>
      </c>
      <c r="AF32" s="152">
        <v>4762500</v>
      </c>
      <c r="AG32" s="151"/>
    </row>
    <row r="33" spans="1:33" s="157" customFormat="1" ht="46.5">
      <c r="A33" s="154"/>
      <c r="B33" s="154" t="s">
        <v>449</v>
      </c>
      <c r="C33" s="155"/>
      <c r="D33" s="156" t="s">
        <v>450</v>
      </c>
      <c r="E33" s="151">
        <v>1710228120</v>
      </c>
      <c r="F33" s="151">
        <v>75000000</v>
      </c>
      <c r="G33" s="144">
        <f t="shared" si="5"/>
        <v>1785228120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f t="shared" si="6"/>
        <v>1785228120</v>
      </c>
      <c r="N33" s="151">
        <v>0</v>
      </c>
      <c r="O33" s="151">
        <v>0</v>
      </c>
      <c r="P33" s="144">
        <f t="shared" si="7"/>
        <v>1656844945</v>
      </c>
      <c r="Q33" s="151">
        <v>0</v>
      </c>
      <c r="R33" s="151">
        <v>0</v>
      </c>
      <c r="S33" s="151">
        <v>33590230</v>
      </c>
      <c r="T33" s="151">
        <v>0</v>
      </c>
      <c r="U33" s="151">
        <v>6489325</v>
      </c>
      <c r="V33" s="151">
        <v>1616765390</v>
      </c>
      <c r="W33" s="152">
        <v>0</v>
      </c>
      <c r="X33" s="151">
        <v>0</v>
      </c>
      <c r="Y33" s="144">
        <f t="shared" si="8"/>
        <v>16904468</v>
      </c>
      <c r="Z33" s="145"/>
      <c r="AA33" s="151"/>
      <c r="AB33" s="152">
        <v>2837688</v>
      </c>
      <c r="AC33" s="151"/>
      <c r="AD33" s="151">
        <v>6489325</v>
      </c>
      <c r="AE33" s="150">
        <v>7577455</v>
      </c>
      <c r="AF33" s="152"/>
      <c r="AG33" s="151"/>
    </row>
    <row r="34" spans="1:33" s="157" customFormat="1" ht="46.5">
      <c r="A34" s="154"/>
      <c r="B34" s="154" t="s">
        <v>451</v>
      </c>
      <c r="C34" s="155"/>
      <c r="D34" s="156" t="s">
        <v>452</v>
      </c>
      <c r="E34" s="151">
        <v>284008056</v>
      </c>
      <c r="F34" s="151">
        <v>23500000</v>
      </c>
      <c r="G34" s="144">
        <f t="shared" si="5"/>
        <v>307508056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f t="shared" si="6"/>
        <v>307508056</v>
      </c>
      <c r="N34" s="151">
        <v>0</v>
      </c>
      <c r="O34" s="151">
        <v>0</v>
      </c>
      <c r="P34" s="144">
        <f t="shared" si="7"/>
        <v>361892106</v>
      </c>
      <c r="Q34" s="151">
        <v>0</v>
      </c>
      <c r="R34" s="151">
        <v>0</v>
      </c>
      <c r="S34" s="151">
        <v>2761314</v>
      </c>
      <c r="T34" s="151">
        <v>0</v>
      </c>
      <c r="U34" s="151">
        <v>1868873</v>
      </c>
      <c r="V34" s="151">
        <v>357261919</v>
      </c>
      <c r="W34" s="152">
        <v>0</v>
      </c>
      <c r="X34" s="151">
        <v>0</v>
      </c>
      <c r="Y34" s="144">
        <f t="shared" si="8"/>
        <v>189897205</v>
      </c>
      <c r="Z34" s="145"/>
      <c r="AA34" s="151"/>
      <c r="AB34" s="152">
        <v>1315292</v>
      </c>
      <c r="AC34" s="151"/>
      <c r="AD34" s="151">
        <v>1868873</v>
      </c>
      <c r="AE34" s="150">
        <v>186713040</v>
      </c>
      <c r="AF34" s="152"/>
      <c r="AG34" s="151"/>
    </row>
    <row r="35" spans="1:33" s="157" customFormat="1" ht="46.5">
      <c r="A35" s="154"/>
      <c r="B35" s="154" t="s">
        <v>453</v>
      </c>
      <c r="C35" s="155"/>
      <c r="D35" s="156" t="s">
        <v>454</v>
      </c>
      <c r="E35" s="151">
        <v>228343427</v>
      </c>
      <c r="F35" s="151">
        <v>20500000</v>
      </c>
      <c r="G35" s="144">
        <f t="shared" si="5"/>
        <v>248843427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f t="shared" si="6"/>
        <v>248843427</v>
      </c>
      <c r="N35" s="151">
        <v>0</v>
      </c>
      <c r="O35" s="151">
        <v>0</v>
      </c>
      <c r="P35" s="144">
        <f t="shared" si="7"/>
        <v>235197999</v>
      </c>
      <c r="Q35" s="151">
        <v>0</v>
      </c>
      <c r="R35" s="151">
        <v>0</v>
      </c>
      <c r="S35" s="151">
        <v>2462022</v>
      </c>
      <c r="T35" s="151">
        <v>0</v>
      </c>
      <c r="U35" s="151">
        <v>1926396</v>
      </c>
      <c r="V35" s="151">
        <v>230809581</v>
      </c>
      <c r="W35" s="152">
        <v>0</v>
      </c>
      <c r="X35" s="151">
        <v>0</v>
      </c>
      <c r="Y35" s="144">
        <f t="shared" si="8"/>
        <v>9898008</v>
      </c>
      <c r="Z35" s="145"/>
      <c r="AA35" s="151"/>
      <c r="AB35" s="152">
        <v>394157</v>
      </c>
      <c r="AC35" s="151"/>
      <c r="AD35" s="151">
        <v>1926396</v>
      </c>
      <c r="AE35" s="150">
        <v>7577455</v>
      </c>
      <c r="AF35" s="152"/>
      <c r="AG35" s="151"/>
    </row>
    <row r="36" spans="1:33" s="157" customFormat="1" ht="46.5">
      <c r="A36" s="154"/>
      <c r="B36" s="154" t="s">
        <v>455</v>
      </c>
      <c r="C36" s="155"/>
      <c r="D36" s="156" t="s">
        <v>456</v>
      </c>
      <c r="E36" s="151">
        <v>168773768</v>
      </c>
      <c r="F36" s="151">
        <v>18500000</v>
      </c>
      <c r="G36" s="144">
        <f t="shared" si="5"/>
        <v>187273768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f t="shared" si="6"/>
        <v>187273768</v>
      </c>
      <c r="N36" s="151">
        <v>0</v>
      </c>
      <c r="O36" s="151">
        <v>0</v>
      </c>
      <c r="P36" s="144">
        <f t="shared" si="7"/>
        <v>188521894</v>
      </c>
      <c r="Q36" s="151">
        <v>0</v>
      </c>
      <c r="R36" s="151">
        <v>0</v>
      </c>
      <c r="S36" s="151">
        <v>5024882</v>
      </c>
      <c r="T36" s="151">
        <v>0</v>
      </c>
      <c r="U36" s="151">
        <v>0</v>
      </c>
      <c r="V36" s="151">
        <v>183497012</v>
      </c>
      <c r="W36" s="152">
        <v>0</v>
      </c>
      <c r="X36" s="151">
        <v>0</v>
      </c>
      <c r="Y36" s="144">
        <f t="shared" si="8"/>
        <v>8029778</v>
      </c>
      <c r="Z36" s="145"/>
      <c r="AA36" s="151"/>
      <c r="AB36" s="152">
        <v>452323</v>
      </c>
      <c r="AC36" s="151"/>
      <c r="AD36" s="151"/>
      <c r="AE36" s="150">
        <v>7577455</v>
      </c>
      <c r="AF36" s="152"/>
      <c r="AG36" s="151"/>
    </row>
    <row r="37" spans="1:33" s="157" customFormat="1" ht="46.5">
      <c r="A37" s="154"/>
      <c r="B37" s="154" t="s">
        <v>457</v>
      </c>
      <c r="C37" s="155"/>
      <c r="D37" s="156" t="s">
        <v>458</v>
      </c>
      <c r="E37" s="151">
        <v>629303396</v>
      </c>
      <c r="F37" s="151">
        <v>25500000</v>
      </c>
      <c r="G37" s="144">
        <f t="shared" si="5"/>
        <v>654803396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f t="shared" si="6"/>
        <v>654803396</v>
      </c>
      <c r="N37" s="151">
        <v>0</v>
      </c>
      <c r="O37" s="151">
        <v>0</v>
      </c>
      <c r="P37" s="144">
        <f t="shared" si="7"/>
        <v>644637342</v>
      </c>
      <c r="Q37" s="151">
        <v>0</v>
      </c>
      <c r="R37" s="151">
        <v>0</v>
      </c>
      <c r="S37" s="151">
        <v>9451594</v>
      </c>
      <c r="T37" s="151">
        <v>0</v>
      </c>
      <c r="U37" s="151">
        <v>3277940</v>
      </c>
      <c r="V37" s="151">
        <v>631907808</v>
      </c>
      <c r="W37" s="152">
        <v>0</v>
      </c>
      <c r="X37" s="151">
        <v>0</v>
      </c>
      <c r="Y37" s="144">
        <f t="shared" si="8"/>
        <v>22191377</v>
      </c>
      <c r="Z37" s="145"/>
      <c r="AA37" s="151"/>
      <c r="AB37" s="152">
        <v>749960</v>
      </c>
      <c r="AC37" s="151"/>
      <c r="AD37" s="151">
        <v>3277940</v>
      </c>
      <c r="AE37" s="150">
        <v>18163477</v>
      </c>
      <c r="AF37" s="152"/>
      <c r="AG37" s="151"/>
    </row>
    <row r="38" spans="1:33" s="157" customFormat="1" ht="20.25">
      <c r="A38" s="292" t="s">
        <v>459</v>
      </c>
      <c r="B38" s="292"/>
      <c r="C38" s="292"/>
      <c r="D38" s="292"/>
      <c r="E38" s="151"/>
      <c r="F38" s="151"/>
      <c r="G38" s="144"/>
      <c r="H38" s="152"/>
      <c r="I38" s="152"/>
      <c r="J38" s="152"/>
      <c r="K38" s="152"/>
      <c r="L38" s="152"/>
      <c r="M38" s="152"/>
      <c r="N38" s="152"/>
      <c r="O38" s="152"/>
      <c r="P38" s="144"/>
      <c r="Q38" s="152"/>
      <c r="R38" s="152"/>
      <c r="S38" s="152"/>
      <c r="T38" s="152"/>
      <c r="U38" s="152"/>
      <c r="V38" s="152"/>
      <c r="W38" s="152"/>
      <c r="X38" s="152"/>
      <c r="Y38" s="144"/>
      <c r="Z38" s="145"/>
      <c r="AA38" s="152"/>
      <c r="AB38" s="152"/>
      <c r="AC38" s="152"/>
      <c r="AD38" s="152"/>
      <c r="AE38" s="150"/>
      <c r="AF38" s="152"/>
      <c r="AG38" s="152"/>
    </row>
    <row r="39" spans="1:33" ht="18.75" customHeight="1">
      <c r="A39" s="148"/>
      <c r="B39" s="136" t="s">
        <v>460</v>
      </c>
      <c r="C39" s="148"/>
      <c r="D39" s="162" t="s">
        <v>461</v>
      </c>
      <c r="E39" s="151">
        <v>548000000</v>
      </c>
      <c r="F39" s="151">
        <v>10000000</v>
      </c>
      <c r="G39" s="144">
        <f>SUM(H39:O39)</f>
        <v>558000000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f>E39+F39</f>
        <v>558000000</v>
      </c>
      <c r="N39" s="152">
        <v>0</v>
      </c>
      <c r="O39" s="152">
        <v>0</v>
      </c>
      <c r="P39" s="144">
        <f>SUM(Q39:X39)</f>
        <v>606212544</v>
      </c>
      <c r="Q39" s="152">
        <v>0</v>
      </c>
      <c r="R39" s="152">
        <v>0</v>
      </c>
      <c r="S39" s="152">
        <v>18413730</v>
      </c>
      <c r="T39" s="152">
        <v>0</v>
      </c>
      <c r="U39" s="152">
        <v>1820306</v>
      </c>
      <c r="V39" s="152">
        <v>585978508</v>
      </c>
      <c r="W39" s="152">
        <v>0</v>
      </c>
      <c r="X39" s="152">
        <v>0</v>
      </c>
      <c r="Y39" s="144">
        <f>SUM(Z39:AG39)</f>
        <v>372457296</v>
      </c>
      <c r="Z39" s="145"/>
      <c r="AA39" s="152"/>
      <c r="AB39" s="152">
        <v>6168390</v>
      </c>
      <c r="AC39" s="152"/>
      <c r="AD39" s="152">
        <v>1820306</v>
      </c>
      <c r="AE39" s="150">
        <v>364468600</v>
      </c>
      <c r="AF39" s="152"/>
      <c r="AG39" s="152"/>
    </row>
    <row r="40" spans="1:33" ht="46.5">
      <c r="A40" s="148"/>
      <c r="B40" s="136" t="s">
        <v>462</v>
      </c>
      <c r="C40" s="148"/>
      <c r="D40" s="162" t="s">
        <v>463</v>
      </c>
      <c r="E40" s="151">
        <v>508250000</v>
      </c>
      <c r="F40" s="151">
        <v>0</v>
      </c>
      <c r="G40" s="144">
        <f>SUM(H40:O40)</f>
        <v>508250000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f>E40+F40</f>
        <v>508250000</v>
      </c>
      <c r="N40" s="152">
        <v>0</v>
      </c>
      <c r="O40" s="152">
        <v>0</v>
      </c>
      <c r="P40" s="144">
        <f>SUM(Q40:X40)</f>
        <v>529558060</v>
      </c>
      <c r="Q40" s="152">
        <v>0</v>
      </c>
      <c r="R40" s="152">
        <v>0</v>
      </c>
      <c r="S40" s="152">
        <v>16029890</v>
      </c>
      <c r="T40" s="152">
        <v>0</v>
      </c>
      <c r="U40" s="152">
        <v>0</v>
      </c>
      <c r="V40" s="152">
        <v>513528170</v>
      </c>
      <c r="W40" s="152">
        <v>0</v>
      </c>
      <c r="X40" s="152">
        <v>0</v>
      </c>
      <c r="Y40" s="144">
        <f>SUM(Z40:AG40)</f>
        <v>5342840</v>
      </c>
      <c r="Z40" s="145"/>
      <c r="AA40" s="152"/>
      <c r="AB40" s="152">
        <v>3821380</v>
      </c>
      <c r="AC40" s="152"/>
      <c r="AD40" s="152"/>
      <c r="AE40" s="150">
        <v>1521460</v>
      </c>
      <c r="AF40" s="152"/>
      <c r="AG40" s="152"/>
    </row>
    <row r="41" spans="1:33" ht="46.5">
      <c r="A41" s="148"/>
      <c r="B41" s="136" t="s">
        <v>464</v>
      </c>
      <c r="C41" s="148"/>
      <c r="D41" s="162" t="s">
        <v>465</v>
      </c>
      <c r="E41" s="151">
        <v>522500000</v>
      </c>
      <c r="F41" s="151">
        <v>0</v>
      </c>
      <c r="G41" s="144">
        <f>SUM(H41:O41)</f>
        <v>522500000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f>E41+F41</f>
        <v>522500000</v>
      </c>
      <c r="N41" s="152">
        <v>0</v>
      </c>
      <c r="O41" s="152">
        <v>0</v>
      </c>
      <c r="P41" s="144">
        <f>SUM(Q41:X41)</f>
        <v>543709000</v>
      </c>
      <c r="Q41" s="152">
        <v>0</v>
      </c>
      <c r="R41" s="152">
        <v>0</v>
      </c>
      <c r="S41" s="152">
        <v>16057488</v>
      </c>
      <c r="T41" s="152">
        <v>0</v>
      </c>
      <c r="U41" s="152">
        <v>0</v>
      </c>
      <c r="V41" s="152">
        <v>527651512</v>
      </c>
      <c r="W41" s="152">
        <v>0</v>
      </c>
      <c r="X41" s="152">
        <v>0</v>
      </c>
      <c r="Y41" s="144">
        <f>SUM(Z41:AG41)</f>
        <v>27283526</v>
      </c>
      <c r="Z41" s="145"/>
      <c r="AA41" s="152"/>
      <c r="AB41" s="152">
        <v>4398126</v>
      </c>
      <c r="AC41" s="152"/>
      <c r="AD41" s="152"/>
      <c r="AE41" s="150">
        <v>22885400</v>
      </c>
      <c r="AF41" s="152"/>
      <c r="AG41" s="152"/>
    </row>
    <row r="42" spans="1:33" ht="20.25">
      <c r="A42" s="292" t="s">
        <v>466</v>
      </c>
      <c r="B42" s="292"/>
      <c r="C42" s="292"/>
      <c r="D42" s="292"/>
      <c r="E42" s="151"/>
      <c r="F42" s="151"/>
      <c r="G42" s="144"/>
      <c r="H42" s="152"/>
      <c r="I42" s="152"/>
      <c r="J42" s="152"/>
      <c r="K42" s="152"/>
      <c r="L42" s="152"/>
      <c r="M42" s="152"/>
      <c r="N42" s="152"/>
      <c r="O42" s="152"/>
      <c r="P42" s="144"/>
      <c r="Q42" s="152"/>
      <c r="R42" s="152"/>
      <c r="S42" s="152"/>
      <c r="T42" s="152"/>
      <c r="U42" s="152"/>
      <c r="V42" s="152"/>
      <c r="W42" s="152"/>
      <c r="X42" s="152"/>
      <c r="Y42" s="144"/>
      <c r="Z42" s="145"/>
      <c r="AA42" s="152"/>
      <c r="AB42" s="152"/>
      <c r="AC42" s="152"/>
      <c r="AD42" s="152"/>
      <c r="AE42" s="150"/>
      <c r="AF42" s="152"/>
      <c r="AG42" s="152"/>
    </row>
    <row r="43" spans="1:33" ht="18.75" customHeight="1">
      <c r="A43" s="136"/>
      <c r="B43" s="136" t="s">
        <v>467</v>
      </c>
      <c r="C43" s="148"/>
      <c r="D43" s="161" t="s">
        <v>468</v>
      </c>
      <c r="E43" s="151">
        <v>889003050</v>
      </c>
      <c r="F43" s="151">
        <v>500000</v>
      </c>
      <c r="G43" s="144">
        <f aca="true" t="shared" si="9" ref="G43:G56">SUM(H43:O43)</f>
        <v>889503050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889503050</v>
      </c>
      <c r="O43" s="152">
        <v>0</v>
      </c>
      <c r="P43" s="144">
        <f aca="true" t="shared" si="10" ref="P43:P57">SUM(Q43:X43)</f>
        <v>891329550</v>
      </c>
      <c r="Q43" s="152">
        <v>0</v>
      </c>
      <c r="R43" s="152">
        <v>0</v>
      </c>
      <c r="S43" s="152">
        <v>1377696</v>
      </c>
      <c r="T43" s="152">
        <v>0</v>
      </c>
      <c r="U43" s="152">
        <v>0</v>
      </c>
      <c r="V43" s="152">
        <v>0</v>
      </c>
      <c r="W43" s="152">
        <v>42307704</v>
      </c>
      <c r="X43" s="152">
        <v>847644150</v>
      </c>
      <c r="Y43" s="144">
        <f aca="true" t="shared" si="11" ref="Y43:Y57">SUM(Z43:AG43)</f>
        <v>849021846</v>
      </c>
      <c r="Z43" s="145"/>
      <c r="AA43" s="152"/>
      <c r="AB43" s="152">
        <v>1377696</v>
      </c>
      <c r="AC43" s="152"/>
      <c r="AD43" s="152"/>
      <c r="AE43" s="150"/>
      <c r="AF43" s="152"/>
      <c r="AG43" s="152">
        <v>847644150</v>
      </c>
    </row>
    <row r="44" spans="1:33" ht="69.75">
      <c r="A44" s="136"/>
      <c r="B44" s="136" t="s">
        <v>469</v>
      </c>
      <c r="C44" s="148"/>
      <c r="D44" s="161" t="s">
        <v>470</v>
      </c>
      <c r="E44" s="151">
        <v>1263926850</v>
      </c>
      <c r="F44" s="151">
        <v>700000</v>
      </c>
      <c r="G44" s="144">
        <f t="shared" si="9"/>
        <v>1264626850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1264626850</v>
      </c>
      <c r="O44" s="152">
        <v>0</v>
      </c>
      <c r="P44" s="144">
        <f t="shared" si="10"/>
        <v>1264626850</v>
      </c>
      <c r="Q44" s="152">
        <v>0</v>
      </c>
      <c r="R44" s="152">
        <v>0</v>
      </c>
      <c r="S44" s="152">
        <v>21894800</v>
      </c>
      <c r="T44" s="152">
        <v>0</v>
      </c>
      <c r="U44" s="152">
        <v>4179018</v>
      </c>
      <c r="V44" s="152">
        <v>0</v>
      </c>
      <c r="W44" s="152">
        <v>62565132</v>
      </c>
      <c r="X44" s="152">
        <v>1175987900</v>
      </c>
      <c r="Y44" s="144">
        <f t="shared" si="11"/>
        <v>1240370042</v>
      </c>
      <c r="Z44" s="145"/>
      <c r="AA44" s="152"/>
      <c r="AB44" s="152">
        <v>2177542</v>
      </c>
      <c r="AC44" s="152"/>
      <c r="AD44" s="152"/>
      <c r="AE44" s="150"/>
      <c r="AF44" s="152">
        <v>62204600</v>
      </c>
      <c r="AG44" s="152">
        <v>1175987900</v>
      </c>
    </row>
    <row r="45" spans="1:33" ht="69.75">
      <c r="A45" s="136"/>
      <c r="B45" s="136" t="s">
        <v>471</v>
      </c>
      <c r="C45" s="148"/>
      <c r="D45" s="161" t="s">
        <v>472</v>
      </c>
      <c r="E45" s="151">
        <v>224301500</v>
      </c>
      <c r="F45" s="151">
        <v>2000000</v>
      </c>
      <c r="G45" s="144">
        <f t="shared" si="9"/>
        <v>226301500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f>F45+E45</f>
        <v>226301500</v>
      </c>
      <c r="O45" s="152">
        <v>0</v>
      </c>
      <c r="P45" s="144">
        <f t="shared" si="10"/>
        <v>226301500</v>
      </c>
      <c r="Q45" s="152">
        <v>0</v>
      </c>
      <c r="R45" s="152">
        <v>0</v>
      </c>
      <c r="S45" s="152">
        <v>2217420</v>
      </c>
      <c r="T45" s="152">
        <v>0</v>
      </c>
      <c r="U45" s="152">
        <v>2415791</v>
      </c>
      <c r="V45" s="152">
        <v>0</v>
      </c>
      <c r="W45" s="152">
        <v>10823389</v>
      </c>
      <c r="X45" s="152">
        <v>210844900</v>
      </c>
      <c r="Y45" s="144">
        <f t="shared" si="11"/>
        <v>221504772</v>
      </c>
      <c r="Z45" s="145"/>
      <c r="AA45" s="152"/>
      <c r="AB45" s="152">
        <v>372872</v>
      </c>
      <c r="AC45" s="152"/>
      <c r="AD45" s="152"/>
      <c r="AE45" s="150"/>
      <c r="AF45" s="152">
        <v>10287000</v>
      </c>
      <c r="AG45" s="152">
        <v>210844900</v>
      </c>
    </row>
    <row r="46" spans="1:33" ht="46.5">
      <c r="A46" s="154"/>
      <c r="B46" s="136" t="s">
        <v>473</v>
      </c>
      <c r="C46" s="155"/>
      <c r="D46" s="156" t="s">
        <v>474</v>
      </c>
      <c r="E46" s="151">
        <v>359111000</v>
      </c>
      <c r="F46" s="151">
        <v>0</v>
      </c>
      <c r="G46" s="144">
        <f t="shared" si="9"/>
        <v>359111000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f>E46+F46</f>
        <v>359111000</v>
      </c>
      <c r="O46" s="151">
        <v>0</v>
      </c>
      <c r="P46" s="144">
        <f t="shared" si="10"/>
        <v>359653290</v>
      </c>
      <c r="Q46" s="151">
        <v>0</v>
      </c>
      <c r="R46" s="151">
        <v>0</v>
      </c>
      <c r="S46" s="151">
        <v>3606800</v>
      </c>
      <c r="T46" s="151">
        <v>0</v>
      </c>
      <c r="U46" s="151">
        <v>484802</v>
      </c>
      <c r="V46" s="151">
        <v>0</v>
      </c>
      <c r="W46" s="152">
        <v>355561688</v>
      </c>
      <c r="X46" s="151">
        <v>0</v>
      </c>
      <c r="Y46" s="144">
        <f t="shared" si="11"/>
        <v>18302648</v>
      </c>
      <c r="Z46" s="145"/>
      <c r="AA46" s="151"/>
      <c r="AB46" s="152">
        <v>511556</v>
      </c>
      <c r="AC46" s="151"/>
      <c r="AD46" s="151">
        <v>484802</v>
      </c>
      <c r="AE46" s="150"/>
      <c r="AF46" s="152">
        <v>17306290</v>
      </c>
      <c r="AG46" s="151"/>
    </row>
    <row r="47" spans="1:33" s="157" customFormat="1" ht="46.5">
      <c r="A47" s="136"/>
      <c r="B47" s="136" t="s">
        <v>475</v>
      </c>
      <c r="C47" s="148"/>
      <c r="D47" s="161" t="s">
        <v>476</v>
      </c>
      <c r="E47" s="151">
        <v>125000000</v>
      </c>
      <c r="F47" s="151">
        <v>2150000</v>
      </c>
      <c r="G47" s="144">
        <f t="shared" si="9"/>
        <v>127150000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127150000</v>
      </c>
      <c r="O47" s="152">
        <v>0</v>
      </c>
      <c r="P47" s="144">
        <f t="shared" si="10"/>
        <v>127150000</v>
      </c>
      <c r="Q47" s="152">
        <v>0</v>
      </c>
      <c r="R47" s="152">
        <v>0</v>
      </c>
      <c r="S47" s="152">
        <v>3309620</v>
      </c>
      <c r="T47" s="152">
        <v>0</v>
      </c>
      <c r="U47" s="152">
        <v>0</v>
      </c>
      <c r="V47" s="152">
        <v>1028700</v>
      </c>
      <c r="W47" s="152">
        <v>122811680</v>
      </c>
      <c r="X47" s="152">
        <v>0</v>
      </c>
      <c r="Y47" s="144">
        <f t="shared" si="11"/>
        <v>5330952</v>
      </c>
      <c r="Z47" s="145"/>
      <c r="AA47" s="152"/>
      <c r="AB47" s="152">
        <v>309372</v>
      </c>
      <c r="AC47" s="152"/>
      <c r="AD47" s="152"/>
      <c r="AE47" s="150"/>
      <c r="AF47" s="152">
        <v>5021580</v>
      </c>
      <c r="AG47" s="152"/>
    </row>
    <row r="48" spans="1:33" ht="46.5">
      <c r="A48" s="136"/>
      <c r="B48" s="136" t="s">
        <v>477</v>
      </c>
      <c r="C48" s="148"/>
      <c r="D48" s="161" t="s">
        <v>478</v>
      </c>
      <c r="E48" s="151">
        <v>125000000</v>
      </c>
      <c r="F48" s="151">
        <v>1150000</v>
      </c>
      <c r="G48" s="144">
        <f t="shared" si="9"/>
        <v>126150000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f>F48+E48</f>
        <v>126150000</v>
      </c>
      <c r="O48" s="152">
        <v>0</v>
      </c>
      <c r="P48" s="144">
        <f t="shared" si="10"/>
        <v>126150000</v>
      </c>
      <c r="Q48" s="152">
        <v>0</v>
      </c>
      <c r="R48" s="152">
        <v>0</v>
      </c>
      <c r="S48" s="152">
        <v>3309620</v>
      </c>
      <c r="T48" s="152">
        <v>0</v>
      </c>
      <c r="U48" s="152">
        <v>0</v>
      </c>
      <c r="V48" s="152">
        <v>3090672</v>
      </c>
      <c r="W48" s="152">
        <v>119749708</v>
      </c>
      <c r="X48" s="152">
        <v>0</v>
      </c>
      <c r="Y48" s="144">
        <f t="shared" si="11"/>
        <v>5643372</v>
      </c>
      <c r="Z48" s="145"/>
      <c r="AA48" s="152"/>
      <c r="AB48" s="152">
        <v>309372</v>
      </c>
      <c r="AC48" s="152"/>
      <c r="AD48" s="152"/>
      <c r="AE48" s="150"/>
      <c r="AF48" s="152">
        <v>5334000</v>
      </c>
      <c r="AG48" s="152"/>
    </row>
    <row r="49" spans="1:33" ht="46.5">
      <c r="A49" s="136"/>
      <c r="B49" s="136" t="s">
        <v>479</v>
      </c>
      <c r="C49" s="148"/>
      <c r="D49" s="161" t="s">
        <v>480</v>
      </c>
      <c r="E49" s="151">
        <v>209301500</v>
      </c>
      <c r="F49" s="151">
        <v>1000000</v>
      </c>
      <c r="G49" s="144">
        <f t="shared" si="9"/>
        <v>210301500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f>F49+E49</f>
        <v>210301500</v>
      </c>
      <c r="O49" s="152">
        <v>0</v>
      </c>
      <c r="P49" s="144">
        <f t="shared" si="10"/>
        <v>210301500</v>
      </c>
      <c r="Q49" s="152">
        <v>0</v>
      </c>
      <c r="R49" s="152">
        <v>0</v>
      </c>
      <c r="S49" s="152">
        <v>2004060</v>
      </c>
      <c r="T49" s="152">
        <v>0</v>
      </c>
      <c r="U49" s="152">
        <v>1688296</v>
      </c>
      <c r="V49" s="152">
        <v>2785872</v>
      </c>
      <c r="W49" s="152">
        <v>203823272</v>
      </c>
      <c r="X49" s="152">
        <v>0</v>
      </c>
      <c r="Y49" s="144">
        <f t="shared" si="11"/>
        <v>11641032</v>
      </c>
      <c r="Z49" s="145"/>
      <c r="AA49" s="152"/>
      <c r="AB49" s="152">
        <v>351536</v>
      </c>
      <c r="AC49" s="152"/>
      <c r="AD49" s="152">
        <v>1688296</v>
      </c>
      <c r="AE49" s="150"/>
      <c r="AF49" s="152">
        <v>9601200</v>
      </c>
      <c r="AG49" s="152"/>
    </row>
    <row r="50" spans="1:33" ht="46.5">
      <c r="A50" s="136"/>
      <c r="B50" s="136" t="s">
        <v>481</v>
      </c>
      <c r="C50" s="148"/>
      <c r="D50" s="161" t="s">
        <v>482</v>
      </c>
      <c r="E50" s="151">
        <v>124422150</v>
      </c>
      <c r="F50" s="151">
        <v>1500000</v>
      </c>
      <c r="G50" s="144">
        <f t="shared" si="9"/>
        <v>125922150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  <c r="N50" s="152">
        <f>E50+F50</f>
        <v>125922150</v>
      </c>
      <c r="O50" s="152">
        <v>0</v>
      </c>
      <c r="P50" s="144">
        <f t="shared" si="10"/>
        <v>125922150</v>
      </c>
      <c r="Q50" s="152">
        <v>0</v>
      </c>
      <c r="R50" s="152">
        <v>0</v>
      </c>
      <c r="S50" s="152">
        <v>3116910</v>
      </c>
      <c r="T50" s="152">
        <v>0</v>
      </c>
      <c r="U50" s="152">
        <v>0</v>
      </c>
      <c r="V50" s="152">
        <v>0</v>
      </c>
      <c r="W50" s="152">
        <v>5359400</v>
      </c>
      <c r="X50" s="152">
        <v>117445840</v>
      </c>
      <c r="Y50" s="144">
        <f t="shared" si="11"/>
        <v>123190812</v>
      </c>
      <c r="Z50" s="145"/>
      <c r="AA50" s="152"/>
      <c r="AB50" s="152">
        <v>385572</v>
      </c>
      <c r="AC50" s="152"/>
      <c r="AD50" s="152"/>
      <c r="AE50" s="150"/>
      <c r="AF50" s="152">
        <v>5359400</v>
      </c>
      <c r="AG50" s="152">
        <v>117445840</v>
      </c>
    </row>
    <row r="51" spans="1:33" ht="46.5">
      <c r="A51" s="136"/>
      <c r="B51" s="136" t="s">
        <v>483</v>
      </c>
      <c r="C51" s="148"/>
      <c r="D51" s="161" t="s">
        <v>484</v>
      </c>
      <c r="E51" s="151">
        <v>484111000</v>
      </c>
      <c r="F51" s="151">
        <v>500000</v>
      </c>
      <c r="G51" s="144">
        <f t="shared" si="9"/>
        <v>484611000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v>484611000</v>
      </c>
      <c r="O51" s="152">
        <v>0</v>
      </c>
      <c r="P51" s="144">
        <f t="shared" si="10"/>
        <v>484611000</v>
      </c>
      <c r="Q51" s="152">
        <v>0</v>
      </c>
      <c r="R51" s="152">
        <v>0</v>
      </c>
      <c r="S51" s="152">
        <v>7338060</v>
      </c>
      <c r="T51" s="152">
        <v>0</v>
      </c>
      <c r="U51" s="152">
        <v>1794237</v>
      </c>
      <c r="V51" s="152">
        <v>0</v>
      </c>
      <c r="W51" s="152">
        <v>475478703</v>
      </c>
      <c r="X51" s="152">
        <v>0</v>
      </c>
      <c r="Y51" s="144">
        <f t="shared" si="11"/>
        <v>34359323</v>
      </c>
      <c r="Z51" s="145"/>
      <c r="AA51" s="152"/>
      <c r="AB51" s="152">
        <v>688086</v>
      </c>
      <c r="AC51" s="152"/>
      <c r="AD51" s="152">
        <v>1794237</v>
      </c>
      <c r="AE51" s="150"/>
      <c r="AF51" s="152">
        <v>31877000</v>
      </c>
      <c r="AG51" s="152"/>
    </row>
    <row r="52" spans="1:33" ht="69.75">
      <c r="A52" s="136"/>
      <c r="B52" s="136" t="s">
        <v>485</v>
      </c>
      <c r="C52" s="148"/>
      <c r="D52" s="161" t="s">
        <v>486</v>
      </c>
      <c r="E52" s="151">
        <v>429117350</v>
      </c>
      <c r="F52" s="151">
        <v>400000</v>
      </c>
      <c r="G52" s="144">
        <f t="shared" si="9"/>
        <v>429517350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429517350</v>
      </c>
      <c r="O52" s="152">
        <v>0</v>
      </c>
      <c r="P52" s="144">
        <f t="shared" si="10"/>
        <v>429517350</v>
      </c>
      <c r="Q52" s="152">
        <v>0</v>
      </c>
      <c r="R52" s="152">
        <v>0</v>
      </c>
      <c r="S52" s="152">
        <v>5758002</v>
      </c>
      <c r="T52" s="152">
        <v>0</v>
      </c>
      <c r="U52" s="152">
        <v>2317700</v>
      </c>
      <c r="V52" s="152">
        <v>0</v>
      </c>
      <c r="W52" s="152">
        <v>20193000</v>
      </c>
      <c r="X52" s="152">
        <v>401248648</v>
      </c>
      <c r="Y52" s="144">
        <f t="shared" si="11"/>
        <v>422176216</v>
      </c>
      <c r="Z52" s="145"/>
      <c r="AA52" s="152"/>
      <c r="AB52" s="152">
        <v>734568</v>
      </c>
      <c r="AC52" s="152"/>
      <c r="AD52" s="152"/>
      <c r="AE52" s="150"/>
      <c r="AF52" s="152">
        <v>20193000</v>
      </c>
      <c r="AG52" s="152">
        <v>401248648</v>
      </c>
    </row>
    <row r="53" spans="1:33" ht="46.5">
      <c r="A53" s="136"/>
      <c r="B53" s="136" t="s">
        <v>487</v>
      </c>
      <c r="C53" s="148"/>
      <c r="D53" s="161" t="s">
        <v>488</v>
      </c>
      <c r="E53" s="151">
        <v>25652750</v>
      </c>
      <c r="F53" s="151">
        <v>1500000</v>
      </c>
      <c r="G53" s="144">
        <f t="shared" si="9"/>
        <v>27152750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27152750</v>
      </c>
      <c r="O53" s="152">
        <v>0</v>
      </c>
      <c r="P53" s="144">
        <f t="shared" si="10"/>
        <v>27152750</v>
      </c>
      <c r="Q53" s="152">
        <v>0</v>
      </c>
      <c r="R53" s="152">
        <v>0</v>
      </c>
      <c r="S53" s="152">
        <v>769620</v>
      </c>
      <c r="T53" s="152">
        <v>0</v>
      </c>
      <c r="U53" s="152">
        <v>0</v>
      </c>
      <c r="V53" s="152">
        <v>0</v>
      </c>
      <c r="W53" s="152">
        <v>26383130</v>
      </c>
      <c r="X53" s="152">
        <v>0</v>
      </c>
      <c r="Y53" s="144">
        <f t="shared" si="11"/>
        <v>1588008</v>
      </c>
      <c r="Z53" s="145"/>
      <c r="AA53" s="152"/>
      <c r="AB53" s="152">
        <v>64008</v>
      </c>
      <c r="AC53" s="152"/>
      <c r="AD53" s="152"/>
      <c r="AE53" s="150"/>
      <c r="AF53" s="152">
        <v>1524000</v>
      </c>
      <c r="AG53" s="152"/>
    </row>
    <row r="54" spans="1:33" ht="46.5">
      <c r="A54" s="136"/>
      <c r="B54" s="136" t="s">
        <v>489</v>
      </c>
      <c r="C54" s="148"/>
      <c r="D54" s="161" t="s">
        <v>490</v>
      </c>
      <c r="E54" s="151">
        <v>134422150</v>
      </c>
      <c r="F54" s="151">
        <v>300000</v>
      </c>
      <c r="G54" s="144">
        <f t="shared" si="9"/>
        <v>134722150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134722150</v>
      </c>
      <c r="O54" s="152">
        <v>0</v>
      </c>
      <c r="P54" s="144">
        <f t="shared" si="10"/>
        <v>134722150</v>
      </c>
      <c r="Q54" s="152">
        <v>0</v>
      </c>
      <c r="R54" s="152">
        <v>0</v>
      </c>
      <c r="S54" s="152">
        <v>951430</v>
      </c>
      <c r="T54" s="152">
        <v>0</v>
      </c>
      <c r="U54" s="152">
        <v>0</v>
      </c>
      <c r="V54" s="152">
        <v>1165860</v>
      </c>
      <c r="W54" s="152">
        <v>5715000</v>
      </c>
      <c r="X54" s="152">
        <v>126889860</v>
      </c>
      <c r="Y54" s="144">
        <f t="shared" si="11"/>
        <v>133017102</v>
      </c>
      <c r="Z54" s="145"/>
      <c r="AA54" s="152"/>
      <c r="AB54" s="152">
        <v>412242</v>
      </c>
      <c r="AC54" s="152"/>
      <c r="AD54" s="152"/>
      <c r="AE54" s="150"/>
      <c r="AF54" s="152">
        <v>5715000</v>
      </c>
      <c r="AG54" s="152">
        <v>126889860</v>
      </c>
    </row>
    <row r="55" spans="1:33" ht="46.5">
      <c r="A55" s="154"/>
      <c r="B55" s="136" t="s">
        <v>491</v>
      </c>
      <c r="C55" s="155"/>
      <c r="D55" s="156" t="s">
        <v>492</v>
      </c>
      <c r="E55" s="151">
        <v>109276100</v>
      </c>
      <c r="F55" s="151">
        <v>0</v>
      </c>
      <c r="G55" s="144">
        <f t="shared" si="9"/>
        <v>109276100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109276100</v>
      </c>
      <c r="O55" s="151">
        <v>0</v>
      </c>
      <c r="P55" s="144">
        <f t="shared" si="10"/>
        <v>116980550</v>
      </c>
      <c r="Q55" s="151">
        <v>0</v>
      </c>
      <c r="R55" s="151">
        <v>0</v>
      </c>
      <c r="S55" s="151">
        <v>2948940</v>
      </c>
      <c r="T55" s="151">
        <v>0</v>
      </c>
      <c r="U55" s="151">
        <v>0</v>
      </c>
      <c r="V55" s="151">
        <v>0</v>
      </c>
      <c r="W55" s="152">
        <v>114031610</v>
      </c>
      <c r="X55" s="151">
        <v>0</v>
      </c>
      <c r="Y55" s="144">
        <f t="shared" si="11"/>
        <v>272034</v>
      </c>
      <c r="Z55" s="145"/>
      <c r="AA55" s="151"/>
      <c r="AB55" s="152">
        <v>272034</v>
      </c>
      <c r="AC55" s="151"/>
      <c r="AD55" s="151"/>
      <c r="AE55" s="150"/>
      <c r="AF55" s="152"/>
      <c r="AG55" s="151"/>
    </row>
    <row r="56" spans="1:33" s="157" customFormat="1" ht="46.5">
      <c r="A56" s="136"/>
      <c r="B56" s="136" t="s">
        <v>493</v>
      </c>
      <c r="C56" s="148"/>
      <c r="D56" s="161" t="s">
        <v>494</v>
      </c>
      <c r="E56" s="151">
        <v>134422150</v>
      </c>
      <c r="F56" s="151">
        <v>1500000</v>
      </c>
      <c r="G56" s="144">
        <f t="shared" si="9"/>
        <v>135922150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2">
        <v>0</v>
      </c>
      <c r="N56" s="152">
        <f>E56+F56</f>
        <v>135922150</v>
      </c>
      <c r="O56" s="152">
        <v>0</v>
      </c>
      <c r="P56" s="144">
        <f t="shared" si="10"/>
        <v>135922150</v>
      </c>
      <c r="Q56" s="152">
        <v>0</v>
      </c>
      <c r="R56" s="152">
        <v>0</v>
      </c>
      <c r="S56" s="152">
        <v>3576320</v>
      </c>
      <c r="T56" s="152">
        <v>0</v>
      </c>
      <c r="U56" s="152">
        <v>0</v>
      </c>
      <c r="V56" s="152">
        <v>0</v>
      </c>
      <c r="W56" s="152">
        <v>132345830</v>
      </c>
      <c r="X56" s="152">
        <v>0</v>
      </c>
      <c r="Y56" s="144">
        <f t="shared" si="11"/>
        <v>6136042</v>
      </c>
      <c r="Z56" s="145"/>
      <c r="AA56" s="152"/>
      <c r="AB56" s="152">
        <v>336042</v>
      </c>
      <c r="AC56" s="152"/>
      <c r="AD56" s="152"/>
      <c r="AE56" s="150"/>
      <c r="AF56" s="152">
        <v>5800000</v>
      </c>
      <c r="AG56" s="152"/>
    </row>
    <row r="57" spans="1:33" ht="69.75">
      <c r="A57" s="136"/>
      <c r="B57" s="136" t="s">
        <v>495</v>
      </c>
      <c r="C57" s="148"/>
      <c r="D57" s="161" t="s">
        <v>496</v>
      </c>
      <c r="E57" s="151">
        <v>179301500</v>
      </c>
      <c r="F57" s="151">
        <v>3500000</v>
      </c>
      <c r="G57" s="144">
        <f aca="true" t="shared" si="12" ref="G57:G74">SUM(H57:O57)</f>
        <v>182801500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182801500</v>
      </c>
      <c r="O57" s="152">
        <v>0</v>
      </c>
      <c r="P57" s="144">
        <f t="shared" si="10"/>
        <v>182801500</v>
      </c>
      <c r="Q57" s="152">
        <v>0</v>
      </c>
      <c r="R57" s="152">
        <v>0</v>
      </c>
      <c r="S57" s="152">
        <v>4937760</v>
      </c>
      <c r="T57" s="152">
        <v>0</v>
      </c>
      <c r="U57" s="152">
        <v>0</v>
      </c>
      <c r="V57" s="152">
        <v>3791712</v>
      </c>
      <c r="W57" s="152">
        <v>174072028</v>
      </c>
      <c r="X57" s="152">
        <v>0</v>
      </c>
      <c r="Y57" s="144">
        <f t="shared" si="11"/>
        <v>8969756</v>
      </c>
      <c r="Z57" s="145"/>
      <c r="AA57" s="152"/>
      <c r="AB57" s="152">
        <v>638556</v>
      </c>
      <c r="AC57" s="152"/>
      <c r="AD57" s="152"/>
      <c r="AE57" s="150"/>
      <c r="AF57" s="152">
        <v>8331200</v>
      </c>
      <c r="AG57" s="152"/>
    </row>
    <row r="58" spans="1:33" ht="46.5">
      <c r="A58" s="136"/>
      <c r="B58" s="136" t="s">
        <v>497</v>
      </c>
      <c r="C58" s="148"/>
      <c r="D58" s="161" t="s">
        <v>498</v>
      </c>
      <c r="E58" s="151">
        <v>149396750</v>
      </c>
      <c r="F58" s="151">
        <v>2000000</v>
      </c>
      <c r="G58" s="144">
        <f>SUM(H58:O58)</f>
        <v>151396750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</v>
      </c>
      <c r="N58" s="152">
        <f>E58+F58</f>
        <v>151396750</v>
      </c>
      <c r="O58" s="152">
        <v>0</v>
      </c>
      <c r="P58" s="144">
        <f>SUM(Q58:X58)</f>
        <v>151396750</v>
      </c>
      <c r="Q58" s="152">
        <v>0</v>
      </c>
      <c r="R58" s="152">
        <v>0</v>
      </c>
      <c r="S58" s="152">
        <v>2982860</v>
      </c>
      <c r="T58" s="152">
        <v>0</v>
      </c>
      <c r="U58" s="152">
        <v>0</v>
      </c>
      <c r="V58" s="152">
        <v>0</v>
      </c>
      <c r="W58" s="152">
        <v>6858000</v>
      </c>
      <c r="X58" s="152">
        <v>141555890</v>
      </c>
      <c r="Y58" s="144">
        <f>SUM(Z58:AG58)</f>
        <v>148850770</v>
      </c>
      <c r="Z58" s="145"/>
      <c r="AA58" s="152"/>
      <c r="AB58" s="152">
        <v>436880</v>
      </c>
      <c r="AC58" s="152"/>
      <c r="AD58" s="152"/>
      <c r="AE58" s="150"/>
      <c r="AF58" s="152">
        <v>6858000</v>
      </c>
      <c r="AG58" s="152">
        <v>141555890</v>
      </c>
    </row>
    <row r="59" spans="1:33" ht="46.5">
      <c r="A59" s="136"/>
      <c r="B59" s="136" t="s">
        <v>499</v>
      </c>
      <c r="C59" s="148"/>
      <c r="D59" s="161" t="s">
        <v>500</v>
      </c>
      <c r="E59" s="151">
        <v>46000000</v>
      </c>
      <c r="F59" s="151">
        <v>1500000</v>
      </c>
      <c r="G59" s="144">
        <f>SUM(H59:O59)</f>
        <v>47500000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f>E59+F59</f>
        <v>47500000</v>
      </c>
      <c r="O59" s="152">
        <v>0</v>
      </c>
      <c r="P59" s="144">
        <f>SUM(Q59:X59)</f>
        <v>47500000</v>
      </c>
      <c r="Q59" s="152">
        <v>0</v>
      </c>
      <c r="R59" s="152">
        <v>0</v>
      </c>
      <c r="S59" s="152">
        <v>1336040</v>
      </c>
      <c r="T59" s="152">
        <v>0</v>
      </c>
      <c r="U59" s="152">
        <v>0</v>
      </c>
      <c r="V59" s="152">
        <v>0</v>
      </c>
      <c r="W59" s="152">
        <v>46163960</v>
      </c>
      <c r="X59" s="152">
        <v>0</v>
      </c>
      <c r="Y59" s="144">
        <f>SUM(Z59:AG59)</f>
        <v>1890014</v>
      </c>
      <c r="Z59" s="145"/>
      <c r="AA59" s="152"/>
      <c r="AB59" s="152">
        <v>112014</v>
      </c>
      <c r="AC59" s="152"/>
      <c r="AD59" s="152"/>
      <c r="AE59" s="150"/>
      <c r="AF59" s="152">
        <v>1778000</v>
      </c>
      <c r="AG59" s="152"/>
    </row>
    <row r="60" spans="1:33" ht="46.5">
      <c r="A60" s="136"/>
      <c r="B60" s="136" t="s">
        <v>501</v>
      </c>
      <c r="C60" s="148"/>
      <c r="D60" s="161" t="s">
        <v>502</v>
      </c>
      <c r="E60" s="151">
        <v>199301500</v>
      </c>
      <c r="F60" s="151">
        <v>1500000</v>
      </c>
      <c r="G60" s="144">
        <f>SUM(H60:O60)</f>
        <v>200801500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f>E60+F60</f>
        <v>200801500</v>
      </c>
      <c r="O60" s="152">
        <v>0</v>
      </c>
      <c r="P60" s="144">
        <f>SUM(Q60:X60)</f>
        <v>200801500</v>
      </c>
      <c r="Q60" s="152">
        <v>0</v>
      </c>
      <c r="R60" s="152">
        <v>0</v>
      </c>
      <c r="S60" s="152">
        <v>5417820</v>
      </c>
      <c r="T60" s="152">
        <v>0</v>
      </c>
      <c r="U60" s="152">
        <v>0</v>
      </c>
      <c r="V60" s="152">
        <v>3017520</v>
      </c>
      <c r="W60" s="152">
        <v>192366160</v>
      </c>
      <c r="X60" s="152">
        <v>0</v>
      </c>
      <c r="Y60" s="144">
        <f>SUM(Z60:AG60)</f>
        <v>9195562</v>
      </c>
      <c r="Z60" s="145"/>
      <c r="AA60" s="152"/>
      <c r="AB60" s="152">
        <v>686562</v>
      </c>
      <c r="AC60" s="152"/>
      <c r="AD60" s="152"/>
      <c r="AE60" s="150"/>
      <c r="AF60" s="152">
        <v>8509000</v>
      </c>
      <c r="AG60" s="152"/>
    </row>
    <row r="61" spans="1:33" ht="46.5">
      <c r="A61" s="136"/>
      <c r="B61" s="136" t="s">
        <v>503</v>
      </c>
      <c r="C61" s="148"/>
      <c r="D61" s="161" t="s">
        <v>504</v>
      </c>
      <c r="E61" s="151">
        <v>125460250</v>
      </c>
      <c r="F61" s="151">
        <v>1500000</v>
      </c>
      <c r="G61" s="144">
        <f t="shared" si="12"/>
        <v>126960250</v>
      </c>
      <c r="H61" s="152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f>E61+F61</f>
        <v>126960250</v>
      </c>
      <c r="O61" s="152">
        <v>0</v>
      </c>
      <c r="P61" s="144">
        <f aca="true" t="shared" si="13" ref="P61:P124">SUM(Q61:X61)</f>
        <v>126960250</v>
      </c>
      <c r="Q61" s="152">
        <v>0</v>
      </c>
      <c r="R61" s="152">
        <v>0</v>
      </c>
      <c r="S61" s="152">
        <v>3362960</v>
      </c>
      <c r="T61" s="152">
        <v>0</v>
      </c>
      <c r="U61" s="152">
        <v>0</v>
      </c>
      <c r="V61" s="152">
        <v>0</v>
      </c>
      <c r="W61" s="152">
        <v>123597290</v>
      </c>
      <c r="X61" s="152">
        <v>0</v>
      </c>
      <c r="Y61" s="144">
        <f aca="true" t="shared" si="14" ref="Y61:Y124">SUM(Z61:AG61)</f>
        <v>5978906</v>
      </c>
      <c r="Z61" s="145"/>
      <c r="AA61" s="152"/>
      <c r="AB61" s="152">
        <v>390906</v>
      </c>
      <c r="AC61" s="152"/>
      <c r="AD61" s="152"/>
      <c r="AE61" s="150"/>
      <c r="AF61" s="152">
        <v>5588000</v>
      </c>
      <c r="AG61" s="152"/>
    </row>
    <row r="62" spans="1:33" ht="20.25">
      <c r="A62" s="292" t="s">
        <v>505</v>
      </c>
      <c r="B62" s="292"/>
      <c r="C62" s="292"/>
      <c r="D62" s="292"/>
      <c r="E62" s="151"/>
      <c r="F62" s="151"/>
      <c r="G62" s="144">
        <f t="shared" si="12"/>
        <v>0</v>
      </c>
      <c r="H62" s="152"/>
      <c r="I62" s="152"/>
      <c r="J62" s="152"/>
      <c r="K62" s="152"/>
      <c r="L62" s="152"/>
      <c r="M62" s="152"/>
      <c r="N62" s="152"/>
      <c r="O62" s="152"/>
      <c r="P62" s="144">
        <f t="shared" si="13"/>
        <v>0</v>
      </c>
      <c r="Q62" s="152"/>
      <c r="R62" s="152"/>
      <c r="S62" s="152"/>
      <c r="T62" s="152"/>
      <c r="U62" s="152"/>
      <c r="V62" s="152"/>
      <c r="W62" s="152"/>
      <c r="X62" s="152"/>
      <c r="Y62" s="144">
        <f t="shared" si="14"/>
        <v>0</v>
      </c>
      <c r="Z62" s="145"/>
      <c r="AA62" s="152"/>
      <c r="AB62" s="152"/>
      <c r="AC62" s="152"/>
      <c r="AD62" s="152"/>
      <c r="AE62" s="150"/>
      <c r="AF62" s="152"/>
      <c r="AG62" s="152"/>
    </row>
    <row r="63" spans="1:33" ht="18.75" customHeight="1">
      <c r="A63" s="136"/>
      <c r="B63" s="136" t="s">
        <v>506</v>
      </c>
      <c r="C63" s="148"/>
      <c r="D63" s="161" t="s">
        <v>507</v>
      </c>
      <c r="E63" s="151">
        <v>101586873</v>
      </c>
      <c r="F63" s="151">
        <v>14556630</v>
      </c>
      <c r="G63" s="144">
        <f t="shared" si="12"/>
        <v>116143503</v>
      </c>
      <c r="H63" s="152">
        <v>0</v>
      </c>
      <c r="I63" s="152">
        <v>0</v>
      </c>
      <c r="J63" s="152">
        <v>0</v>
      </c>
      <c r="K63" s="152">
        <v>0</v>
      </c>
      <c r="L63" s="152">
        <v>0</v>
      </c>
      <c r="M63" s="152">
        <v>116143503</v>
      </c>
      <c r="N63" s="152">
        <v>0</v>
      </c>
      <c r="O63" s="152">
        <v>0</v>
      </c>
      <c r="P63" s="144">
        <f t="shared" si="13"/>
        <v>125537793</v>
      </c>
      <c r="Q63" s="152">
        <v>0</v>
      </c>
      <c r="R63" s="152">
        <v>0</v>
      </c>
      <c r="S63" s="152">
        <v>2626817</v>
      </c>
      <c r="T63" s="152">
        <v>0</v>
      </c>
      <c r="U63" s="152">
        <v>0</v>
      </c>
      <c r="V63" s="152">
        <v>119774593</v>
      </c>
      <c r="W63" s="152">
        <v>3136383</v>
      </c>
      <c r="X63" s="152">
        <v>0</v>
      </c>
      <c r="Y63" s="144">
        <f t="shared" si="14"/>
        <v>8198844</v>
      </c>
      <c r="Z63" s="145"/>
      <c r="AA63" s="152"/>
      <c r="AB63" s="152"/>
      <c r="AC63" s="152"/>
      <c r="AD63" s="152"/>
      <c r="AE63" s="150">
        <v>8198844</v>
      </c>
      <c r="AF63" s="152"/>
      <c r="AG63" s="152"/>
    </row>
    <row r="64" spans="1:33" ht="69.75">
      <c r="A64" s="136"/>
      <c r="B64" s="136" t="s">
        <v>508</v>
      </c>
      <c r="C64" s="148"/>
      <c r="D64" s="161" t="s">
        <v>509</v>
      </c>
      <c r="E64" s="151">
        <v>49766196</v>
      </c>
      <c r="F64" s="151">
        <v>5315600</v>
      </c>
      <c r="G64" s="144">
        <f t="shared" si="12"/>
        <v>55081796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55081796</v>
      </c>
      <c r="N64" s="152">
        <v>0</v>
      </c>
      <c r="O64" s="152">
        <v>0</v>
      </c>
      <c r="P64" s="144">
        <f t="shared" si="13"/>
        <v>57938790</v>
      </c>
      <c r="Q64" s="152">
        <v>0</v>
      </c>
      <c r="R64" s="152">
        <v>0</v>
      </c>
      <c r="S64" s="152">
        <v>1369060</v>
      </c>
      <c r="T64" s="152">
        <v>0</v>
      </c>
      <c r="U64" s="152">
        <v>0</v>
      </c>
      <c r="V64" s="152">
        <v>1600000</v>
      </c>
      <c r="W64" s="152">
        <v>54969730</v>
      </c>
      <c r="X64" s="152">
        <v>0</v>
      </c>
      <c r="Y64" s="144">
        <f t="shared" si="14"/>
        <v>1600000</v>
      </c>
      <c r="Z64" s="145"/>
      <c r="AA64" s="152"/>
      <c r="AB64" s="152"/>
      <c r="AC64" s="152"/>
      <c r="AD64" s="152"/>
      <c r="AE64" s="150">
        <v>1600000</v>
      </c>
      <c r="AF64" s="152"/>
      <c r="AG64" s="152"/>
    </row>
    <row r="65" spans="1:33" ht="69.75">
      <c r="A65" s="136"/>
      <c r="B65" s="136" t="s">
        <v>510</v>
      </c>
      <c r="C65" s="148"/>
      <c r="D65" s="161" t="s">
        <v>511</v>
      </c>
      <c r="E65" s="151">
        <v>41431887</v>
      </c>
      <c r="F65" s="151">
        <v>3666380</v>
      </c>
      <c r="G65" s="144">
        <f t="shared" si="12"/>
        <v>45098267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45098267</v>
      </c>
      <c r="N65" s="152">
        <v>0</v>
      </c>
      <c r="O65" s="152">
        <v>0</v>
      </c>
      <c r="P65" s="144">
        <f t="shared" si="13"/>
        <v>47287191</v>
      </c>
      <c r="Q65" s="152">
        <v>0</v>
      </c>
      <c r="R65" s="152">
        <v>0</v>
      </c>
      <c r="S65" s="152">
        <v>1157834</v>
      </c>
      <c r="T65" s="152">
        <v>0</v>
      </c>
      <c r="U65" s="152">
        <v>0</v>
      </c>
      <c r="V65" s="152">
        <v>6838587</v>
      </c>
      <c r="W65" s="152">
        <v>39290770</v>
      </c>
      <c r="X65" s="152">
        <v>0</v>
      </c>
      <c r="Y65" s="144">
        <f t="shared" si="14"/>
        <v>1200000</v>
      </c>
      <c r="Z65" s="145"/>
      <c r="AA65" s="152"/>
      <c r="AB65" s="152"/>
      <c r="AC65" s="152"/>
      <c r="AD65" s="152"/>
      <c r="AE65" s="150">
        <v>1200000</v>
      </c>
      <c r="AF65" s="152"/>
      <c r="AG65" s="152"/>
    </row>
    <row r="66" spans="1:33" ht="69.75">
      <c r="A66" s="136"/>
      <c r="B66" s="136" t="s">
        <v>512</v>
      </c>
      <c r="C66" s="148"/>
      <c r="D66" s="161" t="s">
        <v>513</v>
      </c>
      <c r="E66" s="151">
        <v>44719097</v>
      </c>
      <c r="F66" s="151">
        <v>15269480</v>
      </c>
      <c r="G66" s="144">
        <f t="shared" si="12"/>
        <v>59988577</v>
      </c>
      <c r="H66" s="152"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59988577</v>
      </c>
      <c r="N66" s="152">
        <v>0</v>
      </c>
      <c r="O66" s="152">
        <v>0</v>
      </c>
      <c r="P66" s="144">
        <f t="shared" si="13"/>
        <v>62841911</v>
      </c>
      <c r="Q66" s="152">
        <v>0</v>
      </c>
      <c r="R66" s="152">
        <v>0</v>
      </c>
      <c r="S66" s="152">
        <v>1244244</v>
      </c>
      <c r="T66" s="152">
        <v>0</v>
      </c>
      <c r="U66" s="152">
        <v>0</v>
      </c>
      <c r="V66" s="152">
        <v>3058296</v>
      </c>
      <c r="W66" s="152">
        <v>58539371</v>
      </c>
      <c r="X66" s="152">
        <v>0</v>
      </c>
      <c r="Y66" s="144">
        <f t="shared" si="14"/>
        <v>18309099</v>
      </c>
      <c r="Z66" s="145"/>
      <c r="AA66" s="152"/>
      <c r="AB66" s="152"/>
      <c r="AC66" s="152"/>
      <c r="AD66" s="152"/>
      <c r="AE66" s="150">
        <v>1778000</v>
      </c>
      <c r="AF66" s="152">
        <v>16531099</v>
      </c>
      <c r="AG66" s="152"/>
    </row>
    <row r="67" spans="1:33" ht="69.75">
      <c r="A67" s="136"/>
      <c r="B67" s="136" t="s">
        <v>514</v>
      </c>
      <c r="C67" s="148"/>
      <c r="D67" s="161" t="s">
        <v>515</v>
      </c>
      <c r="E67" s="151">
        <v>59576292</v>
      </c>
      <c r="F67" s="151">
        <v>2150000</v>
      </c>
      <c r="G67" s="144">
        <f t="shared" si="12"/>
        <v>61726292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61726292</v>
      </c>
      <c r="N67" s="152">
        <v>0</v>
      </c>
      <c r="O67" s="152">
        <v>0</v>
      </c>
      <c r="P67" s="144">
        <f t="shared" si="13"/>
        <v>63166472</v>
      </c>
      <c r="Q67" s="152">
        <v>0</v>
      </c>
      <c r="R67" s="152">
        <v>0</v>
      </c>
      <c r="S67" s="152">
        <v>1609090</v>
      </c>
      <c r="T67" s="152">
        <v>0</v>
      </c>
      <c r="U67" s="152">
        <v>0</v>
      </c>
      <c r="V67" s="152">
        <v>3908430</v>
      </c>
      <c r="W67" s="152">
        <v>57648952</v>
      </c>
      <c r="X67" s="152">
        <v>0</v>
      </c>
      <c r="Y67" s="144">
        <f t="shared" si="14"/>
        <v>58833202</v>
      </c>
      <c r="Z67" s="145"/>
      <c r="AA67" s="152"/>
      <c r="AB67" s="152">
        <v>1280160</v>
      </c>
      <c r="AC67" s="152"/>
      <c r="AD67" s="152"/>
      <c r="AE67" s="150">
        <v>3027299</v>
      </c>
      <c r="AF67" s="152">
        <v>54525743</v>
      </c>
      <c r="AG67" s="152"/>
    </row>
    <row r="68" spans="1:33" ht="69.75">
      <c r="A68" s="136"/>
      <c r="B68" s="136" t="s">
        <v>516</v>
      </c>
      <c r="C68" s="148"/>
      <c r="D68" s="161" t="s">
        <v>517</v>
      </c>
      <c r="E68" s="151">
        <v>106882989</v>
      </c>
      <c r="F68" s="151">
        <v>1650000</v>
      </c>
      <c r="G68" s="144">
        <f t="shared" si="12"/>
        <v>108532989</v>
      </c>
      <c r="H68" s="152">
        <v>0</v>
      </c>
      <c r="I68" s="152">
        <v>0</v>
      </c>
      <c r="J68" s="152">
        <v>0</v>
      </c>
      <c r="K68" s="152">
        <v>0</v>
      </c>
      <c r="L68" s="152">
        <v>0</v>
      </c>
      <c r="M68" s="152">
        <v>108532989</v>
      </c>
      <c r="N68" s="152">
        <v>0</v>
      </c>
      <c r="O68" s="152">
        <v>0</v>
      </c>
      <c r="P68" s="144">
        <f t="shared" si="13"/>
        <v>116237063</v>
      </c>
      <c r="Q68" s="152">
        <v>0</v>
      </c>
      <c r="R68" s="152">
        <v>0</v>
      </c>
      <c r="S68" s="152">
        <v>2761234</v>
      </c>
      <c r="T68" s="152">
        <v>0</v>
      </c>
      <c r="U68" s="152">
        <v>0</v>
      </c>
      <c r="V68" s="152">
        <v>106226568</v>
      </c>
      <c r="W68" s="152">
        <v>7249261</v>
      </c>
      <c r="X68" s="152">
        <v>0</v>
      </c>
      <c r="Y68" s="144">
        <f t="shared" si="14"/>
        <v>5111750</v>
      </c>
      <c r="Z68" s="145"/>
      <c r="AA68" s="152"/>
      <c r="AB68" s="152"/>
      <c r="AC68" s="152"/>
      <c r="AD68" s="152"/>
      <c r="AE68" s="150">
        <v>5111750</v>
      </c>
      <c r="AF68" s="152"/>
      <c r="AG68" s="152"/>
    </row>
    <row r="69" spans="1:33" ht="69.75">
      <c r="A69" s="136"/>
      <c r="B69" s="136" t="s">
        <v>518</v>
      </c>
      <c r="C69" s="148"/>
      <c r="D69" s="156" t="s">
        <v>519</v>
      </c>
      <c r="E69" s="151">
        <v>82371747</v>
      </c>
      <c r="F69" s="151">
        <v>3500000</v>
      </c>
      <c r="G69" s="144">
        <f t="shared" si="12"/>
        <v>85871747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85871747</v>
      </c>
      <c r="N69" s="152">
        <v>0</v>
      </c>
      <c r="O69" s="152">
        <v>0</v>
      </c>
      <c r="P69" s="144">
        <f t="shared" si="13"/>
        <v>119429219</v>
      </c>
      <c r="Q69" s="152">
        <v>0</v>
      </c>
      <c r="R69" s="152">
        <v>0</v>
      </c>
      <c r="S69" s="152">
        <v>2156358</v>
      </c>
      <c r="T69" s="152">
        <v>0</v>
      </c>
      <c r="U69" s="152">
        <v>0</v>
      </c>
      <c r="V69" s="152">
        <v>111456890</v>
      </c>
      <c r="W69" s="152">
        <v>5815971</v>
      </c>
      <c r="X69" s="152">
        <v>0</v>
      </c>
      <c r="Y69" s="144">
        <f t="shared" si="14"/>
        <v>90130968</v>
      </c>
      <c r="Z69" s="145"/>
      <c r="AA69" s="152"/>
      <c r="AB69" s="152">
        <v>1604289</v>
      </c>
      <c r="AC69" s="152"/>
      <c r="AD69" s="152"/>
      <c r="AE69" s="150">
        <v>84742079</v>
      </c>
      <c r="AF69" s="152">
        <v>3784600</v>
      </c>
      <c r="AG69" s="152"/>
    </row>
    <row r="70" spans="1:33" ht="69.75">
      <c r="A70" s="136"/>
      <c r="B70" s="136" t="s">
        <v>520</v>
      </c>
      <c r="C70" s="148"/>
      <c r="D70" s="161" t="s">
        <v>521</v>
      </c>
      <c r="E70" s="151">
        <v>0</v>
      </c>
      <c r="F70" s="151">
        <v>11396227</v>
      </c>
      <c r="G70" s="144">
        <f t="shared" si="12"/>
        <v>11396227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11396227</v>
      </c>
      <c r="N70" s="152">
        <v>0</v>
      </c>
      <c r="O70" s="152">
        <v>0</v>
      </c>
      <c r="P70" s="144">
        <f t="shared" si="13"/>
        <v>19646411</v>
      </c>
      <c r="Q70" s="152">
        <v>0</v>
      </c>
      <c r="R70" s="152">
        <v>0</v>
      </c>
      <c r="S70" s="152">
        <v>913994</v>
      </c>
      <c r="T70" s="152">
        <v>0</v>
      </c>
      <c r="U70" s="152">
        <v>0</v>
      </c>
      <c r="V70" s="152">
        <v>18732417</v>
      </c>
      <c r="W70" s="152"/>
      <c r="X70" s="152">
        <v>0</v>
      </c>
      <c r="Y70" s="144">
        <f t="shared" si="14"/>
        <v>18109166</v>
      </c>
      <c r="Z70" s="145"/>
      <c r="AA70" s="152"/>
      <c r="AB70" s="152">
        <v>830783</v>
      </c>
      <c r="AC70" s="152"/>
      <c r="AD70" s="152"/>
      <c r="AE70" s="150">
        <v>17278383</v>
      </c>
      <c r="AF70" s="152"/>
      <c r="AG70" s="152"/>
    </row>
    <row r="71" spans="1:33" ht="69.75">
      <c r="A71" s="136"/>
      <c r="B71" s="136" t="s">
        <v>522</v>
      </c>
      <c r="C71" s="148"/>
      <c r="D71" s="161" t="s">
        <v>523</v>
      </c>
      <c r="E71" s="151">
        <v>0</v>
      </c>
      <c r="F71" s="151">
        <v>8833160</v>
      </c>
      <c r="G71" s="144">
        <f t="shared" si="12"/>
        <v>8833160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8833160</v>
      </c>
      <c r="N71" s="152">
        <v>0</v>
      </c>
      <c r="O71" s="152">
        <v>0</v>
      </c>
      <c r="P71" s="144">
        <f t="shared" si="13"/>
        <v>15373147</v>
      </c>
      <c r="Q71" s="152">
        <v>0</v>
      </c>
      <c r="R71" s="152">
        <v>0</v>
      </c>
      <c r="S71" s="152">
        <v>843686</v>
      </c>
      <c r="T71" s="152">
        <v>0</v>
      </c>
      <c r="U71" s="152">
        <v>0</v>
      </c>
      <c r="V71" s="152">
        <v>14529461</v>
      </c>
      <c r="W71" s="152">
        <v>0</v>
      </c>
      <c r="X71" s="152">
        <v>0</v>
      </c>
      <c r="Y71" s="144">
        <f t="shared" si="14"/>
        <v>12558649</v>
      </c>
      <c r="Z71" s="145"/>
      <c r="AA71" s="152"/>
      <c r="AB71" s="152">
        <v>766877</v>
      </c>
      <c r="AC71" s="152"/>
      <c r="AD71" s="152"/>
      <c r="AE71" s="150">
        <v>11791772</v>
      </c>
      <c r="AF71" s="152"/>
      <c r="AG71" s="152"/>
    </row>
    <row r="72" spans="1:33" ht="69.75">
      <c r="A72" s="136"/>
      <c r="B72" s="136" t="s">
        <v>524</v>
      </c>
      <c r="C72" s="148"/>
      <c r="D72" s="161" t="s">
        <v>525</v>
      </c>
      <c r="E72" s="151">
        <v>100866714</v>
      </c>
      <c r="F72" s="151">
        <v>7150000</v>
      </c>
      <c r="G72" s="144">
        <f t="shared" si="12"/>
        <v>108016714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108016714</v>
      </c>
      <c r="N72" s="152">
        <v>0</v>
      </c>
      <c r="O72" s="152">
        <v>0</v>
      </c>
      <c r="P72" s="144">
        <f t="shared" si="13"/>
        <v>116255254</v>
      </c>
      <c r="Q72" s="152">
        <v>0</v>
      </c>
      <c r="R72" s="152">
        <v>0</v>
      </c>
      <c r="S72" s="152">
        <v>2891282</v>
      </c>
      <c r="T72" s="152">
        <v>0</v>
      </c>
      <c r="U72" s="152">
        <v>0</v>
      </c>
      <c r="V72" s="152">
        <v>6040730</v>
      </c>
      <c r="W72" s="152">
        <v>107323242</v>
      </c>
      <c r="X72" s="152">
        <v>0</v>
      </c>
      <c r="Y72" s="144">
        <f t="shared" si="14"/>
        <v>5296967</v>
      </c>
      <c r="Z72" s="145"/>
      <c r="AA72" s="152"/>
      <c r="AB72" s="152">
        <v>270967</v>
      </c>
      <c r="AC72" s="152"/>
      <c r="AD72" s="152"/>
      <c r="AE72" s="150">
        <v>5026000</v>
      </c>
      <c r="AF72" s="152"/>
      <c r="AG72" s="152"/>
    </row>
    <row r="73" spans="1:33" ht="69.75">
      <c r="A73" s="136"/>
      <c r="B73" s="136" t="s">
        <v>526</v>
      </c>
      <c r="C73" s="148"/>
      <c r="D73" s="161" t="s">
        <v>527</v>
      </c>
      <c r="E73" s="151">
        <v>96434256</v>
      </c>
      <c r="F73" s="151">
        <v>28115400</v>
      </c>
      <c r="G73" s="144">
        <f t="shared" si="12"/>
        <v>124549656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124549656</v>
      </c>
      <c r="N73" s="152">
        <v>0</v>
      </c>
      <c r="O73" s="152">
        <v>0</v>
      </c>
      <c r="P73" s="144">
        <f t="shared" si="13"/>
        <v>137095580</v>
      </c>
      <c r="Q73" s="152">
        <v>0</v>
      </c>
      <c r="R73" s="152">
        <v>0</v>
      </c>
      <c r="S73" s="152">
        <v>2761234</v>
      </c>
      <c r="T73" s="152">
        <v>0</v>
      </c>
      <c r="U73" s="152">
        <v>0</v>
      </c>
      <c r="V73" s="152">
        <v>127778806</v>
      </c>
      <c r="W73" s="152">
        <v>6555540</v>
      </c>
      <c r="X73" s="152">
        <v>0</v>
      </c>
      <c r="Y73" s="144">
        <f t="shared" si="14"/>
        <v>5132832</v>
      </c>
      <c r="Z73" s="145"/>
      <c r="AA73" s="152"/>
      <c r="AB73" s="152">
        <v>259232</v>
      </c>
      <c r="AC73" s="152"/>
      <c r="AD73" s="152"/>
      <c r="AE73" s="150">
        <v>4673600</v>
      </c>
      <c r="AF73" s="152">
        <v>200000</v>
      </c>
      <c r="AG73" s="152"/>
    </row>
    <row r="74" spans="1:33" ht="20.25">
      <c r="A74" s="292" t="s">
        <v>528</v>
      </c>
      <c r="B74" s="292"/>
      <c r="C74" s="292"/>
      <c r="D74" s="292"/>
      <c r="E74" s="151"/>
      <c r="F74" s="151"/>
      <c r="G74" s="144">
        <f t="shared" si="12"/>
        <v>0</v>
      </c>
      <c r="H74" s="152"/>
      <c r="I74" s="152"/>
      <c r="J74" s="152"/>
      <c r="K74" s="152"/>
      <c r="L74" s="152"/>
      <c r="M74" s="152"/>
      <c r="N74" s="152"/>
      <c r="O74" s="152"/>
      <c r="P74" s="144">
        <f t="shared" si="13"/>
        <v>0</v>
      </c>
      <c r="Q74" s="152"/>
      <c r="R74" s="152"/>
      <c r="S74" s="152"/>
      <c r="T74" s="152"/>
      <c r="U74" s="152"/>
      <c r="V74" s="152"/>
      <c r="W74" s="152"/>
      <c r="X74" s="152"/>
      <c r="Y74" s="144">
        <f t="shared" si="14"/>
        <v>0</v>
      </c>
      <c r="Z74" s="145"/>
      <c r="AA74" s="152"/>
      <c r="AB74" s="152"/>
      <c r="AC74" s="152"/>
      <c r="AD74" s="152"/>
      <c r="AE74" s="150"/>
      <c r="AF74" s="152"/>
      <c r="AG74" s="152"/>
    </row>
    <row r="75" spans="1:33" ht="18.75" customHeight="1">
      <c r="A75" s="154"/>
      <c r="B75" s="154" t="s">
        <v>529</v>
      </c>
      <c r="C75" s="155"/>
      <c r="D75" s="156" t="s">
        <v>530</v>
      </c>
      <c r="E75" s="151">
        <v>480365800</v>
      </c>
      <c r="F75" s="151">
        <v>42000000</v>
      </c>
      <c r="G75" s="144">
        <f aca="true" t="shared" si="15" ref="G75:G106">SUM(H75:O75)</f>
        <v>522365800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f>E75+F75</f>
        <v>522365800</v>
      </c>
      <c r="N75" s="151">
        <v>0</v>
      </c>
      <c r="O75" s="151">
        <v>0</v>
      </c>
      <c r="P75" s="144">
        <f t="shared" si="13"/>
        <v>542000000</v>
      </c>
      <c r="Q75" s="151">
        <v>0</v>
      </c>
      <c r="R75" s="151">
        <v>0</v>
      </c>
      <c r="S75" s="151">
        <v>5388924</v>
      </c>
      <c r="T75" s="151">
        <v>0</v>
      </c>
      <c r="U75" s="151">
        <v>2432710</v>
      </c>
      <c r="V75" s="152">
        <v>534178366</v>
      </c>
      <c r="W75" s="151">
        <v>0</v>
      </c>
      <c r="X75" s="151">
        <v>0</v>
      </c>
      <c r="Y75" s="144">
        <f t="shared" si="14"/>
        <v>23094172</v>
      </c>
      <c r="Z75" s="145"/>
      <c r="AA75" s="151"/>
      <c r="AB75" s="152">
        <v>527262</v>
      </c>
      <c r="AC75" s="151"/>
      <c r="AD75" s="151">
        <v>2432710</v>
      </c>
      <c r="AE75" s="150">
        <v>20134200</v>
      </c>
      <c r="AF75" s="152"/>
      <c r="AG75" s="151"/>
    </row>
    <row r="76" spans="1:33" s="157" customFormat="1" ht="20.25">
      <c r="A76" s="292" t="s">
        <v>531</v>
      </c>
      <c r="B76" s="292"/>
      <c r="C76" s="292"/>
      <c r="D76" s="292"/>
      <c r="E76" s="151"/>
      <c r="F76" s="151"/>
      <c r="G76" s="144">
        <f t="shared" si="15"/>
        <v>0</v>
      </c>
      <c r="H76" s="152"/>
      <c r="I76" s="152"/>
      <c r="J76" s="152"/>
      <c r="K76" s="152"/>
      <c r="L76" s="152"/>
      <c r="M76" s="152"/>
      <c r="N76" s="152"/>
      <c r="O76" s="152"/>
      <c r="P76" s="144">
        <f t="shared" si="13"/>
        <v>0</v>
      </c>
      <c r="Q76" s="152"/>
      <c r="R76" s="152"/>
      <c r="S76" s="152"/>
      <c r="T76" s="152"/>
      <c r="U76" s="152"/>
      <c r="V76" s="152"/>
      <c r="W76" s="152"/>
      <c r="X76" s="152"/>
      <c r="Y76" s="144">
        <f t="shared" si="14"/>
        <v>0</v>
      </c>
      <c r="Z76" s="145"/>
      <c r="AA76" s="152"/>
      <c r="AB76" s="152"/>
      <c r="AC76" s="152"/>
      <c r="AD76" s="152"/>
      <c r="AE76" s="150"/>
      <c r="AF76" s="152"/>
      <c r="AG76" s="152"/>
    </row>
    <row r="77" spans="1:33" ht="18.75" customHeight="1">
      <c r="A77" s="136"/>
      <c r="B77" s="136" t="s">
        <v>532</v>
      </c>
      <c r="C77" s="148"/>
      <c r="D77" s="161" t="s">
        <v>533</v>
      </c>
      <c r="E77" s="152">
        <v>0</v>
      </c>
      <c r="F77" s="151">
        <v>0</v>
      </c>
      <c r="G77" s="144">
        <f t="shared" si="15"/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44">
        <f t="shared" si="13"/>
        <v>1308450</v>
      </c>
      <c r="Q77" s="152">
        <v>0</v>
      </c>
      <c r="R77" s="152">
        <v>0</v>
      </c>
      <c r="S77" s="152">
        <v>50000</v>
      </c>
      <c r="T77" s="152">
        <v>0</v>
      </c>
      <c r="U77" s="152">
        <v>0</v>
      </c>
      <c r="V77" s="152">
        <v>1258450</v>
      </c>
      <c r="W77" s="152">
        <v>0</v>
      </c>
      <c r="X77" s="152">
        <v>0</v>
      </c>
      <c r="Y77" s="144">
        <f t="shared" si="14"/>
        <v>0</v>
      </c>
      <c r="Z77" s="145"/>
      <c r="AA77" s="152"/>
      <c r="AB77" s="152"/>
      <c r="AC77" s="152"/>
      <c r="AD77" s="152"/>
      <c r="AE77" s="150"/>
      <c r="AF77" s="152"/>
      <c r="AG77" s="152"/>
    </row>
    <row r="78" spans="1:33" ht="20.25">
      <c r="A78" s="292" t="s">
        <v>534</v>
      </c>
      <c r="B78" s="292"/>
      <c r="C78" s="292"/>
      <c r="D78" s="292"/>
      <c r="E78" s="151"/>
      <c r="F78" s="151"/>
      <c r="G78" s="144">
        <f t="shared" si="15"/>
        <v>0</v>
      </c>
      <c r="H78" s="152"/>
      <c r="I78" s="152"/>
      <c r="J78" s="152"/>
      <c r="K78" s="152"/>
      <c r="L78" s="152"/>
      <c r="M78" s="152"/>
      <c r="N78" s="152"/>
      <c r="O78" s="152"/>
      <c r="P78" s="144">
        <f t="shared" si="13"/>
        <v>0</v>
      </c>
      <c r="Q78" s="152"/>
      <c r="R78" s="152"/>
      <c r="S78" s="152"/>
      <c r="T78" s="152"/>
      <c r="U78" s="152"/>
      <c r="V78" s="152"/>
      <c r="W78" s="152"/>
      <c r="X78" s="152"/>
      <c r="Y78" s="144">
        <f t="shared" si="14"/>
        <v>0</v>
      </c>
      <c r="Z78" s="145"/>
      <c r="AA78" s="152"/>
      <c r="AB78" s="152"/>
      <c r="AC78" s="152"/>
      <c r="AD78" s="152"/>
      <c r="AE78" s="150"/>
      <c r="AF78" s="152"/>
      <c r="AG78" s="152"/>
    </row>
    <row r="79" spans="1:33" ht="18.75" customHeight="1">
      <c r="A79" s="163"/>
      <c r="B79" s="136" t="s">
        <v>535</v>
      </c>
      <c r="C79" s="148"/>
      <c r="D79" s="164" t="s">
        <v>536</v>
      </c>
      <c r="E79" s="152">
        <v>0</v>
      </c>
      <c r="F79" s="152">
        <v>0</v>
      </c>
      <c r="G79" s="144">
        <f t="shared" si="15"/>
        <v>0</v>
      </c>
      <c r="H79" s="152">
        <v>0</v>
      </c>
      <c r="I79" s="152">
        <v>0</v>
      </c>
      <c r="J79" s="152">
        <v>0</v>
      </c>
      <c r="K79" s="152">
        <v>0</v>
      </c>
      <c r="L79" s="152">
        <v>0</v>
      </c>
      <c r="M79" s="152">
        <v>0</v>
      </c>
      <c r="N79" s="152">
        <v>0</v>
      </c>
      <c r="O79" s="152">
        <v>0</v>
      </c>
      <c r="P79" s="144">
        <f t="shared" si="13"/>
        <v>0</v>
      </c>
      <c r="Q79" s="152">
        <v>0</v>
      </c>
      <c r="R79" s="152">
        <v>0</v>
      </c>
      <c r="S79" s="152">
        <v>0</v>
      </c>
      <c r="T79" s="152">
        <v>0</v>
      </c>
      <c r="U79" s="152">
        <v>0</v>
      </c>
      <c r="V79" s="152">
        <v>0</v>
      </c>
      <c r="W79" s="152">
        <v>0</v>
      </c>
      <c r="X79" s="152">
        <v>0</v>
      </c>
      <c r="Y79" s="144">
        <f t="shared" si="14"/>
        <v>0</v>
      </c>
      <c r="Z79" s="145"/>
      <c r="AA79" s="152"/>
      <c r="AB79" s="152"/>
      <c r="AC79" s="152"/>
      <c r="AD79" s="152"/>
      <c r="AE79" s="150"/>
      <c r="AF79" s="152"/>
      <c r="AG79" s="152"/>
    </row>
    <row r="80" spans="1:33" ht="46.5">
      <c r="A80" s="163"/>
      <c r="B80" s="136" t="s">
        <v>537</v>
      </c>
      <c r="C80" s="148"/>
      <c r="D80" s="164" t="s">
        <v>538</v>
      </c>
      <c r="E80" s="152">
        <v>0</v>
      </c>
      <c r="F80" s="152">
        <v>80000000</v>
      </c>
      <c r="G80" s="144">
        <f t="shared" si="15"/>
        <v>80000000</v>
      </c>
      <c r="H80" s="152">
        <v>0</v>
      </c>
      <c r="I80" s="152">
        <v>0</v>
      </c>
      <c r="J80" s="152">
        <v>0</v>
      </c>
      <c r="K80" s="152">
        <v>0</v>
      </c>
      <c r="L80" s="152">
        <v>0</v>
      </c>
      <c r="M80" s="152">
        <v>80000000</v>
      </c>
      <c r="N80" s="152">
        <v>0</v>
      </c>
      <c r="O80" s="152">
        <v>0</v>
      </c>
      <c r="P80" s="144">
        <f t="shared" si="13"/>
        <v>1282260600</v>
      </c>
      <c r="Q80" s="152">
        <v>0</v>
      </c>
      <c r="R80" s="152">
        <v>0</v>
      </c>
      <c r="S80" s="152">
        <v>0</v>
      </c>
      <c r="T80" s="152">
        <v>0</v>
      </c>
      <c r="U80" s="152">
        <v>0</v>
      </c>
      <c r="V80" s="152">
        <v>1282260600</v>
      </c>
      <c r="W80" s="152">
        <v>0</v>
      </c>
      <c r="X80" s="152">
        <v>0</v>
      </c>
      <c r="Y80" s="144">
        <f t="shared" si="14"/>
        <v>0</v>
      </c>
      <c r="Z80" s="145"/>
      <c r="AA80" s="152"/>
      <c r="AB80" s="152"/>
      <c r="AC80" s="152"/>
      <c r="AD80" s="152"/>
      <c r="AE80" s="150"/>
      <c r="AF80" s="152"/>
      <c r="AG80" s="152"/>
    </row>
    <row r="81" spans="1:33" ht="46.5">
      <c r="A81" s="165"/>
      <c r="B81" s="136" t="s">
        <v>539</v>
      </c>
      <c r="C81" s="155"/>
      <c r="D81" s="166" t="s">
        <v>540</v>
      </c>
      <c r="E81" s="151">
        <v>80000000</v>
      </c>
      <c r="F81" s="151">
        <v>0</v>
      </c>
      <c r="G81" s="144">
        <f t="shared" si="15"/>
        <v>80000000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80000000</v>
      </c>
      <c r="N81" s="151">
        <v>0</v>
      </c>
      <c r="O81" s="151">
        <v>0</v>
      </c>
      <c r="P81" s="144">
        <f t="shared" si="13"/>
        <v>284371034</v>
      </c>
      <c r="Q81" s="151">
        <v>2200000</v>
      </c>
      <c r="R81" s="151">
        <v>435600</v>
      </c>
      <c r="S81" s="151">
        <v>23479760</v>
      </c>
      <c r="T81" s="151">
        <v>0</v>
      </c>
      <c r="U81" s="151">
        <v>0</v>
      </c>
      <c r="V81" s="152">
        <v>258255674</v>
      </c>
      <c r="W81" s="151">
        <v>0</v>
      </c>
      <c r="X81" s="151">
        <v>0</v>
      </c>
      <c r="Y81" s="144">
        <f t="shared" si="14"/>
        <v>61641860</v>
      </c>
      <c r="Z81" s="145">
        <v>2200000</v>
      </c>
      <c r="AA81" s="151">
        <v>435600</v>
      </c>
      <c r="AB81" s="152">
        <v>23479760</v>
      </c>
      <c r="AC81" s="151"/>
      <c r="AD81" s="151"/>
      <c r="AE81" s="150">
        <v>35526500</v>
      </c>
      <c r="AF81" s="152"/>
      <c r="AG81" s="151"/>
    </row>
    <row r="82" spans="1:33" s="157" customFormat="1" ht="46.5">
      <c r="A82" s="163"/>
      <c r="B82" s="136" t="s">
        <v>541</v>
      </c>
      <c r="C82" s="148"/>
      <c r="D82" s="164" t="s">
        <v>542</v>
      </c>
      <c r="E82" s="151">
        <v>200000000</v>
      </c>
      <c r="F82" s="152">
        <v>0</v>
      </c>
      <c r="G82" s="144">
        <f t="shared" si="15"/>
        <v>200000000</v>
      </c>
      <c r="H82" s="152">
        <v>0</v>
      </c>
      <c r="I82" s="152">
        <v>0</v>
      </c>
      <c r="J82" s="152">
        <v>0</v>
      </c>
      <c r="K82" s="152">
        <v>0</v>
      </c>
      <c r="L82" s="152">
        <v>0</v>
      </c>
      <c r="M82" s="152">
        <v>200000000</v>
      </c>
      <c r="N82" s="152">
        <v>0</v>
      </c>
      <c r="O82" s="152">
        <v>0</v>
      </c>
      <c r="P82" s="144">
        <f t="shared" si="13"/>
        <v>587624000</v>
      </c>
      <c r="Q82" s="152">
        <v>0</v>
      </c>
      <c r="R82" s="152">
        <v>0</v>
      </c>
      <c r="S82" s="152">
        <v>279590500</v>
      </c>
      <c r="T82" s="152">
        <v>0</v>
      </c>
      <c r="U82" s="152">
        <v>0</v>
      </c>
      <c r="V82" s="152">
        <v>308033500</v>
      </c>
      <c r="W82" s="152">
        <v>0</v>
      </c>
      <c r="X82" s="152">
        <v>0</v>
      </c>
      <c r="Y82" s="144">
        <f t="shared" si="14"/>
        <v>146050000</v>
      </c>
      <c r="Z82" s="145"/>
      <c r="AA82" s="152"/>
      <c r="AB82" s="152">
        <v>139700000</v>
      </c>
      <c r="AC82" s="152"/>
      <c r="AD82" s="152"/>
      <c r="AE82" s="150">
        <v>6350000</v>
      </c>
      <c r="AF82" s="152"/>
      <c r="AG82" s="152"/>
    </row>
    <row r="83" spans="1:33" ht="20.25">
      <c r="A83" s="292" t="s">
        <v>543</v>
      </c>
      <c r="B83" s="292"/>
      <c r="C83" s="292"/>
      <c r="D83" s="292"/>
      <c r="E83" s="151"/>
      <c r="F83" s="151"/>
      <c r="G83" s="144">
        <f t="shared" si="15"/>
        <v>0</v>
      </c>
      <c r="H83" s="152"/>
      <c r="I83" s="152"/>
      <c r="J83" s="152"/>
      <c r="K83" s="152"/>
      <c r="L83" s="152"/>
      <c r="M83" s="152"/>
      <c r="N83" s="152"/>
      <c r="O83" s="152"/>
      <c r="P83" s="144">
        <f t="shared" si="13"/>
        <v>0</v>
      </c>
      <c r="Q83" s="152"/>
      <c r="R83" s="152"/>
      <c r="S83" s="152"/>
      <c r="T83" s="152"/>
      <c r="U83" s="152"/>
      <c r="V83" s="152"/>
      <c r="W83" s="152"/>
      <c r="X83" s="152"/>
      <c r="Y83" s="144">
        <f t="shared" si="14"/>
        <v>0</v>
      </c>
      <c r="Z83" s="145"/>
      <c r="AA83" s="152"/>
      <c r="AB83" s="152"/>
      <c r="AC83" s="152"/>
      <c r="AD83" s="152"/>
      <c r="AE83" s="150"/>
      <c r="AF83" s="152"/>
      <c r="AG83" s="152"/>
    </row>
    <row r="84" spans="1:33" ht="18.75" customHeight="1">
      <c r="A84" s="155"/>
      <c r="B84" s="154" t="s">
        <v>544</v>
      </c>
      <c r="C84" s="155"/>
      <c r="D84" s="167" t="s">
        <v>1254</v>
      </c>
      <c r="E84" s="151">
        <v>0</v>
      </c>
      <c r="F84" s="151">
        <v>0</v>
      </c>
      <c r="G84" s="144">
        <f t="shared" si="15"/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44">
        <f t="shared" si="13"/>
        <v>1092200</v>
      </c>
      <c r="Q84" s="151">
        <v>0</v>
      </c>
      <c r="R84" s="151">
        <v>0</v>
      </c>
      <c r="S84" s="151">
        <v>1092200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44">
        <f t="shared" si="14"/>
        <v>1092200</v>
      </c>
      <c r="Z84" s="145"/>
      <c r="AA84" s="151"/>
      <c r="AB84" s="152">
        <v>1092200</v>
      </c>
      <c r="AC84" s="151"/>
      <c r="AD84" s="151"/>
      <c r="AE84" s="150"/>
      <c r="AF84" s="152"/>
      <c r="AG84" s="151"/>
    </row>
    <row r="85" spans="1:33" s="157" customFormat="1" ht="46.5">
      <c r="A85" s="154"/>
      <c r="B85" s="154" t="s">
        <v>545</v>
      </c>
      <c r="C85" s="155"/>
      <c r="D85" s="167" t="s">
        <v>546</v>
      </c>
      <c r="E85" s="151">
        <v>0</v>
      </c>
      <c r="F85" s="151">
        <v>14800000</v>
      </c>
      <c r="G85" s="144">
        <f t="shared" si="15"/>
        <v>14800000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14800000</v>
      </c>
      <c r="O85" s="151">
        <v>0</v>
      </c>
      <c r="P85" s="144">
        <f t="shared" si="13"/>
        <v>14800000</v>
      </c>
      <c r="Q85" s="151">
        <v>0</v>
      </c>
      <c r="R85" s="151">
        <v>0</v>
      </c>
      <c r="S85" s="151">
        <v>0</v>
      </c>
      <c r="T85" s="151">
        <v>0</v>
      </c>
      <c r="U85" s="151">
        <v>0</v>
      </c>
      <c r="V85" s="151">
        <v>0</v>
      </c>
      <c r="W85" s="151">
        <v>14800000</v>
      </c>
      <c r="X85" s="151">
        <v>0</v>
      </c>
      <c r="Y85" s="144">
        <f t="shared" si="14"/>
        <v>0</v>
      </c>
      <c r="Z85" s="145"/>
      <c r="AA85" s="151"/>
      <c r="AB85" s="152"/>
      <c r="AC85" s="151"/>
      <c r="AD85" s="151"/>
      <c r="AE85" s="150"/>
      <c r="AF85" s="152"/>
      <c r="AG85" s="151"/>
    </row>
    <row r="86" spans="1:33" s="157" customFormat="1" ht="46.5">
      <c r="A86" s="136"/>
      <c r="B86" s="154" t="s">
        <v>547</v>
      </c>
      <c r="C86" s="148"/>
      <c r="D86" s="167" t="s">
        <v>548</v>
      </c>
      <c r="E86" s="152">
        <v>0</v>
      </c>
      <c r="F86" s="151">
        <v>0</v>
      </c>
      <c r="G86" s="144">
        <f t="shared" si="15"/>
        <v>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44">
        <f t="shared" si="13"/>
        <v>0</v>
      </c>
      <c r="Q86" s="152">
        <v>0</v>
      </c>
      <c r="R86" s="152">
        <v>0</v>
      </c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44">
        <f t="shared" si="14"/>
        <v>0</v>
      </c>
      <c r="Z86" s="145"/>
      <c r="AA86" s="152"/>
      <c r="AB86" s="152"/>
      <c r="AC86" s="152"/>
      <c r="AD86" s="152"/>
      <c r="AE86" s="150"/>
      <c r="AF86" s="152"/>
      <c r="AG86" s="152"/>
    </row>
    <row r="87" spans="1:33" ht="23.25">
      <c r="A87" s="136"/>
      <c r="B87" s="154" t="s">
        <v>549</v>
      </c>
      <c r="C87" s="148"/>
      <c r="D87" s="167" t="s">
        <v>550</v>
      </c>
      <c r="E87" s="152">
        <v>0</v>
      </c>
      <c r="F87" s="151">
        <v>0</v>
      </c>
      <c r="G87" s="144">
        <f t="shared" si="15"/>
        <v>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  <c r="N87" s="152">
        <v>0</v>
      </c>
      <c r="O87" s="152">
        <v>0</v>
      </c>
      <c r="P87" s="144">
        <f t="shared" si="13"/>
        <v>0</v>
      </c>
      <c r="Q87" s="152">
        <v>0</v>
      </c>
      <c r="R87" s="152">
        <v>0</v>
      </c>
      <c r="S87" s="152">
        <v>0</v>
      </c>
      <c r="T87" s="152">
        <v>0</v>
      </c>
      <c r="U87" s="152">
        <v>0</v>
      </c>
      <c r="V87" s="152">
        <v>0</v>
      </c>
      <c r="W87" s="152">
        <v>0</v>
      </c>
      <c r="X87" s="152">
        <v>0</v>
      </c>
      <c r="Y87" s="144">
        <f t="shared" si="14"/>
        <v>0</v>
      </c>
      <c r="Z87" s="145"/>
      <c r="AA87" s="152"/>
      <c r="AB87" s="152"/>
      <c r="AC87" s="152"/>
      <c r="AD87" s="152"/>
      <c r="AE87" s="150"/>
      <c r="AF87" s="152"/>
      <c r="AG87" s="152"/>
    </row>
    <row r="88" spans="1:33" ht="69.75">
      <c r="A88" s="136"/>
      <c r="B88" s="154" t="s">
        <v>551</v>
      </c>
      <c r="C88" s="148"/>
      <c r="D88" s="167" t="s">
        <v>552</v>
      </c>
      <c r="E88" s="152">
        <v>0</v>
      </c>
      <c r="F88" s="151">
        <v>0</v>
      </c>
      <c r="G88" s="144">
        <f t="shared" si="15"/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44">
        <f t="shared" si="13"/>
        <v>0</v>
      </c>
      <c r="Q88" s="152">
        <v>0</v>
      </c>
      <c r="R88" s="152">
        <v>0</v>
      </c>
      <c r="S88" s="152">
        <v>0</v>
      </c>
      <c r="T88" s="152">
        <v>0</v>
      </c>
      <c r="U88" s="152">
        <v>0</v>
      </c>
      <c r="V88" s="152">
        <v>0</v>
      </c>
      <c r="W88" s="152">
        <v>0</v>
      </c>
      <c r="X88" s="152">
        <v>0</v>
      </c>
      <c r="Y88" s="144">
        <f t="shared" si="14"/>
        <v>0</v>
      </c>
      <c r="Z88" s="145"/>
      <c r="AA88" s="152"/>
      <c r="AB88" s="152"/>
      <c r="AC88" s="152"/>
      <c r="AD88" s="152"/>
      <c r="AE88" s="150"/>
      <c r="AF88" s="152"/>
      <c r="AG88" s="152"/>
    </row>
    <row r="89" spans="1:33" ht="46.5">
      <c r="A89" s="136"/>
      <c r="B89" s="154" t="s">
        <v>553</v>
      </c>
      <c r="C89" s="148"/>
      <c r="D89" s="167" t="s">
        <v>1251</v>
      </c>
      <c r="E89" s="152">
        <v>0</v>
      </c>
      <c r="F89" s="151">
        <v>0</v>
      </c>
      <c r="G89" s="144">
        <f t="shared" si="15"/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0</v>
      </c>
      <c r="P89" s="144">
        <f t="shared" si="13"/>
        <v>1092200</v>
      </c>
      <c r="Q89" s="152">
        <v>0</v>
      </c>
      <c r="R89" s="152">
        <v>0</v>
      </c>
      <c r="S89" s="152">
        <v>1092200</v>
      </c>
      <c r="T89" s="152">
        <v>0</v>
      </c>
      <c r="U89" s="152">
        <v>0</v>
      </c>
      <c r="V89" s="152">
        <v>0</v>
      </c>
      <c r="W89" s="152">
        <v>0</v>
      </c>
      <c r="X89" s="152">
        <v>0</v>
      </c>
      <c r="Y89" s="144">
        <f t="shared" si="14"/>
        <v>1092200</v>
      </c>
      <c r="Z89" s="145"/>
      <c r="AA89" s="152"/>
      <c r="AB89" s="152">
        <v>1092200</v>
      </c>
      <c r="AC89" s="152"/>
      <c r="AD89" s="152"/>
      <c r="AE89" s="150"/>
      <c r="AF89" s="152"/>
      <c r="AG89" s="152"/>
    </row>
    <row r="90" spans="1:33" ht="46.5">
      <c r="A90" s="136"/>
      <c r="B90" s="154" t="s">
        <v>554</v>
      </c>
      <c r="C90" s="148"/>
      <c r="D90" s="167" t="s">
        <v>1252</v>
      </c>
      <c r="E90" s="152">
        <v>0</v>
      </c>
      <c r="F90" s="151">
        <v>0</v>
      </c>
      <c r="G90" s="144">
        <f t="shared" si="15"/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44">
        <f t="shared" si="13"/>
        <v>1092200</v>
      </c>
      <c r="Q90" s="152">
        <v>0</v>
      </c>
      <c r="R90" s="152">
        <v>0</v>
      </c>
      <c r="S90" s="152">
        <v>1092200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44">
        <f t="shared" si="14"/>
        <v>1092200</v>
      </c>
      <c r="Z90" s="145"/>
      <c r="AA90" s="152"/>
      <c r="AB90" s="152">
        <v>1092200</v>
      </c>
      <c r="AC90" s="152"/>
      <c r="AD90" s="152"/>
      <c r="AE90" s="150"/>
      <c r="AF90" s="152"/>
      <c r="AG90" s="152"/>
    </row>
    <row r="91" spans="1:33" ht="46.5">
      <c r="A91" s="136"/>
      <c r="B91" s="154" t="s">
        <v>555</v>
      </c>
      <c r="C91" s="148"/>
      <c r="D91" s="167" t="s">
        <v>1253</v>
      </c>
      <c r="E91" s="152">
        <v>0</v>
      </c>
      <c r="F91" s="151">
        <v>0</v>
      </c>
      <c r="G91" s="144">
        <f t="shared" si="15"/>
        <v>0</v>
      </c>
      <c r="H91" s="152">
        <v>0</v>
      </c>
      <c r="I91" s="152">
        <v>0</v>
      </c>
      <c r="J91" s="152">
        <v>0</v>
      </c>
      <c r="K91" s="152">
        <v>0</v>
      </c>
      <c r="L91" s="152">
        <v>0</v>
      </c>
      <c r="M91" s="152">
        <v>0</v>
      </c>
      <c r="N91" s="152">
        <v>0</v>
      </c>
      <c r="O91" s="152">
        <v>0</v>
      </c>
      <c r="P91" s="144">
        <f t="shared" si="13"/>
        <v>1092200</v>
      </c>
      <c r="Q91" s="152">
        <v>0</v>
      </c>
      <c r="R91" s="152">
        <v>0</v>
      </c>
      <c r="S91" s="152">
        <v>1092200</v>
      </c>
      <c r="T91" s="152">
        <v>0</v>
      </c>
      <c r="U91" s="152">
        <v>0</v>
      </c>
      <c r="V91" s="152">
        <v>0</v>
      </c>
      <c r="W91" s="152">
        <v>0</v>
      </c>
      <c r="X91" s="152">
        <v>0</v>
      </c>
      <c r="Y91" s="144">
        <f t="shared" si="14"/>
        <v>1092200</v>
      </c>
      <c r="Z91" s="145"/>
      <c r="AA91" s="152"/>
      <c r="AB91" s="152">
        <v>1092200</v>
      </c>
      <c r="AC91" s="152"/>
      <c r="AD91" s="152"/>
      <c r="AE91" s="150"/>
      <c r="AF91" s="152"/>
      <c r="AG91" s="152"/>
    </row>
    <row r="92" spans="1:33" ht="69.75">
      <c r="A92" s="136"/>
      <c r="B92" s="154" t="s">
        <v>556</v>
      </c>
      <c r="C92" s="148"/>
      <c r="D92" s="167" t="s">
        <v>557</v>
      </c>
      <c r="E92" s="152">
        <v>0</v>
      </c>
      <c r="F92" s="151">
        <v>0</v>
      </c>
      <c r="G92" s="144">
        <f t="shared" si="15"/>
        <v>0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44">
        <f t="shared" si="13"/>
        <v>0</v>
      </c>
      <c r="Q92" s="152">
        <v>0</v>
      </c>
      <c r="R92" s="152">
        <v>0</v>
      </c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  <c r="Y92" s="144">
        <f t="shared" si="14"/>
        <v>0</v>
      </c>
      <c r="Z92" s="145"/>
      <c r="AA92" s="152"/>
      <c r="AB92" s="152"/>
      <c r="AC92" s="152"/>
      <c r="AD92" s="152"/>
      <c r="AE92" s="150"/>
      <c r="AF92" s="152"/>
      <c r="AG92" s="152"/>
    </row>
    <row r="93" spans="1:33" ht="69.75">
      <c r="A93" s="136"/>
      <c r="B93" s="154" t="s">
        <v>558</v>
      </c>
      <c r="C93" s="148"/>
      <c r="D93" s="167" t="s">
        <v>559</v>
      </c>
      <c r="E93" s="152">
        <v>0</v>
      </c>
      <c r="F93" s="151">
        <v>0</v>
      </c>
      <c r="G93" s="144">
        <f t="shared" si="15"/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44">
        <f t="shared" si="13"/>
        <v>0</v>
      </c>
      <c r="Q93" s="152">
        <v>0</v>
      </c>
      <c r="R93" s="152">
        <v>0</v>
      </c>
      <c r="S93" s="152">
        <v>0</v>
      </c>
      <c r="T93" s="152">
        <v>0</v>
      </c>
      <c r="U93" s="152">
        <v>0</v>
      </c>
      <c r="V93" s="152">
        <v>0</v>
      </c>
      <c r="W93" s="152">
        <v>0</v>
      </c>
      <c r="X93" s="152">
        <v>0</v>
      </c>
      <c r="Y93" s="144">
        <f t="shared" si="14"/>
        <v>0</v>
      </c>
      <c r="Z93" s="145"/>
      <c r="AA93" s="152"/>
      <c r="AB93" s="152"/>
      <c r="AC93" s="152"/>
      <c r="AD93" s="152"/>
      <c r="AE93" s="150"/>
      <c r="AF93" s="152"/>
      <c r="AG93" s="152"/>
    </row>
    <row r="94" spans="1:33" ht="46.5">
      <c r="A94" s="136"/>
      <c r="B94" s="154" t="s">
        <v>560</v>
      </c>
      <c r="C94" s="148"/>
      <c r="D94" s="167" t="s">
        <v>561</v>
      </c>
      <c r="E94" s="152">
        <v>0</v>
      </c>
      <c r="F94" s="151">
        <v>0</v>
      </c>
      <c r="G94" s="144">
        <f t="shared" si="15"/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0</v>
      </c>
      <c r="P94" s="144">
        <f t="shared" si="13"/>
        <v>0</v>
      </c>
      <c r="Q94" s="152">
        <v>0</v>
      </c>
      <c r="R94" s="152">
        <v>0</v>
      </c>
      <c r="S94" s="152">
        <v>0</v>
      </c>
      <c r="T94" s="152">
        <v>0</v>
      </c>
      <c r="U94" s="152">
        <v>0</v>
      </c>
      <c r="V94" s="152">
        <v>0</v>
      </c>
      <c r="W94" s="152">
        <v>0</v>
      </c>
      <c r="X94" s="152">
        <v>0</v>
      </c>
      <c r="Y94" s="144">
        <f t="shared" si="14"/>
        <v>0</v>
      </c>
      <c r="Z94" s="145"/>
      <c r="AA94" s="152"/>
      <c r="AB94" s="152"/>
      <c r="AC94" s="152"/>
      <c r="AD94" s="152"/>
      <c r="AE94" s="150"/>
      <c r="AF94" s="152"/>
      <c r="AG94" s="152"/>
    </row>
    <row r="95" spans="1:33" ht="46.5">
      <c r="A95" s="136"/>
      <c r="B95" s="154" t="s">
        <v>562</v>
      </c>
      <c r="C95" s="148"/>
      <c r="D95" s="167" t="s">
        <v>563</v>
      </c>
      <c r="E95" s="152">
        <v>0</v>
      </c>
      <c r="F95" s="151">
        <v>0</v>
      </c>
      <c r="G95" s="144">
        <f t="shared" si="15"/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2">
        <v>0</v>
      </c>
      <c r="O95" s="152">
        <v>0</v>
      </c>
      <c r="P95" s="144">
        <f t="shared" si="13"/>
        <v>0</v>
      </c>
      <c r="Q95" s="152">
        <v>0</v>
      </c>
      <c r="R95" s="152">
        <v>0</v>
      </c>
      <c r="S95" s="152">
        <v>0</v>
      </c>
      <c r="T95" s="152">
        <v>0</v>
      </c>
      <c r="U95" s="152">
        <v>0</v>
      </c>
      <c r="V95" s="152">
        <v>0</v>
      </c>
      <c r="W95" s="152">
        <v>0</v>
      </c>
      <c r="X95" s="152">
        <v>0</v>
      </c>
      <c r="Y95" s="144">
        <f t="shared" si="14"/>
        <v>0</v>
      </c>
      <c r="Z95" s="145"/>
      <c r="AA95" s="152"/>
      <c r="AB95" s="152"/>
      <c r="AC95" s="152"/>
      <c r="AD95" s="152"/>
      <c r="AE95" s="150"/>
      <c r="AF95" s="152"/>
      <c r="AG95" s="152"/>
    </row>
    <row r="96" spans="1:33" ht="23.25">
      <c r="A96" s="136"/>
      <c r="B96" s="154" t="s">
        <v>564</v>
      </c>
      <c r="C96" s="148"/>
      <c r="D96" s="167" t="s">
        <v>565</v>
      </c>
      <c r="E96" s="152">
        <v>0</v>
      </c>
      <c r="F96" s="151">
        <v>0</v>
      </c>
      <c r="G96" s="144">
        <f t="shared" si="15"/>
        <v>0</v>
      </c>
      <c r="H96" s="152">
        <v>0</v>
      </c>
      <c r="I96" s="152">
        <v>0</v>
      </c>
      <c r="J96" s="152">
        <v>0</v>
      </c>
      <c r="K96" s="152">
        <v>0</v>
      </c>
      <c r="L96" s="152">
        <v>0</v>
      </c>
      <c r="M96" s="152">
        <v>0</v>
      </c>
      <c r="N96" s="152">
        <v>0</v>
      </c>
      <c r="O96" s="152">
        <v>0</v>
      </c>
      <c r="P96" s="144">
        <f t="shared" si="13"/>
        <v>2540000</v>
      </c>
      <c r="Q96" s="152">
        <v>0</v>
      </c>
      <c r="R96" s="152">
        <v>0</v>
      </c>
      <c r="S96" s="152">
        <v>2540000</v>
      </c>
      <c r="T96" s="152">
        <v>0</v>
      </c>
      <c r="U96" s="152">
        <v>0</v>
      </c>
      <c r="V96" s="152">
        <v>0</v>
      </c>
      <c r="W96" s="152">
        <v>0</v>
      </c>
      <c r="X96" s="152">
        <v>0</v>
      </c>
      <c r="Y96" s="144">
        <f t="shared" si="14"/>
        <v>2540000</v>
      </c>
      <c r="Z96" s="145"/>
      <c r="AA96" s="152"/>
      <c r="AB96" s="152">
        <v>2540000</v>
      </c>
      <c r="AC96" s="152"/>
      <c r="AD96" s="152"/>
      <c r="AE96" s="150"/>
      <c r="AF96" s="152"/>
      <c r="AG96" s="152"/>
    </row>
    <row r="97" spans="1:33" ht="46.5">
      <c r="A97" s="136"/>
      <c r="B97" s="154" t="s">
        <v>566</v>
      </c>
      <c r="C97" s="148"/>
      <c r="D97" s="167" t="s">
        <v>567</v>
      </c>
      <c r="E97" s="152">
        <v>0</v>
      </c>
      <c r="F97" s="151">
        <v>0</v>
      </c>
      <c r="G97" s="144">
        <f t="shared" si="15"/>
        <v>0</v>
      </c>
      <c r="H97" s="152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  <c r="N97" s="152">
        <v>0</v>
      </c>
      <c r="O97" s="152">
        <v>0</v>
      </c>
      <c r="P97" s="144">
        <f t="shared" si="13"/>
        <v>0</v>
      </c>
      <c r="Q97" s="152">
        <v>0</v>
      </c>
      <c r="R97" s="152">
        <v>0</v>
      </c>
      <c r="S97" s="152">
        <v>0</v>
      </c>
      <c r="T97" s="152">
        <v>0</v>
      </c>
      <c r="U97" s="152">
        <v>0</v>
      </c>
      <c r="V97" s="152">
        <v>0</v>
      </c>
      <c r="W97" s="152">
        <v>0</v>
      </c>
      <c r="X97" s="152">
        <v>0</v>
      </c>
      <c r="Y97" s="144">
        <f t="shared" si="14"/>
        <v>0</v>
      </c>
      <c r="Z97" s="145"/>
      <c r="AA97" s="152"/>
      <c r="AB97" s="152"/>
      <c r="AC97" s="152"/>
      <c r="AD97" s="152"/>
      <c r="AE97" s="150"/>
      <c r="AF97" s="152"/>
      <c r="AG97" s="152"/>
    </row>
    <row r="98" spans="1:33" ht="23.25">
      <c r="A98" s="154"/>
      <c r="B98" s="154" t="s">
        <v>568</v>
      </c>
      <c r="C98" s="155"/>
      <c r="D98" s="167" t="s">
        <v>569</v>
      </c>
      <c r="E98" s="151">
        <v>0</v>
      </c>
      <c r="F98" s="151">
        <v>0</v>
      </c>
      <c r="G98" s="144">
        <f t="shared" si="15"/>
        <v>0</v>
      </c>
      <c r="H98" s="151">
        <v>0</v>
      </c>
      <c r="I98" s="151">
        <v>0</v>
      </c>
      <c r="J98" s="151">
        <v>0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44">
        <f t="shared" si="13"/>
        <v>0</v>
      </c>
      <c r="Q98" s="151">
        <v>0</v>
      </c>
      <c r="R98" s="151">
        <v>0</v>
      </c>
      <c r="S98" s="151">
        <v>0</v>
      </c>
      <c r="T98" s="151">
        <v>0</v>
      </c>
      <c r="U98" s="151">
        <v>0</v>
      </c>
      <c r="V98" s="151">
        <v>0</v>
      </c>
      <c r="W98" s="151">
        <v>0</v>
      </c>
      <c r="X98" s="151">
        <v>0</v>
      </c>
      <c r="Y98" s="144">
        <f t="shared" si="14"/>
        <v>0</v>
      </c>
      <c r="Z98" s="145"/>
      <c r="AA98" s="151"/>
      <c r="AB98" s="152"/>
      <c r="AC98" s="151"/>
      <c r="AD98" s="151"/>
      <c r="AE98" s="150"/>
      <c r="AF98" s="152"/>
      <c r="AG98" s="151"/>
    </row>
    <row r="99" spans="1:33" s="157" customFormat="1" ht="46.5">
      <c r="A99" s="154"/>
      <c r="B99" s="154" t="s">
        <v>570</v>
      </c>
      <c r="C99" s="155"/>
      <c r="D99" s="167" t="s">
        <v>1247</v>
      </c>
      <c r="E99" s="151">
        <v>0</v>
      </c>
      <c r="F99" s="151">
        <v>0</v>
      </c>
      <c r="G99" s="144">
        <f t="shared" si="15"/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44">
        <f t="shared" si="13"/>
        <v>1092200</v>
      </c>
      <c r="Q99" s="151">
        <v>0</v>
      </c>
      <c r="R99" s="151">
        <v>0</v>
      </c>
      <c r="S99" s="151">
        <v>1092200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  <c r="Y99" s="144">
        <f t="shared" si="14"/>
        <v>1092200</v>
      </c>
      <c r="Z99" s="145"/>
      <c r="AA99" s="151"/>
      <c r="AB99" s="152">
        <v>1092200</v>
      </c>
      <c r="AC99" s="151"/>
      <c r="AD99" s="151"/>
      <c r="AE99" s="150"/>
      <c r="AF99" s="152"/>
      <c r="AG99" s="151"/>
    </row>
    <row r="100" spans="1:33" s="157" customFormat="1" ht="46.5">
      <c r="A100" s="136"/>
      <c r="B100" s="154" t="s">
        <v>571</v>
      </c>
      <c r="C100" s="148"/>
      <c r="D100" s="167" t="s">
        <v>1248</v>
      </c>
      <c r="E100" s="152">
        <v>0</v>
      </c>
      <c r="F100" s="151">
        <v>0</v>
      </c>
      <c r="G100" s="144">
        <f t="shared" si="15"/>
        <v>0</v>
      </c>
      <c r="H100" s="152">
        <v>0</v>
      </c>
      <c r="I100" s="152">
        <v>0</v>
      </c>
      <c r="J100" s="152">
        <v>0</v>
      </c>
      <c r="K100" s="152">
        <v>0</v>
      </c>
      <c r="L100" s="152">
        <v>0</v>
      </c>
      <c r="M100" s="152">
        <v>0</v>
      </c>
      <c r="N100" s="152">
        <v>0</v>
      </c>
      <c r="O100" s="152">
        <v>0</v>
      </c>
      <c r="P100" s="144">
        <f t="shared" si="13"/>
        <v>0</v>
      </c>
      <c r="Q100" s="152">
        <v>0</v>
      </c>
      <c r="R100" s="152">
        <v>0</v>
      </c>
      <c r="S100" s="152">
        <v>0</v>
      </c>
      <c r="T100" s="152">
        <v>0</v>
      </c>
      <c r="U100" s="152">
        <v>0</v>
      </c>
      <c r="V100" s="152">
        <v>0</v>
      </c>
      <c r="W100" s="152">
        <v>0</v>
      </c>
      <c r="X100" s="152">
        <v>0</v>
      </c>
      <c r="Y100" s="144">
        <f t="shared" si="14"/>
        <v>0</v>
      </c>
      <c r="Z100" s="145"/>
      <c r="AA100" s="152"/>
      <c r="AB100" s="152"/>
      <c r="AC100" s="152"/>
      <c r="AD100" s="152"/>
      <c r="AE100" s="150"/>
      <c r="AF100" s="152"/>
      <c r="AG100" s="152"/>
    </row>
    <row r="101" spans="1:33" ht="46.5">
      <c r="A101" s="136"/>
      <c r="B101" s="154" t="s">
        <v>572</v>
      </c>
      <c r="C101" s="148"/>
      <c r="D101" s="167" t="s">
        <v>1249</v>
      </c>
      <c r="E101" s="152">
        <v>0</v>
      </c>
      <c r="F101" s="151">
        <f>M101</f>
        <v>85000000</v>
      </c>
      <c r="G101" s="144">
        <f t="shared" si="15"/>
        <v>85000000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85000000</v>
      </c>
      <c r="N101" s="152">
        <v>0</v>
      </c>
      <c r="O101" s="152">
        <v>0</v>
      </c>
      <c r="P101" s="144">
        <f t="shared" si="13"/>
        <v>81280000</v>
      </c>
      <c r="Q101" s="152">
        <v>0</v>
      </c>
      <c r="R101" s="152">
        <v>0</v>
      </c>
      <c r="S101" s="152">
        <v>0</v>
      </c>
      <c r="T101" s="152">
        <v>0</v>
      </c>
      <c r="U101" s="152">
        <v>0</v>
      </c>
      <c r="V101" s="152">
        <v>81280000</v>
      </c>
      <c r="W101" s="152">
        <v>0</v>
      </c>
      <c r="X101" s="152">
        <v>0</v>
      </c>
      <c r="Y101" s="144">
        <f t="shared" si="14"/>
        <v>0</v>
      </c>
      <c r="Z101" s="145"/>
      <c r="AA101" s="152"/>
      <c r="AB101" s="152"/>
      <c r="AC101" s="152"/>
      <c r="AD101" s="152"/>
      <c r="AE101" s="150"/>
      <c r="AF101" s="152"/>
      <c r="AG101" s="152"/>
    </row>
    <row r="102" spans="1:33" ht="46.5">
      <c r="A102" s="136"/>
      <c r="B102" s="154" t="s">
        <v>573</v>
      </c>
      <c r="C102" s="148"/>
      <c r="D102" s="167" t="s">
        <v>574</v>
      </c>
      <c r="E102" s="152">
        <v>0</v>
      </c>
      <c r="F102" s="151">
        <f>M102</f>
        <v>230000000</v>
      </c>
      <c r="G102" s="144">
        <f t="shared" si="15"/>
        <v>230000000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52">
        <v>230000000</v>
      </c>
      <c r="N102" s="152">
        <v>0</v>
      </c>
      <c r="O102" s="152">
        <v>0</v>
      </c>
      <c r="P102" s="144">
        <f t="shared" si="13"/>
        <v>229453900</v>
      </c>
      <c r="Q102" s="152">
        <v>0</v>
      </c>
      <c r="R102" s="152">
        <v>0</v>
      </c>
      <c r="S102" s="152">
        <v>0</v>
      </c>
      <c r="T102" s="152">
        <v>0</v>
      </c>
      <c r="U102" s="152">
        <v>0</v>
      </c>
      <c r="V102" s="152">
        <v>229453900</v>
      </c>
      <c r="W102" s="152">
        <v>0</v>
      </c>
      <c r="X102" s="152">
        <v>0</v>
      </c>
      <c r="Y102" s="144">
        <f t="shared" si="14"/>
        <v>218739720</v>
      </c>
      <c r="Z102" s="145"/>
      <c r="AA102" s="152"/>
      <c r="AB102" s="152"/>
      <c r="AC102" s="152"/>
      <c r="AD102" s="152"/>
      <c r="AE102" s="150">
        <v>218739720</v>
      </c>
      <c r="AF102" s="152"/>
      <c r="AG102" s="152"/>
    </row>
    <row r="103" spans="1:33" ht="46.5">
      <c r="A103" s="154"/>
      <c r="B103" s="154" t="s">
        <v>575</v>
      </c>
      <c r="C103" s="155"/>
      <c r="D103" s="167" t="s">
        <v>1250</v>
      </c>
      <c r="E103" s="151">
        <v>0</v>
      </c>
      <c r="F103" s="151">
        <f>M103</f>
        <v>45000000</v>
      </c>
      <c r="G103" s="144">
        <f t="shared" si="15"/>
        <v>45000000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45000000</v>
      </c>
      <c r="N103" s="151">
        <v>0</v>
      </c>
      <c r="O103" s="151">
        <v>0</v>
      </c>
      <c r="P103" s="144">
        <f t="shared" si="13"/>
        <v>390343420</v>
      </c>
      <c r="Q103" s="151">
        <v>0</v>
      </c>
      <c r="R103" s="151">
        <v>0</v>
      </c>
      <c r="S103" s="151">
        <v>10985500</v>
      </c>
      <c r="T103" s="151">
        <v>0</v>
      </c>
      <c r="U103" s="151">
        <v>0</v>
      </c>
      <c r="V103" s="151">
        <v>379357920</v>
      </c>
      <c r="W103" s="151">
        <v>0</v>
      </c>
      <c r="X103" s="151">
        <v>0</v>
      </c>
      <c r="Y103" s="144">
        <f t="shared" si="14"/>
        <v>876300</v>
      </c>
      <c r="Z103" s="145"/>
      <c r="AA103" s="151"/>
      <c r="AB103" s="152"/>
      <c r="AC103" s="151"/>
      <c r="AD103" s="151"/>
      <c r="AE103" s="150">
        <v>876300</v>
      </c>
      <c r="AF103" s="152"/>
      <c r="AG103" s="151"/>
    </row>
    <row r="104" spans="1:33" s="157" customFormat="1" ht="20.25">
      <c r="A104" s="292" t="s">
        <v>576</v>
      </c>
      <c r="B104" s="292"/>
      <c r="C104" s="292"/>
      <c r="D104" s="292"/>
      <c r="E104" s="152">
        <v>0</v>
      </c>
      <c r="F104" s="152">
        <v>0</v>
      </c>
      <c r="G104" s="144">
        <f t="shared" si="15"/>
        <v>0</v>
      </c>
      <c r="H104" s="152"/>
      <c r="I104" s="152"/>
      <c r="J104" s="152"/>
      <c r="K104" s="152"/>
      <c r="L104" s="152"/>
      <c r="M104" s="152">
        <v>0</v>
      </c>
      <c r="N104" s="152"/>
      <c r="O104" s="152"/>
      <c r="P104" s="144">
        <f t="shared" si="13"/>
        <v>0</v>
      </c>
      <c r="Q104" s="152"/>
      <c r="R104" s="152"/>
      <c r="S104" s="152"/>
      <c r="T104" s="152"/>
      <c r="U104" s="152"/>
      <c r="V104" s="152">
        <v>0</v>
      </c>
      <c r="W104" s="152"/>
      <c r="X104" s="152"/>
      <c r="Y104" s="144">
        <f t="shared" si="14"/>
        <v>0</v>
      </c>
      <c r="Z104" s="145"/>
      <c r="AA104" s="152"/>
      <c r="AB104" s="152"/>
      <c r="AC104" s="152"/>
      <c r="AD104" s="152"/>
      <c r="AE104" s="150"/>
      <c r="AF104" s="152"/>
      <c r="AG104" s="152"/>
    </row>
    <row r="105" spans="1:33" ht="18.75" customHeight="1">
      <c r="A105" s="136"/>
      <c r="B105" s="136" t="s">
        <v>577</v>
      </c>
      <c r="C105" s="148"/>
      <c r="D105" s="167" t="s">
        <v>578</v>
      </c>
      <c r="E105" s="152">
        <v>0</v>
      </c>
      <c r="F105" s="152">
        <v>0</v>
      </c>
      <c r="G105" s="144">
        <f t="shared" si="15"/>
        <v>0</v>
      </c>
      <c r="H105" s="152">
        <v>0</v>
      </c>
      <c r="I105" s="152">
        <v>0</v>
      </c>
      <c r="J105" s="152">
        <v>0</v>
      </c>
      <c r="K105" s="152">
        <v>0</v>
      </c>
      <c r="L105" s="152">
        <v>0</v>
      </c>
      <c r="M105" s="152">
        <v>0</v>
      </c>
      <c r="N105" s="152">
        <v>0</v>
      </c>
      <c r="O105" s="152">
        <v>0</v>
      </c>
      <c r="P105" s="144">
        <f t="shared" si="13"/>
        <v>0</v>
      </c>
      <c r="Q105" s="152">
        <v>0</v>
      </c>
      <c r="R105" s="152">
        <v>0</v>
      </c>
      <c r="S105" s="152">
        <v>0</v>
      </c>
      <c r="T105" s="152">
        <v>0</v>
      </c>
      <c r="U105" s="152">
        <v>0</v>
      </c>
      <c r="V105" s="152">
        <v>0</v>
      </c>
      <c r="W105" s="152">
        <v>0</v>
      </c>
      <c r="X105" s="152">
        <v>0</v>
      </c>
      <c r="Y105" s="144">
        <f t="shared" si="14"/>
        <v>0</v>
      </c>
      <c r="Z105" s="145"/>
      <c r="AA105" s="152"/>
      <c r="AB105" s="152"/>
      <c r="AC105" s="152"/>
      <c r="AD105" s="152"/>
      <c r="AE105" s="150"/>
      <c r="AF105" s="152"/>
      <c r="AG105" s="152"/>
    </row>
    <row r="106" spans="1:33" ht="23.25">
      <c r="A106" s="136"/>
      <c r="B106" s="136" t="s">
        <v>579</v>
      </c>
      <c r="C106" s="148"/>
      <c r="D106" s="167" t="s">
        <v>580</v>
      </c>
      <c r="E106" s="152">
        <v>0</v>
      </c>
      <c r="F106" s="152">
        <v>0</v>
      </c>
      <c r="G106" s="144">
        <f t="shared" si="15"/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44">
        <f t="shared" si="13"/>
        <v>0</v>
      </c>
      <c r="Q106" s="152">
        <v>0</v>
      </c>
      <c r="R106" s="152">
        <v>0</v>
      </c>
      <c r="S106" s="152">
        <v>0</v>
      </c>
      <c r="T106" s="152">
        <v>0</v>
      </c>
      <c r="U106" s="152">
        <v>0</v>
      </c>
      <c r="V106" s="152">
        <v>0</v>
      </c>
      <c r="W106" s="152">
        <v>0</v>
      </c>
      <c r="X106" s="152">
        <v>0</v>
      </c>
      <c r="Y106" s="144">
        <f t="shared" si="14"/>
        <v>0</v>
      </c>
      <c r="Z106" s="145"/>
      <c r="AA106" s="152"/>
      <c r="AB106" s="152"/>
      <c r="AC106" s="152"/>
      <c r="AD106" s="152"/>
      <c r="AE106" s="150"/>
      <c r="AF106" s="152"/>
      <c r="AG106" s="152"/>
    </row>
    <row r="107" spans="1:33" ht="46.5">
      <c r="A107" s="136"/>
      <c r="B107" s="136" t="s">
        <v>581</v>
      </c>
      <c r="C107" s="148"/>
      <c r="D107" s="167" t="s">
        <v>582</v>
      </c>
      <c r="E107" s="152">
        <v>0</v>
      </c>
      <c r="F107" s="151">
        <v>135000000</v>
      </c>
      <c r="G107" s="144">
        <f aca="true" t="shared" si="16" ref="G107:G132">SUM(H107:O107)</f>
        <v>135000000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135000000</v>
      </c>
      <c r="N107" s="152">
        <v>0</v>
      </c>
      <c r="O107" s="152">
        <v>0</v>
      </c>
      <c r="P107" s="144">
        <f t="shared" si="13"/>
        <v>25581572</v>
      </c>
      <c r="Q107" s="152">
        <v>210674</v>
      </c>
      <c r="R107" s="152">
        <v>46348</v>
      </c>
      <c r="S107" s="152">
        <v>0</v>
      </c>
      <c r="T107" s="152">
        <v>0</v>
      </c>
      <c r="U107" s="152">
        <v>0</v>
      </c>
      <c r="V107" s="152">
        <v>25324550</v>
      </c>
      <c r="W107" s="152">
        <v>0</v>
      </c>
      <c r="X107" s="152">
        <v>0</v>
      </c>
      <c r="Y107" s="144">
        <f t="shared" si="14"/>
        <v>8238440</v>
      </c>
      <c r="Z107" s="145">
        <v>210674</v>
      </c>
      <c r="AA107" s="152">
        <v>41714</v>
      </c>
      <c r="AB107" s="152"/>
      <c r="AC107" s="152"/>
      <c r="AD107" s="152"/>
      <c r="AE107" s="150">
        <v>7986052</v>
      </c>
      <c r="AF107" s="152"/>
      <c r="AG107" s="152"/>
    </row>
    <row r="108" spans="1:33" ht="46.5">
      <c r="A108" s="136"/>
      <c r="B108" s="136" t="s">
        <v>583</v>
      </c>
      <c r="C108" s="148"/>
      <c r="D108" s="167" t="s">
        <v>584</v>
      </c>
      <c r="E108" s="152">
        <v>0</v>
      </c>
      <c r="F108" s="151">
        <v>25000000</v>
      </c>
      <c r="G108" s="144">
        <f t="shared" si="16"/>
        <v>25000000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25000000</v>
      </c>
      <c r="N108" s="152">
        <v>0</v>
      </c>
      <c r="O108" s="152">
        <v>0</v>
      </c>
      <c r="P108" s="144">
        <f t="shared" si="13"/>
        <v>15001727</v>
      </c>
      <c r="Q108" s="152">
        <v>0</v>
      </c>
      <c r="R108" s="152">
        <v>0</v>
      </c>
      <c r="S108" s="152">
        <v>14120218</v>
      </c>
      <c r="T108" s="152">
        <v>0</v>
      </c>
      <c r="U108" s="152">
        <v>0</v>
      </c>
      <c r="V108" s="152">
        <v>881509</v>
      </c>
      <c r="W108" s="152">
        <v>0</v>
      </c>
      <c r="X108" s="152">
        <v>0</v>
      </c>
      <c r="Y108" s="144">
        <f t="shared" si="14"/>
        <v>13653956</v>
      </c>
      <c r="Z108" s="145"/>
      <c r="AA108" s="152"/>
      <c r="AB108" s="152">
        <v>13653956</v>
      </c>
      <c r="AC108" s="152"/>
      <c r="AD108" s="152"/>
      <c r="AE108" s="150"/>
      <c r="AF108" s="152"/>
      <c r="AG108" s="152"/>
    </row>
    <row r="109" spans="1:33" ht="46.5">
      <c r="A109" s="136"/>
      <c r="B109" s="136" t="s">
        <v>585</v>
      </c>
      <c r="C109" s="148"/>
      <c r="D109" s="167" t="s">
        <v>586</v>
      </c>
      <c r="E109" s="152">
        <v>0</v>
      </c>
      <c r="F109" s="151">
        <f>112600000+30000000</f>
        <v>142600000</v>
      </c>
      <c r="G109" s="144">
        <f t="shared" si="16"/>
        <v>142600000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142600000</v>
      </c>
      <c r="N109" s="152">
        <v>0</v>
      </c>
      <c r="O109" s="152">
        <v>0</v>
      </c>
      <c r="P109" s="144">
        <f t="shared" si="13"/>
        <v>144078952</v>
      </c>
      <c r="Q109" s="152">
        <v>0</v>
      </c>
      <c r="R109" s="152">
        <v>0</v>
      </c>
      <c r="S109" s="152">
        <v>10672557</v>
      </c>
      <c r="T109" s="152">
        <v>0</v>
      </c>
      <c r="U109" s="152">
        <v>0</v>
      </c>
      <c r="V109" s="152">
        <v>128363541</v>
      </c>
      <c r="W109" s="152">
        <v>4238400</v>
      </c>
      <c r="X109" s="152">
        <v>804454</v>
      </c>
      <c r="Y109" s="144">
        <f t="shared" si="14"/>
        <v>51778820</v>
      </c>
      <c r="Z109" s="145"/>
      <c r="AA109" s="152"/>
      <c r="AB109" s="152">
        <v>4994366</v>
      </c>
      <c r="AC109" s="152"/>
      <c r="AD109" s="152"/>
      <c r="AE109" s="150">
        <v>45980000</v>
      </c>
      <c r="AF109" s="152"/>
      <c r="AG109" s="152">
        <v>804454</v>
      </c>
    </row>
    <row r="110" spans="1:33" ht="23.25">
      <c r="A110" s="136"/>
      <c r="B110" s="136" t="s">
        <v>587</v>
      </c>
      <c r="C110" s="148"/>
      <c r="D110" s="167" t="s">
        <v>588</v>
      </c>
      <c r="E110" s="152">
        <v>0</v>
      </c>
      <c r="F110" s="152">
        <v>0</v>
      </c>
      <c r="G110" s="144">
        <f t="shared" si="16"/>
        <v>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0</v>
      </c>
      <c r="N110" s="152">
        <v>0</v>
      </c>
      <c r="O110" s="152">
        <v>0</v>
      </c>
      <c r="P110" s="144">
        <f t="shared" si="13"/>
        <v>0</v>
      </c>
      <c r="Q110" s="152">
        <v>0</v>
      </c>
      <c r="R110" s="152">
        <v>0</v>
      </c>
      <c r="S110" s="152">
        <v>0</v>
      </c>
      <c r="T110" s="152">
        <v>0</v>
      </c>
      <c r="U110" s="152">
        <v>0</v>
      </c>
      <c r="V110" s="152">
        <v>0</v>
      </c>
      <c r="W110" s="152">
        <v>0</v>
      </c>
      <c r="X110" s="152">
        <v>0</v>
      </c>
      <c r="Y110" s="144">
        <f t="shared" si="14"/>
        <v>0</v>
      </c>
      <c r="Z110" s="145"/>
      <c r="AA110" s="152"/>
      <c r="AB110" s="152"/>
      <c r="AC110" s="152"/>
      <c r="AD110" s="152"/>
      <c r="AE110" s="150"/>
      <c r="AF110" s="152"/>
      <c r="AG110" s="152"/>
    </row>
    <row r="111" spans="1:33" ht="23.25">
      <c r="A111" s="136"/>
      <c r="B111" s="136" t="s">
        <v>589</v>
      </c>
      <c r="C111" s="148"/>
      <c r="D111" s="167" t="s">
        <v>590</v>
      </c>
      <c r="E111" s="152">
        <v>0</v>
      </c>
      <c r="F111" s="151">
        <v>50000000</v>
      </c>
      <c r="G111" s="144">
        <f t="shared" si="16"/>
        <v>50000000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50000000</v>
      </c>
      <c r="N111" s="152">
        <v>0</v>
      </c>
      <c r="O111" s="152">
        <v>0</v>
      </c>
      <c r="P111" s="144">
        <f t="shared" si="13"/>
        <v>74822910</v>
      </c>
      <c r="Q111" s="152">
        <v>0</v>
      </c>
      <c r="R111" s="152">
        <v>0</v>
      </c>
      <c r="S111" s="152">
        <v>0</v>
      </c>
      <c r="T111" s="152">
        <v>0</v>
      </c>
      <c r="U111" s="152">
        <v>0</v>
      </c>
      <c r="V111" s="152">
        <v>12291049</v>
      </c>
      <c r="W111" s="152">
        <v>62531861</v>
      </c>
      <c r="X111" s="152">
        <v>0</v>
      </c>
      <c r="Y111" s="144">
        <f t="shared" si="14"/>
        <v>62531861</v>
      </c>
      <c r="Z111" s="145"/>
      <c r="AA111" s="152"/>
      <c r="AB111" s="152"/>
      <c r="AC111" s="152"/>
      <c r="AD111" s="152"/>
      <c r="AE111" s="150"/>
      <c r="AF111" s="152">
        <v>62531861</v>
      </c>
      <c r="AG111" s="152"/>
    </row>
    <row r="112" spans="1:33" ht="46.5">
      <c r="A112" s="136"/>
      <c r="B112" s="136" t="s">
        <v>591</v>
      </c>
      <c r="C112" s="148"/>
      <c r="D112" s="167" t="s">
        <v>592</v>
      </c>
      <c r="E112" s="152">
        <v>0</v>
      </c>
      <c r="F112" s="152">
        <v>0</v>
      </c>
      <c r="G112" s="144">
        <f t="shared" si="16"/>
        <v>0</v>
      </c>
      <c r="H112" s="152">
        <v>0</v>
      </c>
      <c r="I112" s="152">
        <v>0</v>
      </c>
      <c r="J112" s="152">
        <v>0</v>
      </c>
      <c r="K112" s="152">
        <v>0</v>
      </c>
      <c r="L112" s="152">
        <v>0</v>
      </c>
      <c r="M112" s="152">
        <v>0</v>
      </c>
      <c r="N112" s="152">
        <v>0</v>
      </c>
      <c r="O112" s="152">
        <v>0</v>
      </c>
      <c r="P112" s="144">
        <f t="shared" si="13"/>
        <v>0</v>
      </c>
      <c r="Q112" s="152">
        <v>0</v>
      </c>
      <c r="R112" s="152">
        <v>0</v>
      </c>
      <c r="S112" s="152">
        <v>0</v>
      </c>
      <c r="T112" s="152">
        <v>0</v>
      </c>
      <c r="U112" s="152">
        <v>0</v>
      </c>
      <c r="V112" s="152">
        <v>0</v>
      </c>
      <c r="W112" s="152">
        <v>0</v>
      </c>
      <c r="X112" s="152">
        <v>0</v>
      </c>
      <c r="Y112" s="144">
        <f t="shared" si="14"/>
        <v>0</v>
      </c>
      <c r="Z112" s="145"/>
      <c r="AA112" s="152"/>
      <c r="AB112" s="152"/>
      <c r="AC112" s="152"/>
      <c r="AD112" s="152"/>
      <c r="AE112" s="150"/>
      <c r="AF112" s="152"/>
      <c r="AG112" s="152"/>
    </row>
    <row r="113" spans="1:33" ht="23.25">
      <c r="A113" s="136"/>
      <c r="B113" s="136" t="s">
        <v>593</v>
      </c>
      <c r="C113" s="148"/>
      <c r="D113" s="167" t="s">
        <v>594</v>
      </c>
      <c r="E113" s="152">
        <v>0</v>
      </c>
      <c r="F113" s="151">
        <v>15000000</v>
      </c>
      <c r="G113" s="144">
        <f t="shared" si="16"/>
        <v>15000000</v>
      </c>
      <c r="H113" s="152">
        <v>0</v>
      </c>
      <c r="I113" s="152">
        <v>0</v>
      </c>
      <c r="J113" s="152">
        <v>0</v>
      </c>
      <c r="K113" s="152">
        <v>0</v>
      </c>
      <c r="L113" s="152">
        <v>0</v>
      </c>
      <c r="M113" s="152">
        <v>15000000</v>
      </c>
      <c r="N113" s="152">
        <v>0</v>
      </c>
      <c r="O113" s="152">
        <v>0</v>
      </c>
      <c r="P113" s="144">
        <f t="shared" si="13"/>
        <v>62787414</v>
      </c>
      <c r="Q113" s="152">
        <v>0</v>
      </c>
      <c r="R113" s="152">
        <v>0</v>
      </c>
      <c r="S113" s="152">
        <v>226050</v>
      </c>
      <c r="T113" s="152">
        <v>0</v>
      </c>
      <c r="U113" s="152">
        <v>0</v>
      </c>
      <c r="V113" s="152">
        <v>62561364</v>
      </c>
      <c r="W113" s="152">
        <v>0</v>
      </c>
      <c r="X113" s="152">
        <v>0</v>
      </c>
      <c r="Y113" s="144">
        <f t="shared" si="14"/>
        <v>226050</v>
      </c>
      <c r="Z113" s="145"/>
      <c r="AA113" s="152"/>
      <c r="AB113" s="152">
        <v>226050</v>
      </c>
      <c r="AC113" s="152"/>
      <c r="AD113" s="152"/>
      <c r="AE113" s="150"/>
      <c r="AF113" s="152"/>
      <c r="AG113" s="152"/>
    </row>
    <row r="114" spans="1:33" ht="23.25">
      <c r="A114" s="136"/>
      <c r="B114" s="136" t="s">
        <v>595</v>
      </c>
      <c r="C114" s="148"/>
      <c r="D114" s="167" t="s">
        <v>596</v>
      </c>
      <c r="E114" s="152">
        <v>0</v>
      </c>
      <c r="F114" s="151">
        <v>100000000</v>
      </c>
      <c r="G114" s="144">
        <f t="shared" si="16"/>
        <v>100000000</v>
      </c>
      <c r="H114" s="152">
        <v>0</v>
      </c>
      <c r="I114" s="152">
        <v>0</v>
      </c>
      <c r="J114" s="152">
        <v>0</v>
      </c>
      <c r="K114" s="152">
        <v>0</v>
      </c>
      <c r="L114" s="152">
        <v>0</v>
      </c>
      <c r="M114" s="152">
        <v>0</v>
      </c>
      <c r="N114" s="152">
        <v>0</v>
      </c>
      <c r="O114" s="152">
        <v>100000000</v>
      </c>
      <c r="P114" s="144">
        <f t="shared" si="13"/>
        <v>101498600</v>
      </c>
      <c r="Q114" s="152">
        <v>0</v>
      </c>
      <c r="R114" s="152">
        <v>0</v>
      </c>
      <c r="S114" s="152">
        <v>0</v>
      </c>
      <c r="T114" s="152">
        <v>0</v>
      </c>
      <c r="U114" s="152">
        <v>0</v>
      </c>
      <c r="V114" s="152">
        <v>1498600</v>
      </c>
      <c r="W114" s="152">
        <v>0</v>
      </c>
      <c r="X114" s="152">
        <v>100000000</v>
      </c>
      <c r="Y114" s="144">
        <f t="shared" si="14"/>
        <v>0</v>
      </c>
      <c r="Z114" s="145"/>
      <c r="AA114" s="152"/>
      <c r="AB114" s="152"/>
      <c r="AC114" s="152"/>
      <c r="AD114" s="152"/>
      <c r="AE114" s="150"/>
      <c r="AF114" s="152"/>
      <c r="AG114" s="152"/>
    </row>
    <row r="115" spans="1:33" ht="23.25">
      <c r="A115" s="136"/>
      <c r="B115" s="136" t="s">
        <v>597</v>
      </c>
      <c r="C115" s="148"/>
      <c r="D115" s="167" t="s">
        <v>598</v>
      </c>
      <c r="E115" s="152">
        <v>0</v>
      </c>
      <c r="F115" s="151">
        <v>11000000</v>
      </c>
      <c r="G115" s="144">
        <f t="shared" si="16"/>
        <v>11000000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11000000</v>
      </c>
      <c r="N115" s="152">
        <v>0</v>
      </c>
      <c r="O115" s="152">
        <v>0</v>
      </c>
      <c r="P115" s="144">
        <f t="shared" si="13"/>
        <v>10594129</v>
      </c>
      <c r="Q115" s="152">
        <v>0</v>
      </c>
      <c r="R115" s="152">
        <v>0</v>
      </c>
      <c r="S115" s="152">
        <v>2451314</v>
      </c>
      <c r="T115" s="152">
        <v>0</v>
      </c>
      <c r="U115" s="152">
        <v>0</v>
      </c>
      <c r="V115" s="152"/>
      <c r="W115" s="152">
        <v>0</v>
      </c>
      <c r="X115" s="152">
        <v>8142815</v>
      </c>
      <c r="Y115" s="144">
        <f t="shared" si="14"/>
        <v>10594129</v>
      </c>
      <c r="Z115" s="145"/>
      <c r="AA115" s="152"/>
      <c r="AB115" s="152">
        <v>2451314</v>
      </c>
      <c r="AC115" s="152"/>
      <c r="AD115" s="152"/>
      <c r="AE115" s="150"/>
      <c r="AF115" s="152"/>
      <c r="AG115" s="152">
        <v>8142815</v>
      </c>
    </row>
    <row r="116" spans="1:33" ht="46.5">
      <c r="A116" s="136"/>
      <c r="B116" s="136" t="s">
        <v>599</v>
      </c>
      <c r="C116" s="148"/>
      <c r="D116" s="167" t="s">
        <v>600</v>
      </c>
      <c r="E116" s="152">
        <v>0</v>
      </c>
      <c r="F116" s="152">
        <v>0</v>
      </c>
      <c r="G116" s="144">
        <f t="shared" si="16"/>
        <v>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0</v>
      </c>
      <c r="N116" s="152">
        <v>0</v>
      </c>
      <c r="O116" s="152">
        <v>0</v>
      </c>
      <c r="P116" s="144">
        <f t="shared" si="13"/>
        <v>0</v>
      </c>
      <c r="Q116" s="152">
        <v>0</v>
      </c>
      <c r="R116" s="152">
        <v>0</v>
      </c>
      <c r="S116" s="152">
        <v>0</v>
      </c>
      <c r="T116" s="152">
        <v>0</v>
      </c>
      <c r="U116" s="152">
        <v>0</v>
      </c>
      <c r="V116" s="152">
        <v>0</v>
      </c>
      <c r="W116" s="152">
        <v>0</v>
      </c>
      <c r="X116" s="152">
        <v>0</v>
      </c>
      <c r="Y116" s="144">
        <f t="shared" si="14"/>
        <v>0</v>
      </c>
      <c r="Z116" s="145"/>
      <c r="AA116" s="152"/>
      <c r="AB116" s="152"/>
      <c r="AC116" s="152"/>
      <c r="AD116" s="152"/>
      <c r="AE116" s="150"/>
      <c r="AF116" s="152"/>
      <c r="AG116" s="152"/>
    </row>
    <row r="117" spans="1:33" ht="56.25" customHeight="1">
      <c r="A117" s="136"/>
      <c r="B117" s="136" t="s">
        <v>601</v>
      </c>
      <c r="C117" s="148"/>
      <c r="D117" s="167" t="s">
        <v>602</v>
      </c>
      <c r="E117" s="152">
        <v>0</v>
      </c>
      <c r="F117" s="152">
        <v>0</v>
      </c>
      <c r="G117" s="144">
        <f t="shared" si="16"/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44">
        <f t="shared" si="13"/>
        <v>11503827</v>
      </c>
      <c r="Q117" s="152">
        <v>0</v>
      </c>
      <c r="R117" s="152">
        <v>0</v>
      </c>
      <c r="S117" s="152">
        <v>795906</v>
      </c>
      <c r="T117" s="152">
        <v>0</v>
      </c>
      <c r="U117" s="152">
        <v>0</v>
      </c>
      <c r="V117" s="152">
        <v>10275101</v>
      </c>
      <c r="W117" s="152">
        <v>0</v>
      </c>
      <c r="X117" s="152">
        <v>432820</v>
      </c>
      <c r="Y117" s="144">
        <f t="shared" si="14"/>
        <v>10540741</v>
      </c>
      <c r="Z117" s="145"/>
      <c r="AA117" s="152"/>
      <c r="AB117" s="152">
        <v>200000</v>
      </c>
      <c r="AC117" s="152"/>
      <c r="AD117" s="152"/>
      <c r="AE117" s="150">
        <v>9907921</v>
      </c>
      <c r="AF117" s="152"/>
      <c r="AG117" s="152">
        <v>432820</v>
      </c>
    </row>
    <row r="118" spans="1:33" ht="56.25" customHeight="1">
      <c r="A118" s="136"/>
      <c r="B118" s="136" t="s">
        <v>603</v>
      </c>
      <c r="C118" s="148"/>
      <c r="D118" s="167" t="s">
        <v>604</v>
      </c>
      <c r="E118" s="151"/>
      <c r="F118" s="151">
        <v>104606000</v>
      </c>
      <c r="G118" s="144">
        <f t="shared" si="16"/>
        <v>104606000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104606000</v>
      </c>
      <c r="N118" s="152">
        <v>0</v>
      </c>
      <c r="O118" s="152">
        <v>0</v>
      </c>
      <c r="P118" s="144">
        <f t="shared" si="13"/>
        <v>119246842</v>
      </c>
      <c r="Q118" s="152">
        <v>0</v>
      </c>
      <c r="R118" s="152">
        <v>0</v>
      </c>
      <c r="S118" s="152">
        <v>0</v>
      </c>
      <c r="T118" s="152">
        <v>0</v>
      </c>
      <c r="U118" s="152">
        <v>0</v>
      </c>
      <c r="V118" s="152">
        <v>119246842</v>
      </c>
      <c r="W118" s="152">
        <v>0</v>
      </c>
      <c r="X118" s="152">
        <v>0</v>
      </c>
      <c r="Y118" s="144">
        <f t="shared" si="14"/>
        <v>51251767</v>
      </c>
      <c r="Z118" s="145"/>
      <c r="AA118" s="152"/>
      <c r="AB118" s="152"/>
      <c r="AC118" s="152"/>
      <c r="AD118" s="152"/>
      <c r="AE118" s="150">
        <v>51251767</v>
      </c>
      <c r="AF118" s="152"/>
      <c r="AG118" s="152"/>
    </row>
    <row r="119" spans="1:33" ht="23.25">
      <c r="A119" s="136"/>
      <c r="B119" s="136" t="s">
        <v>605</v>
      </c>
      <c r="C119" s="148"/>
      <c r="D119" s="167" t="s">
        <v>606</v>
      </c>
      <c r="E119" s="151"/>
      <c r="F119" s="151">
        <v>11000000</v>
      </c>
      <c r="G119" s="144">
        <f t="shared" si="16"/>
        <v>11000000</v>
      </c>
      <c r="H119" s="152">
        <v>0</v>
      </c>
      <c r="I119" s="152">
        <v>0</v>
      </c>
      <c r="J119" s="152">
        <v>0</v>
      </c>
      <c r="K119" s="152">
        <v>0</v>
      </c>
      <c r="L119" s="152">
        <v>0</v>
      </c>
      <c r="M119" s="152">
        <v>11000000</v>
      </c>
      <c r="N119" s="152">
        <v>0</v>
      </c>
      <c r="O119" s="152">
        <v>0</v>
      </c>
      <c r="P119" s="144">
        <f t="shared" si="13"/>
        <v>11000000</v>
      </c>
      <c r="Q119" s="152">
        <v>0</v>
      </c>
      <c r="R119" s="152">
        <v>0</v>
      </c>
      <c r="S119" s="152">
        <v>2620</v>
      </c>
      <c r="T119" s="152">
        <v>0</v>
      </c>
      <c r="U119" s="152">
        <v>0</v>
      </c>
      <c r="V119" s="152">
        <v>10997380</v>
      </c>
      <c r="W119" s="152">
        <v>0</v>
      </c>
      <c r="X119" s="152">
        <v>0</v>
      </c>
      <c r="Y119" s="144">
        <f t="shared" si="14"/>
        <v>10518347</v>
      </c>
      <c r="Z119" s="145"/>
      <c r="AA119" s="152"/>
      <c r="AB119" s="152">
        <v>2620</v>
      </c>
      <c r="AC119" s="152"/>
      <c r="AD119" s="152"/>
      <c r="AE119" s="150">
        <v>10515727</v>
      </c>
      <c r="AF119" s="152"/>
      <c r="AG119" s="152"/>
    </row>
    <row r="120" spans="1:33" ht="55.5" customHeight="1">
      <c r="A120" s="136"/>
      <c r="B120" s="136" t="s">
        <v>607</v>
      </c>
      <c r="C120" s="148"/>
      <c r="D120" s="167" t="s">
        <v>608</v>
      </c>
      <c r="E120" s="151"/>
      <c r="F120" s="151">
        <v>95000000</v>
      </c>
      <c r="G120" s="144">
        <f t="shared" si="16"/>
        <v>95000000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f>60000000+35000000</f>
        <v>95000000</v>
      </c>
      <c r="N120" s="152">
        <v>0</v>
      </c>
      <c r="O120" s="152">
        <v>0</v>
      </c>
      <c r="P120" s="144">
        <f t="shared" si="13"/>
        <v>58201680</v>
      </c>
      <c r="Q120" s="152">
        <v>0</v>
      </c>
      <c r="R120" s="152">
        <v>0</v>
      </c>
      <c r="S120" s="152">
        <v>3229230</v>
      </c>
      <c r="T120" s="152">
        <v>0</v>
      </c>
      <c r="U120" s="152">
        <v>0</v>
      </c>
      <c r="V120" s="152">
        <v>52688455</v>
      </c>
      <c r="W120" s="152">
        <v>2283995</v>
      </c>
      <c r="X120" s="152">
        <v>0</v>
      </c>
      <c r="Y120" s="144">
        <f t="shared" si="14"/>
        <v>25125560</v>
      </c>
      <c r="Z120" s="145"/>
      <c r="AA120" s="152"/>
      <c r="AB120" s="152">
        <v>2729230</v>
      </c>
      <c r="AC120" s="152"/>
      <c r="AD120" s="152"/>
      <c r="AE120" s="150">
        <v>20112335</v>
      </c>
      <c r="AF120" s="152">
        <v>2283995</v>
      </c>
      <c r="AG120" s="152"/>
    </row>
    <row r="121" spans="1:33" ht="23.25">
      <c r="A121" s="136"/>
      <c r="B121" s="136" t="s">
        <v>609</v>
      </c>
      <c r="C121" s="148"/>
      <c r="D121" s="167" t="s">
        <v>610</v>
      </c>
      <c r="E121" s="151"/>
      <c r="F121" s="151">
        <v>9000000</v>
      </c>
      <c r="G121" s="144">
        <f t="shared" si="16"/>
        <v>9000000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v>9000000</v>
      </c>
      <c r="N121" s="152">
        <v>0</v>
      </c>
      <c r="O121" s="152">
        <v>0</v>
      </c>
      <c r="P121" s="144">
        <f t="shared" si="13"/>
        <v>19808354</v>
      </c>
      <c r="Q121" s="152">
        <v>0</v>
      </c>
      <c r="R121" s="152">
        <v>0</v>
      </c>
      <c r="S121" s="152">
        <v>17808354</v>
      </c>
      <c r="T121" s="152">
        <v>0</v>
      </c>
      <c r="U121" s="152">
        <v>0</v>
      </c>
      <c r="V121" s="152">
        <v>2000000</v>
      </c>
      <c r="W121" s="152">
        <v>0</v>
      </c>
      <c r="X121" s="152">
        <v>0</v>
      </c>
      <c r="Y121" s="144">
        <f t="shared" si="14"/>
        <v>16019221</v>
      </c>
      <c r="Z121" s="145"/>
      <c r="AA121" s="152"/>
      <c r="AB121" s="152">
        <v>16019221</v>
      </c>
      <c r="AC121" s="152"/>
      <c r="AD121" s="152"/>
      <c r="AE121" s="150"/>
      <c r="AF121" s="152"/>
      <c r="AG121" s="152"/>
    </row>
    <row r="122" spans="1:33" ht="46.5">
      <c r="A122" s="136"/>
      <c r="B122" s="136" t="s">
        <v>611</v>
      </c>
      <c r="C122" s="148"/>
      <c r="D122" s="167" t="s">
        <v>612</v>
      </c>
      <c r="E122" s="151"/>
      <c r="F122" s="151">
        <v>25000000</v>
      </c>
      <c r="G122" s="144">
        <f t="shared" si="16"/>
        <v>25000000</v>
      </c>
      <c r="H122" s="152">
        <v>0</v>
      </c>
      <c r="I122" s="152">
        <v>0</v>
      </c>
      <c r="J122" s="152">
        <v>0</v>
      </c>
      <c r="K122" s="152">
        <v>0</v>
      </c>
      <c r="L122" s="152">
        <v>0</v>
      </c>
      <c r="M122" s="152">
        <v>25000000</v>
      </c>
      <c r="N122" s="152">
        <v>0</v>
      </c>
      <c r="O122" s="152">
        <v>0</v>
      </c>
      <c r="P122" s="144">
        <f t="shared" si="13"/>
        <v>8063001</v>
      </c>
      <c r="Q122" s="152">
        <v>0</v>
      </c>
      <c r="R122" s="152">
        <v>0</v>
      </c>
      <c r="S122" s="152">
        <v>8063001</v>
      </c>
      <c r="T122" s="152">
        <v>0</v>
      </c>
      <c r="U122" s="152">
        <v>0</v>
      </c>
      <c r="V122" s="152">
        <v>0</v>
      </c>
      <c r="W122" s="152">
        <v>0</v>
      </c>
      <c r="X122" s="152">
        <v>0</v>
      </c>
      <c r="Y122" s="144">
        <f t="shared" si="14"/>
        <v>8063001</v>
      </c>
      <c r="Z122" s="145"/>
      <c r="AA122" s="152"/>
      <c r="AB122" s="152">
        <v>8063001</v>
      </c>
      <c r="AC122" s="152"/>
      <c r="AD122" s="152"/>
      <c r="AE122" s="150"/>
      <c r="AF122" s="152"/>
      <c r="AG122" s="152"/>
    </row>
    <row r="123" spans="1:33" ht="23.25">
      <c r="A123" s="136"/>
      <c r="B123" s="136" t="s">
        <v>613</v>
      </c>
      <c r="C123" s="148"/>
      <c r="D123" s="167" t="s">
        <v>614</v>
      </c>
      <c r="E123" s="151"/>
      <c r="F123" s="151">
        <v>60000000</v>
      </c>
      <c r="G123" s="144">
        <f t="shared" si="16"/>
        <v>60000000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0</v>
      </c>
      <c r="N123" s="152">
        <v>0</v>
      </c>
      <c r="O123" s="152">
        <v>60000000</v>
      </c>
      <c r="P123" s="144">
        <f t="shared" si="13"/>
        <v>9433000</v>
      </c>
      <c r="Q123" s="152">
        <v>28000</v>
      </c>
      <c r="R123" s="152">
        <v>0</v>
      </c>
      <c r="S123" s="152">
        <v>0</v>
      </c>
      <c r="T123" s="152">
        <v>0</v>
      </c>
      <c r="U123" s="152">
        <v>0</v>
      </c>
      <c r="V123" s="152">
        <v>1905000</v>
      </c>
      <c r="W123" s="152">
        <v>0</v>
      </c>
      <c r="X123" s="152">
        <v>7500000</v>
      </c>
      <c r="Y123" s="144">
        <f t="shared" si="14"/>
        <v>0</v>
      </c>
      <c r="Z123" s="145"/>
      <c r="AA123" s="152"/>
      <c r="AB123" s="152"/>
      <c r="AC123" s="152"/>
      <c r="AD123" s="152"/>
      <c r="AE123" s="150"/>
      <c r="AF123" s="152"/>
      <c r="AG123" s="152"/>
    </row>
    <row r="124" spans="1:33" ht="23.25">
      <c r="A124" s="136"/>
      <c r="B124" s="136" t="s">
        <v>615</v>
      </c>
      <c r="C124" s="148"/>
      <c r="D124" s="167" t="s">
        <v>616</v>
      </c>
      <c r="E124" s="151"/>
      <c r="F124" s="151">
        <v>0</v>
      </c>
      <c r="G124" s="144">
        <f t="shared" si="16"/>
        <v>0</v>
      </c>
      <c r="H124" s="152"/>
      <c r="I124" s="152"/>
      <c r="J124" s="152"/>
      <c r="K124" s="152"/>
      <c r="L124" s="152"/>
      <c r="M124" s="152"/>
      <c r="N124" s="152"/>
      <c r="O124" s="152">
        <v>0</v>
      </c>
      <c r="P124" s="144">
        <f t="shared" si="13"/>
        <v>6919830</v>
      </c>
      <c r="Q124" s="152"/>
      <c r="R124" s="152"/>
      <c r="S124" s="152">
        <v>6919830</v>
      </c>
      <c r="T124" s="152"/>
      <c r="U124" s="152"/>
      <c r="V124" s="152"/>
      <c r="W124" s="152"/>
      <c r="X124" s="152">
        <v>0</v>
      </c>
      <c r="Y124" s="144">
        <f t="shared" si="14"/>
        <v>6858000</v>
      </c>
      <c r="Z124" s="145"/>
      <c r="AA124" s="152"/>
      <c r="AB124" s="152">
        <v>6858000</v>
      </c>
      <c r="AC124" s="152"/>
      <c r="AD124" s="152"/>
      <c r="AE124" s="150"/>
      <c r="AF124" s="152"/>
      <c r="AG124" s="152"/>
    </row>
    <row r="125" spans="1:33" ht="46.5">
      <c r="A125" s="136"/>
      <c r="B125" s="136" t="s">
        <v>617</v>
      </c>
      <c r="C125" s="148"/>
      <c r="D125" s="167" t="s">
        <v>618</v>
      </c>
      <c r="E125" s="151"/>
      <c r="F125" s="151">
        <v>35000000</v>
      </c>
      <c r="G125" s="144">
        <f t="shared" si="16"/>
        <v>35000000</v>
      </c>
      <c r="H125" s="152">
        <v>0</v>
      </c>
      <c r="I125" s="152">
        <v>0</v>
      </c>
      <c r="J125" s="152">
        <v>0</v>
      </c>
      <c r="K125" s="152">
        <v>0</v>
      </c>
      <c r="L125" s="152">
        <v>0</v>
      </c>
      <c r="M125" s="152">
        <v>35000000</v>
      </c>
      <c r="N125" s="152">
        <v>0</v>
      </c>
      <c r="O125" s="152">
        <v>0</v>
      </c>
      <c r="P125" s="144">
        <f aca="true" t="shared" si="17" ref="P125:P142">SUM(Q125:X125)</f>
        <v>40482590</v>
      </c>
      <c r="Q125" s="152">
        <v>0</v>
      </c>
      <c r="R125" s="152">
        <v>0</v>
      </c>
      <c r="S125" s="152">
        <v>0</v>
      </c>
      <c r="T125" s="152">
        <v>0</v>
      </c>
      <c r="U125" s="152">
        <v>0</v>
      </c>
      <c r="V125" s="152">
        <v>5482590</v>
      </c>
      <c r="W125" s="152">
        <v>0</v>
      </c>
      <c r="X125" s="152">
        <v>35000000</v>
      </c>
      <c r="Y125" s="144">
        <f aca="true" t="shared" si="18" ref="Y125:Y142">SUM(Z125:AG125)</f>
        <v>40000000</v>
      </c>
      <c r="Z125" s="145"/>
      <c r="AA125" s="152"/>
      <c r="AB125" s="152"/>
      <c r="AC125" s="152"/>
      <c r="AD125" s="152"/>
      <c r="AE125" s="150">
        <v>5000000</v>
      </c>
      <c r="AF125" s="152"/>
      <c r="AG125" s="152">
        <v>35000000</v>
      </c>
    </row>
    <row r="126" spans="1:33" ht="61.5" customHeight="1">
      <c r="A126" s="136"/>
      <c r="B126" s="136" t="s">
        <v>619</v>
      </c>
      <c r="C126" s="148"/>
      <c r="D126" s="167" t="s">
        <v>620</v>
      </c>
      <c r="E126" s="151"/>
      <c r="F126" s="151">
        <v>5000000</v>
      </c>
      <c r="G126" s="144">
        <f t="shared" si="16"/>
        <v>5000000</v>
      </c>
      <c r="H126" s="152">
        <v>0</v>
      </c>
      <c r="I126" s="152">
        <v>0</v>
      </c>
      <c r="J126" s="152">
        <v>0</v>
      </c>
      <c r="K126" s="152">
        <v>0</v>
      </c>
      <c r="L126" s="152">
        <v>0</v>
      </c>
      <c r="M126" s="152">
        <v>5000000</v>
      </c>
      <c r="N126" s="152">
        <v>0</v>
      </c>
      <c r="O126" s="152">
        <v>0</v>
      </c>
      <c r="P126" s="144">
        <f t="shared" si="17"/>
        <v>5000000</v>
      </c>
      <c r="Q126" s="152">
        <v>0</v>
      </c>
      <c r="R126" s="152">
        <v>0</v>
      </c>
      <c r="S126" s="152">
        <v>0</v>
      </c>
      <c r="T126" s="152">
        <v>0</v>
      </c>
      <c r="U126" s="152">
        <v>0</v>
      </c>
      <c r="V126" s="152">
        <v>5000000</v>
      </c>
      <c r="W126" s="152">
        <v>0</v>
      </c>
      <c r="X126" s="152">
        <v>0</v>
      </c>
      <c r="Y126" s="144">
        <f t="shared" si="18"/>
        <v>3465068</v>
      </c>
      <c r="Z126" s="145"/>
      <c r="AA126" s="152"/>
      <c r="AB126" s="152"/>
      <c r="AC126" s="152"/>
      <c r="AD126" s="152"/>
      <c r="AE126" s="150">
        <v>3465068</v>
      </c>
      <c r="AF126" s="152"/>
      <c r="AG126" s="152"/>
    </row>
    <row r="127" spans="1:33" ht="23.25">
      <c r="A127" s="136"/>
      <c r="B127" s="136" t="s">
        <v>621</v>
      </c>
      <c r="C127" s="148"/>
      <c r="D127" s="167" t="s">
        <v>622</v>
      </c>
      <c r="E127" s="151"/>
      <c r="F127" s="151">
        <v>11500000</v>
      </c>
      <c r="G127" s="144">
        <f t="shared" si="16"/>
        <v>11500000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11500000</v>
      </c>
      <c r="N127" s="152">
        <v>0</v>
      </c>
      <c r="O127" s="152">
        <v>0</v>
      </c>
      <c r="P127" s="144">
        <f t="shared" si="17"/>
        <v>12081452</v>
      </c>
      <c r="Q127" s="152">
        <v>0</v>
      </c>
      <c r="R127" s="152">
        <v>0</v>
      </c>
      <c r="S127" s="152">
        <v>0</v>
      </c>
      <c r="T127" s="152">
        <v>0</v>
      </c>
      <c r="U127" s="152">
        <v>0</v>
      </c>
      <c r="V127" s="152">
        <v>581452</v>
      </c>
      <c r="W127" s="152">
        <v>0</v>
      </c>
      <c r="X127" s="152">
        <v>11500000</v>
      </c>
      <c r="Y127" s="144">
        <f t="shared" si="18"/>
        <v>11400000</v>
      </c>
      <c r="Z127" s="145"/>
      <c r="AA127" s="152"/>
      <c r="AB127" s="152"/>
      <c r="AC127" s="152"/>
      <c r="AD127" s="152"/>
      <c r="AE127" s="150"/>
      <c r="AF127" s="152"/>
      <c r="AG127" s="152">
        <v>11400000</v>
      </c>
    </row>
    <row r="128" spans="1:33" ht="23.25">
      <c r="A128" s="136"/>
      <c r="B128" s="136" t="s">
        <v>623</v>
      </c>
      <c r="C128" s="148"/>
      <c r="D128" s="167" t="s">
        <v>624</v>
      </c>
      <c r="E128" s="151"/>
      <c r="F128" s="151">
        <v>70000000</v>
      </c>
      <c r="G128" s="144">
        <f t="shared" si="16"/>
        <v>70000000</v>
      </c>
      <c r="H128" s="152">
        <v>0</v>
      </c>
      <c r="I128" s="152">
        <v>0</v>
      </c>
      <c r="J128" s="152">
        <v>0</v>
      </c>
      <c r="K128" s="152">
        <v>0</v>
      </c>
      <c r="L128" s="152">
        <v>0</v>
      </c>
      <c r="M128" s="152">
        <v>70000000</v>
      </c>
      <c r="N128" s="152">
        <v>0</v>
      </c>
      <c r="O128" s="152">
        <v>0</v>
      </c>
      <c r="P128" s="144">
        <f t="shared" si="17"/>
        <v>70000000</v>
      </c>
      <c r="Q128" s="152">
        <v>0</v>
      </c>
      <c r="R128" s="152">
        <v>0</v>
      </c>
      <c r="S128" s="152">
        <v>0</v>
      </c>
      <c r="T128" s="152">
        <v>0</v>
      </c>
      <c r="U128" s="152">
        <v>0</v>
      </c>
      <c r="V128" s="152">
        <v>0</v>
      </c>
      <c r="W128" s="152">
        <v>0</v>
      </c>
      <c r="X128" s="152">
        <v>70000000</v>
      </c>
      <c r="Y128" s="144">
        <f t="shared" si="18"/>
        <v>70000000</v>
      </c>
      <c r="Z128" s="145"/>
      <c r="AA128" s="152"/>
      <c r="AB128" s="152"/>
      <c r="AC128" s="152"/>
      <c r="AD128" s="152"/>
      <c r="AE128" s="150"/>
      <c r="AF128" s="152"/>
      <c r="AG128" s="152">
        <v>70000000</v>
      </c>
    </row>
    <row r="129" spans="1:33" ht="23.25">
      <c r="A129" s="136"/>
      <c r="B129" s="136" t="s">
        <v>625</v>
      </c>
      <c r="C129" s="148"/>
      <c r="D129" s="167" t="s">
        <v>626</v>
      </c>
      <c r="E129" s="152">
        <v>0</v>
      </c>
      <c r="F129" s="152">
        <v>0</v>
      </c>
      <c r="G129" s="144">
        <f t="shared" si="16"/>
        <v>0</v>
      </c>
      <c r="H129" s="152">
        <v>0</v>
      </c>
      <c r="I129" s="152">
        <v>0</v>
      </c>
      <c r="J129" s="152">
        <v>0</v>
      </c>
      <c r="K129" s="152">
        <v>0</v>
      </c>
      <c r="L129" s="152">
        <v>0</v>
      </c>
      <c r="M129" s="152">
        <v>0</v>
      </c>
      <c r="N129" s="152">
        <v>0</v>
      </c>
      <c r="O129" s="152">
        <v>0</v>
      </c>
      <c r="P129" s="144">
        <f t="shared" si="17"/>
        <v>0</v>
      </c>
      <c r="Q129" s="152">
        <v>0</v>
      </c>
      <c r="R129" s="152">
        <v>0</v>
      </c>
      <c r="S129" s="152">
        <v>0</v>
      </c>
      <c r="T129" s="152">
        <v>0</v>
      </c>
      <c r="U129" s="152">
        <v>0</v>
      </c>
      <c r="V129" s="152">
        <v>0</v>
      </c>
      <c r="W129" s="152">
        <v>0</v>
      </c>
      <c r="X129" s="152">
        <v>0</v>
      </c>
      <c r="Y129" s="144">
        <f t="shared" si="18"/>
        <v>0</v>
      </c>
      <c r="Z129" s="145"/>
      <c r="AA129" s="152"/>
      <c r="AB129" s="152"/>
      <c r="AC129" s="152"/>
      <c r="AD129" s="152"/>
      <c r="AE129" s="150"/>
      <c r="AF129" s="152"/>
      <c r="AG129" s="152"/>
    </row>
    <row r="130" spans="1:33" ht="23.25">
      <c r="A130" s="136"/>
      <c r="B130" s="136" t="s">
        <v>627</v>
      </c>
      <c r="C130" s="148"/>
      <c r="D130" s="167" t="s">
        <v>628</v>
      </c>
      <c r="E130" s="151"/>
      <c r="F130" s="151">
        <v>0</v>
      </c>
      <c r="G130" s="144">
        <f t="shared" si="16"/>
        <v>0</v>
      </c>
      <c r="H130" s="152">
        <v>0</v>
      </c>
      <c r="I130" s="152">
        <v>0</v>
      </c>
      <c r="J130" s="152">
        <v>0</v>
      </c>
      <c r="K130" s="152">
        <v>0</v>
      </c>
      <c r="L130" s="152">
        <v>0</v>
      </c>
      <c r="M130" s="152">
        <v>0</v>
      </c>
      <c r="N130" s="152">
        <v>0</v>
      </c>
      <c r="O130" s="152">
        <v>0</v>
      </c>
      <c r="P130" s="144">
        <f t="shared" si="17"/>
        <v>13500100</v>
      </c>
      <c r="Q130" s="152">
        <v>0</v>
      </c>
      <c r="R130" s="152">
        <v>0</v>
      </c>
      <c r="S130" s="152">
        <v>0</v>
      </c>
      <c r="T130" s="152">
        <v>0</v>
      </c>
      <c r="U130" s="152">
        <v>0</v>
      </c>
      <c r="V130" s="152">
        <v>13500100</v>
      </c>
      <c r="W130" s="152">
        <v>0</v>
      </c>
      <c r="X130" s="152">
        <v>0</v>
      </c>
      <c r="Y130" s="144">
        <f t="shared" si="18"/>
        <v>0</v>
      </c>
      <c r="Z130" s="145"/>
      <c r="AA130" s="152"/>
      <c r="AB130" s="152"/>
      <c r="AC130" s="152"/>
      <c r="AD130" s="152"/>
      <c r="AE130" s="150"/>
      <c r="AF130" s="152"/>
      <c r="AG130" s="152"/>
    </row>
    <row r="131" spans="1:33" ht="23.25">
      <c r="A131" s="136"/>
      <c r="B131" s="136" t="s">
        <v>629</v>
      </c>
      <c r="C131" s="148"/>
      <c r="D131" s="167" t="s">
        <v>630</v>
      </c>
      <c r="E131" s="151"/>
      <c r="F131" s="151">
        <v>3500000</v>
      </c>
      <c r="G131" s="144">
        <f t="shared" si="16"/>
        <v>3500000</v>
      </c>
      <c r="H131" s="152">
        <v>0</v>
      </c>
      <c r="I131" s="152">
        <v>0</v>
      </c>
      <c r="J131" s="152">
        <v>0</v>
      </c>
      <c r="K131" s="152">
        <v>0</v>
      </c>
      <c r="L131" s="152">
        <v>0</v>
      </c>
      <c r="M131" s="152">
        <v>3500000</v>
      </c>
      <c r="N131" s="152">
        <v>0</v>
      </c>
      <c r="O131" s="152">
        <v>0</v>
      </c>
      <c r="P131" s="144">
        <f t="shared" si="17"/>
        <v>9833610</v>
      </c>
      <c r="Q131" s="152">
        <v>0</v>
      </c>
      <c r="R131" s="152">
        <v>0</v>
      </c>
      <c r="S131" s="152">
        <v>0</v>
      </c>
      <c r="T131" s="152">
        <v>0</v>
      </c>
      <c r="U131" s="152">
        <v>0</v>
      </c>
      <c r="V131" s="152">
        <v>9833610</v>
      </c>
      <c r="W131" s="152">
        <v>0</v>
      </c>
      <c r="X131" s="152">
        <v>0</v>
      </c>
      <c r="Y131" s="144">
        <f t="shared" si="18"/>
        <v>0</v>
      </c>
      <c r="Z131" s="145"/>
      <c r="AA131" s="152"/>
      <c r="AB131" s="152"/>
      <c r="AC131" s="152"/>
      <c r="AD131" s="152"/>
      <c r="AE131" s="150"/>
      <c r="AF131" s="152"/>
      <c r="AG131" s="152"/>
    </row>
    <row r="132" spans="1:33" ht="23.25">
      <c r="A132" s="136"/>
      <c r="B132" s="136" t="s">
        <v>631</v>
      </c>
      <c r="C132" s="148"/>
      <c r="D132" s="167" t="s">
        <v>632</v>
      </c>
      <c r="E132" s="152">
        <v>0</v>
      </c>
      <c r="F132" s="152">
        <v>20000000</v>
      </c>
      <c r="G132" s="144">
        <f t="shared" si="16"/>
        <v>20000000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0</v>
      </c>
      <c r="N132" s="152">
        <v>20000000</v>
      </c>
      <c r="O132" s="152">
        <v>0</v>
      </c>
      <c r="P132" s="144">
        <f t="shared" si="17"/>
        <v>271487800</v>
      </c>
      <c r="Q132" s="152">
        <v>0</v>
      </c>
      <c r="R132" s="152">
        <v>0</v>
      </c>
      <c r="S132" s="152">
        <v>252437800</v>
      </c>
      <c r="T132" s="152">
        <v>0</v>
      </c>
      <c r="U132" s="152">
        <v>0</v>
      </c>
      <c r="V132" s="152">
        <v>0</v>
      </c>
      <c r="W132" s="152">
        <v>19050000</v>
      </c>
      <c r="X132" s="152">
        <v>0</v>
      </c>
      <c r="Y132" s="144">
        <f t="shared" si="18"/>
        <v>0</v>
      </c>
      <c r="Z132" s="145"/>
      <c r="AA132" s="152"/>
      <c r="AB132" s="152"/>
      <c r="AC132" s="152"/>
      <c r="AD132" s="152"/>
      <c r="AE132" s="150"/>
      <c r="AF132" s="152"/>
      <c r="AG132" s="152"/>
    </row>
    <row r="133" spans="1:33" ht="39.75" customHeight="1">
      <c r="A133" s="136"/>
      <c r="B133" s="136" t="s">
        <v>633</v>
      </c>
      <c r="C133" s="148"/>
      <c r="D133" s="167" t="s">
        <v>634</v>
      </c>
      <c r="E133" s="152">
        <v>0</v>
      </c>
      <c r="F133" s="152">
        <v>0</v>
      </c>
      <c r="G133" s="144">
        <f aca="true" t="shared" si="19" ref="G133:G143">SUM(H133:O133)</f>
        <v>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0</v>
      </c>
      <c r="O133" s="152">
        <v>0</v>
      </c>
      <c r="P133" s="144">
        <f t="shared" si="17"/>
        <v>0</v>
      </c>
      <c r="Q133" s="152">
        <v>0</v>
      </c>
      <c r="R133" s="152">
        <v>0</v>
      </c>
      <c r="S133" s="152">
        <v>0</v>
      </c>
      <c r="T133" s="152">
        <v>0</v>
      </c>
      <c r="U133" s="152">
        <v>0</v>
      </c>
      <c r="V133" s="152">
        <v>0</v>
      </c>
      <c r="W133" s="152">
        <v>0</v>
      </c>
      <c r="X133" s="152">
        <v>0</v>
      </c>
      <c r="Y133" s="144">
        <f t="shared" si="18"/>
        <v>0</v>
      </c>
      <c r="Z133" s="145"/>
      <c r="AA133" s="152"/>
      <c r="AB133" s="152"/>
      <c r="AC133" s="152"/>
      <c r="AD133" s="152"/>
      <c r="AE133" s="150"/>
      <c r="AF133" s="152"/>
      <c r="AG133" s="152"/>
    </row>
    <row r="134" spans="1:33" ht="46.5">
      <c r="A134" s="136"/>
      <c r="B134" s="136" t="s">
        <v>635</v>
      </c>
      <c r="C134" s="148"/>
      <c r="D134" s="167" t="s">
        <v>636</v>
      </c>
      <c r="E134" s="152">
        <v>0</v>
      </c>
      <c r="F134" s="151">
        <v>145000000</v>
      </c>
      <c r="G134" s="144">
        <f t="shared" si="19"/>
        <v>145000000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1">
        <v>145000000</v>
      </c>
      <c r="N134" s="152">
        <v>0</v>
      </c>
      <c r="O134" s="152">
        <v>0</v>
      </c>
      <c r="P134" s="144">
        <f t="shared" si="17"/>
        <v>158744602</v>
      </c>
      <c r="Q134" s="152">
        <v>0</v>
      </c>
      <c r="R134" s="152">
        <v>0</v>
      </c>
      <c r="S134" s="152">
        <v>18789650</v>
      </c>
      <c r="T134" s="152">
        <v>0</v>
      </c>
      <c r="U134" s="152">
        <v>0</v>
      </c>
      <c r="V134" s="152">
        <v>139954952</v>
      </c>
      <c r="W134" s="152">
        <v>0</v>
      </c>
      <c r="X134" s="152">
        <v>0</v>
      </c>
      <c r="Y134" s="144">
        <f t="shared" si="18"/>
        <v>139694603</v>
      </c>
      <c r="Z134" s="145"/>
      <c r="AA134" s="152"/>
      <c r="AB134" s="152"/>
      <c r="AC134" s="152"/>
      <c r="AD134" s="152"/>
      <c r="AE134" s="150">
        <v>139694603</v>
      </c>
      <c r="AF134" s="152"/>
      <c r="AG134" s="152"/>
    </row>
    <row r="135" spans="1:33" ht="46.5">
      <c r="A135" s="136"/>
      <c r="B135" s="136" t="s">
        <v>637</v>
      </c>
      <c r="C135" s="148"/>
      <c r="D135" s="167" t="s">
        <v>638</v>
      </c>
      <c r="E135" s="152">
        <v>0</v>
      </c>
      <c r="F135" s="152">
        <v>0</v>
      </c>
      <c r="G135" s="144">
        <f t="shared" si="19"/>
        <v>0</v>
      </c>
      <c r="H135" s="152">
        <v>0</v>
      </c>
      <c r="I135" s="152">
        <v>0</v>
      </c>
      <c r="J135" s="152">
        <v>0</v>
      </c>
      <c r="K135" s="152">
        <v>0</v>
      </c>
      <c r="L135" s="152">
        <v>0</v>
      </c>
      <c r="M135" s="152">
        <v>0</v>
      </c>
      <c r="N135" s="152">
        <v>0</v>
      </c>
      <c r="O135" s="152">
        <v>0</v>
      </c>
      <c r="P135" s="144">
        <f t="shared" si="17"/>
        <v>0</v>
      </c>
      <c r="Q135" s="152">
        <v>0</v>
      </c>
      <c r="R135" s="152">
        <v>0</v>
      </c>
      <c r="S135" s="152">
        <v>0</v>
      </c>
      <c r="T135" s="152">
        <v>0</v>
      </c>
      <c r="U135" s="152">
        <v>0</v>
      </c>
      <c r="V135" s="152">
        <v>0</v>
      </c>
      <c r="W135" s="152">
        <v>0</v>
      </c>
      <c r="X135" s="152">
        <v>0</v>
      </c>
      <c r="Y135" s="144">
        <f t="shared" si="18"/>
        <v>0</v>
      </c>
      <c r="Z135" s="145"/>
      <c r="AA135" s="152"/>
      <c r="AB135" s="152"/>
      <c r="AC135" s="152"/>
      <c r="AD135" s="152"/>
      <c r="AE135" s="150"/>
      <c r="AF135" s="152"/>
      <c r="AG135" s="152"/>
    </row>
    <row r="136" spans="1:33" ht="69.75">
      <c r="A136" s="136"/>
      <c r="B136" s="136" t="s">
        <v>639</v>
      </c>
      <c r="C136" s="148"/>
      <c r="D136" s="168" t="s">
        <v>640</v>
      </c>
      <c r="E136" s="152">
        <v>0</v>
      </c>
      <c r="F136" s="152">
        <v>0</v>
      </c>
      <c r="G136" s="144">
        <f t="shared" si="19"/>
        <v>0</v>
      </c>
      <c r="H136" s="152">
        <v>0</v>
      </c>
      <c r="I136" s="152">
        <v>0</v>
      </c>
      <c r="J136" s="152">
        <v>0</v>
      </c>
      <c r="K136" s="152">
        <v>0</v>
      </c>
      <c r="L136" s="152">
        <v>0</v>
      </c>
      <c r="M136" s="152">
        <v>0</v>
      </c>
      <c r="N136" s="152">
        <v>0</v>
      </c>
      <c r="O136" s="169">
        <v>0</v>
      </c>
      <c r="P136" s="144">
        <f t="shared" si="17"/>
        <v>0</v>
      </c>
      <c r="Q136" s="152">
        <v>0</v>
      </c>
      <c r="R136" s="152">
        <v>0</v>
      </c>
      <c r="S136" s="152">
        <v>0</v>
      </c>
      <c r="T136" s="152">
        <v>0</v>
      </c>
      <c r="U136" s="152">
        <v>0</v>
      </c>
      <c r="V136" s="152">
        <v>0</v>
      </c>
      <c r="W136" s="152">
        <v>0</v>
      </c>
      <c r="X136" s="169">
        <v>0</v>
      </c>
      <c r="Y136" s="144">
        <f t="shared" si="18"/>
        <v>0</v>
      </c>
      <c r="Z136" s="145"/>
      <c r="AA136" s="152"/>
      <c r="AB136" s="152"/>
      <c r="AC136" s="152"/>
      <c r="AD136" s="152"/>
      <c r="AE136" s="150"/>
      <c r="AF136" s="152"/>
      <c r="AG136" s="169"/>
    </row>
    <row r="137" spans="1:33" ht="46.5">
      <c r="A137" s="136"/>
      <c r="B137" s="136" t="s">
        <v>641</v>
      </c>
      <c r="C137" s="148"/>
      <c r="D137" s="167" t="s">
        <v>642</v>
      </c>
      <c r="E137" s="152">
        <v>0</v>
      </c>
      <c r="F137" s="152">
        <v>0</v>
      </c>
      <c r="G137" s="144">
        <f t="shared" si="19"/>
        <v>0</v>
      </c>
      <c r="H137" s="152">
        <v>0</v>
      </c>
      <c r="I137" s="152">
        <v>0</v>
      </c>
      <c r="J137" s="152">
        <v>0</v>
      </c>
      <c r="K137" s="152">
        <v>0</v>
      </c>
      <c r="L137" s="152">
        <v>0</v>
      </c>
      <c r="M137" s="152">
        <v>0</v>
      </c>
      <c r="N137" s="152">
        <v>0</v>
      </c>
      <c r="O137" s="152">
        <v>0</v>
      </c>
      <c r="P137" s="144">
        <f t="shared" si="17"/>
        <v>9838654</v>
      </c>
      <c r="Q137" s="152">
        <v>0</v>
      </c>
      <c r="R137" s="152">
        <v>0</v>
      </c>
      <c r="S137" s="152">
        <v>3028585</v>
      </c>
      <c r="T137" s="152">
        <v>0</v>
      </c>
      <c r="U137" s="152">
        <v>0</v>
      </c>
      <c r="V137" s="152">
        <v>2989580</v>
      </c>
      <c r="W137" s="170">
        <v>3820489</v>
      </c>
      <c r="X137" s="171">
        <v>0</v>
      </c>
      <c r="Y137" s="144">
        <f t="shared" si="18"/>
        <v>5868165</v>
      </c>
      <c r="Z137" s="145"/>
      <c r="AA137" s="152"/>
      <c r="AB137" s="152">
        <v>2878585</v>
      </c>
      <c r="AC137" s="152"/>
      <c r="AD137" s="152"/>
      <c r="AE137" s="150">
        <v>2989580</v>
      </c>
      <c r="AF137" s="152"/>
      <c r="AG137" s="171"/>
    </row>
    <row r="138" spans="1:33" ht="46.5">
      <c r="A138" s="136"/>
      <c r="B138" s="136" t="s">
        <v>643</v>
      </c>
      <c r="C138" s="148"/>
      <c r="D138" s="167" t="s">
        <v>644</v>
      </c>
      <c r="E138" s="152">
        <v>0</v>
      </c>
      <c r="F138" s="152">
        <v>0</v>
      </c>
      <c r="G138" s="144">
        <f t="shared" si="19"/>
        <v>0</v>
      </c>
      <c r="H138" s="152">
        <v>0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52">
        <v>0</v>
      </c>
      <c r="O138" s="152">
        <v>0</v>
      </c>
      <c r="P138" s="144">
        <f t="shared" si="17"/>
        <v>8222417</v>
      </c>
      <c r="Q138" s="152">
        <v>0</v>
      </c>
      <c r="R138" s="152">
        <v>0</v>
      </c>
      <c r="S138" s="152">
        <v>2826385</v>
      </c>
      <c r="T138" s="152">
        <v>0</v>
      </c>
      <c r="U138" s="152">
        <v>0</v>
      </c>
      <c r="V138" s="152">
        <v>3051810</v>
      </c>
      <c r="W138" s="170">
        <v>2344222</v>
      </c>
      <c r="X138" s="171">
        <v>0</v>
      </c>
      <c r="Y138" s="144">
        <f t="shared" si="18"/>
        <v>5878195</v>
      </c>
      <c r="Z138" s="145"/>
      <c r="AA138" s="152"/>
      <c r="AB138" s="152">
        <v>2826385</v>
      </c>
      <c r="AC138" s="152"/>
      <c r="AD138" s="152"/>
      <c r="AE138" s="150">
        <v>3051810</v>
      </c>
      <c r="AF138" s="152"/>
      <c r="AG138" s="171"/>
    </row>
    <row r="139" spans="1:33" ht="23.25">
      <c r="A139" s="136"/>
      <c r="B139" s="136" t="s">
        <v>645</v>
      </c>
      <c r="C139" s="148"/>
      <c r="D139" s="167" t="s">
        <v>646</v>
      </c>
      <c r="E139" s="152">
        <v>0</v>
      </c>
      <c r="F139" s="152">
        <v>0</v>
      </c>
      <c r="G139" s="144">
        <f t="shared" si="19"/>
        <v>0</v>
      </c>
      <c r="H139" s="152">
        <v>0</v>
      </c>
      <c r="I139" s="152">
        <v>0</v>
      </c>
      <c r="J139" s="152">
        <v>0</v>
      </c>
      <c r="K139" s="152">
        <v>0</v>
      </c>
      <c r="L139" s="152">
        <v>0</v>
      </c>
      <c r="M139" s="152">
        <v>0</v>
      </c>
      <c r="N139" s="152">
        <v>0</v>
      </c>
      <c r="O139" s="152">
        <v>0</v>
      </c>
      <c r="P139" s="144">
        <f t="shared" si="17"/>
        <v>4460380</v>
      </c>
      <c r="Q139" s="152">
        <v>0</v>
      </c>
      <c r="R139" s="152">
        <v>0</v>
      </c>
      <c r="S139" s="152">
        <v>0</v>
      </c>
      <c r="T139" s="152">
        <v>0</v>
      </c>
      <c r="U139" s="152">
        <v>0</v>
      </c>
      <c r="V139" s="152">
        <v>4460380</v>
      </c>
      <c r="W139" s="170">
        <v>0</v>
      </c>
      <c r="X139" s="171">
        <v>0</v>
      </c>
      <c r="Y139" s="144">
        <f t="shared" si="18"/>
        <v>4460380</v>
      </c>
      <c r="Z139" s="145"/>
      <c r="AA139" s="152"/>
      <c r="AB139" s="152"/>
      <c r="AC139" s="152"/>
      <c r="AD139" s="152"/>
      <c r="AE139" s="150">
        <v>4460380</v>
      </c>
      <c r="AF139" s="152"/>
      <c r="AG139" s="171"/>
    </row>
    <row r="140" spans="1:33" ht="23.25">
      <c r="A140" s="136"/>
      <c r="B140" s="136" t="s">
        <v>647</v>
      </c>
      <c r="C140" s="148"/>
      <c r="D140" s="167" t="s">
        <v>648</v>
      </c>
      <c r="E140" s="152">
        <v>0</v>
      </c>
      <c r="F140" s="152">
        <v>0</v>
      </c>
      <c r="G140" s="144">
        <f t="shared" si="19"/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44">
        <f t="shared" si="17"/>
        <v>10129275</v>
      </c>
      <c r="Q140" s="152">
        <v>0</v>
      </c>
      <c r="R140" s="152">
        <v>0</v>
      </c>
      <c r="S140" s="152">
        <v>0</v>
      </c>
      <c r="T140" s="152">
        <v>0</v>
      </c>
      <c r="U140" s="152">
        <v>0</v>
      </c>
      <c r="V140" s="152">
        <v>0</v>
      </c>
      <c r="W140" s="170">
        <v>10129275</v>
      </c>
      <c r="X140" s="171">
        <v>0</v>
      </c>
      <c r="Y140" s="144">
        <f t="shared" si="18"/>
        <v>10129275</v>
      </c>
      <c r="Z140" s="145"/>
      <c r="AA140" s="152"/>
      <c r="AB140" s="152"/>
      <c r="AC140" s="152"/>
      <c r="AD140" s="152"/>
      <c r="AE140" s="150"/>
      <c r="AF140" s="152">
        <v>10129275</v>
      </c>
      <c r="AG140" s="171"/>
    </row>
    <row r="141" spans="1:33" ht="23.25">
      <c r="A141" s="136"/>
      <c r="B141" s="136" t="s">
        <v>649</v>
      </c>
      <c r="C141" s="148"/>
      <c r="D141" s="167" t="s">
        <v>650</v>
      </c>
      <c r="E141" s="152">
        <v>0</v>
      </c>
      <c r="F141" s="152">
        <v>0</v>
      </c>
      <c r="G141" s="144">
        <f t="shared" si="19"/>
        <v>0</v>
      </c>
      <c r="H141" s="152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44">
        <f t="shared" si="17"/>
        <v>14953450</v>
      </c>
      <c r="Q141" s="152">
        <v>0</v>
      </c>
      <c r="R141" s="152">
        <v>0</v>
      </c>
      <c r="S141" s="152">
        <v>0</v>
      </c>
      <c r="T141" s="152">
        <v>0</v>
      </c>
      <c r="U141" s="152">
        <v>0</v>
      </c>
      <c r="V141" s="152">
        <v>0</v>
      </c>
      <c r="W141" s="170">
        <v>14953450</v>
      </c>
      <c r="X141" s="171">
        <v>0</v>
      </c>
      <c r="Y141" s="144">
        <f t="shared" si="18"/>
        <v>14936758</v>
      </c>
      <c r="Z141" s="145"/>
      <c r="AA141" s="152"/>
      <c r="AB141" s="152"/>
      <c r="AC141" s="152"/>
      <c r="AD141" s="152"/>
      <c r="AE141" s="150"/>
      <c r="AF141" s="152">
        <v>14936758</v>
      </c>
      <c r="AG141" s="171"/>
    </row>
    <row r="142" spans="1:33" ht="23.25">
      <c r="A142" s="136"/>
      <c r="B142" s="136" t="s">
        <v>651</v>
      </c>
      <c r="C142" s="148"/>
      <c r="D142" s="167" t="s">
        <v>652</v>
      </c>
      <c r="E142" s="152">
        <v>0</v>
      </c>
      <c r="F142" s="152">
        <v>0</v>
      </c>
      <c r="G142" s="144">
        <f t="shared" si="19"/>
        <v>0</v>
      </c>
      <c r="H142" s="152">
        <v>0</v>
      </c>
      <c r="I142" s="152">
        <v>0</v>
      </c>
      <c r="J142" s="152">
        <v>0</v>
      </c>
      <c r="K142" s="152">
        <v>0</v>
      </c>
      <c r="L142" s="152">
        <v>0</v>
      </c>
      <c r="M142" s="152">
        <v>0</v>
      </c>
      <c r="N142" s="152">
        <v>0</v>
      </c>
      <c r="O142" s="152">
        <v>0</v>
      </c>
      <c r="P142" s="144">
        <f t="shared" si="17"/>
        <v>3406775</v>
      </c>
      <c r="Q142" s="152">
        <v>0</v>
      </c>
      <c r="R142" s="152">
        <v>0</v>
      </c>
      <c r="S142" s="152">
        <v>0</v>
      </c>
      <c r="T142" s="152">
        <v>0</v>
      </c>
      <c r="U142" s="152">
        <v>0</v>
      </c>
      <c r="V142" s="152">
        <v>0</v>
      </c>
      <c r="W142" s="170">
        <v>3406775</v>
      </c>
      <c r="X142" s="171">
        <v>0</v>
      </c>
      <c r="Y142" s="144">
        <f t="shared" si="18"/>
        <v>3406775</v>
      </c>
      <c r="Z142" s="145"/>
      <c r="AA142" s="152"/>
      <c r="AB142" s="152"/>
      <c r="AC142" s="152"/>
      <c r="AD142" s="152"/>
      <c r="AE142" s="150"/>
      <c r="AF142" s="152">
        <v>3406775</v>
      </c>
      <c r="AG142" s="171"/>
    </row>
    <row r="143" spans="1:33" ht="23.25">
      <c r="A143" s="136"/>
      <c r="B143" s="136" t="s">
        <v>653</v>
      </c>
      <c r="C143" s="148"/>
      <c r="D143" s="167" t="s">
        <v>654</v>
      </c>
      <c r="E143" s="152">
        <v>0</v>
      </c>
      <c r="F143" s="152">
        <v>0</v>
      </c>
      <c r="G143" s="144">
        <f t="shared" si="19"/>
        <v>0</v>
      </c>
      <c r="H143" s="152">
        <v>0</v>
      </c>
      <c r="I143" s="152">
        <v>0</v>
      </c>
      <c r="J143" s="152">
        <v>0</v>
      </c>
      <c r="K143" s="152">
        <v>0</v>
      </c>
      <c r="L143" s="152">
        <v>0</v>
      </c>
      <c r="M143" s="152">
        <v>0</v>
      </c>
      <c r="N143" s="152">
        <v>0</v>
      </c>
      <c r="O143" s="152">
        <v>0</v>
      </c>
      <c r="P143" s="144">
        <f aca="true" t="shared" si="20" ref="P143:P179">SUM(Q143:X143)</f>
        <v>0</v>
      </c>
      <c r="Q143" s="152">
        <v>0</v>
      </c>
      <c r="R143" s="152">
        <v>0</v>
      </c>
      <c r="S143" s="152">
        <v>0</v>
      </c>
      <c r="T143" s="152">
        <v>0</v>
      </c>
      <c r="U143" s="152">
        <v>0</v>
      </c>
      <c r="V143" s="152">
        <v>0</v>
      </c>
      <c r="W143" s="170">
        <v>0</v>
      </c>
      <c r="X143" s="171">
        <v>0</v>
      </c>
      <c r="Y143" s="144">
        <f aca="true" t="shared" si="21" ref="Y143:Y179">SUM(Z143:AG143)</f>
        <v>0</v>
      </c>
      <c r="Z143" s="145"/>
      <c r="AA143" s="152"/>
      <c r="AB143" s="152"/>
      <c r="AC143" s="152"/>
      <c r="AD143" s="152"/>
      <c r="AE143" s="150"/>
      <c r="AF143" s="152"/>
      <c r="AG143" s="171"/>
    </row>
    <row r="144" spans="1:33" ht="46.5">
      <c r="A144" s="136"/>
      <c r="B144" s="136" t="s">
        <v>1175</v>
      </c>
      <c r="C144" s="148"/>
      <c r="D144" s="167" t="s">
        <v>1176</v>
      </c>
      <c r="E144" s="152">
        <v>0</v>
      </c>
      <c r="F144" s="152">
        <v>0</v>
      </c>
      <c r="G144" s="144">
        <f aca="true" t="shared" si="22" ref="G144:G179">SUM(H144:O144)</f>
        <v>0</v>
      </c>
      <c r="H144" s="152">
        <v>0</v>
      </c>
      <c r="I144" s="152">
        <v>0</v>
      </c>
      <c r="J144" s="152">
        <v>0</v>
      </c>
      <c r="K144" s="152">
        <v>0</v>
      </c>
      <c r="L144" s="152">
        <v>0</v>
      </c>
      <c r="M144" s="152">
        <v>0</v>
      </c>
      <c r="N144" s="152">
        <v>0</v>
      </c>
      <c r="O144" s="152">
        <v>0</v>
      </c>
      <c r="P144" s="144">
        <f t="shared" si="20"/>
        <v>6267450</v>
      </c>
      <c r="Q144" s="152">
        <v>0</v>
      </c>
      <c r="R144" s="152">
        <v>0</v>
      </c>
      <c r="S144" s="152">
        <v>679450</v>
      </c>
      <c r="T144" s="152">
        <v>0</v>
      </c>
      <c r="U144" s="152">
        <v>0</v>
      </c>
      <c r="V144" s="152">
        <v>5588000</v>
      </c>
      <c r="W144" s="170">
        <v>0</v>
      </c>
      <c r="X144" s="171">
        <v>0</v>
      </c>
      <c r="Y144" s="144">
        <f t="shared" si="21"/>
        <v>215900</v>
      </c>
      <c r="Z144" s="145"/>
      <c r="AA144" s="152"/>
      <c r="AB144" s="152">
        <v>215900</v>
      </c>
      <c r="AC144" s="152"/>
      <c r="AD144" s="152"/>
      <c r="AE144" s="150"/>
      <c r="AF144" s="152"/>
      <c r="AG144" s="171"/>
    </row>
    <row r="145" spans="1:33" ht="46.5">
      <c r="A145" s="136"/>
      <c r="B145" s="136" t="s">
        <v>1177</v>
      </c>
      <c r="C145" s="148"/>
      <c r="D145" s="167" t="s">
        <v>1178</v>
      </c>
      <c r="E145" s="152">
        <v>0</v>
      </c>
      <c r="F145" s="152">
        <v>0</v>
      </c>
      <c r="G145" s="144">
        <f t="shared" si="22"/>
        <v>0</v>
      </c>
      <c r="H145" s="152">
        <v>0</v>
      </c>
      <c r="I145" s="152">
        <v>0</v>
      </c>
      <c r="J145" s="152">
        <v>0</v>
      </c>
      <c r="K145" s="152">
        <v>0</v>
      </c>
      <c r="L145" s="152">
        <v>0</v>
      </c>
      <c r="M145" s="152">
        <v>0</v>
      </c>
      <c r="N145" s="152">
        <v>0</v>
      </c>
      <c r="O145" s="152">
        <v>0</v>
      </c>
      <c r="P145" s="144">
        <f t="shared" si="20"/>
        <v>23495610</v>
      </c>
      <c r="Q145" s="152">
        <v>0</v>
      </c>
      <c r="R145" s="152">
        <v>0</v>
      </c>
      <c r="S145" s="152">
        <v>0</v>
      </c>
      <c r="T145" s="152">
        <v>0</v>
      </c>
      <c r="U145" s="152">
        <v>0</v>
      </c>
      <c r="V145" s="152">
        <v>23495610</v>
      </c>
      <c r="W145" s="170">
        <v>0</v>
      </c>
      <c r="X145" s="171">
        <v>0</v>
      </c>
      <c r="Y145" s="144">
        <f t="shared" si="21"/>
        <v>0</v>
      </c>
      <c r="Z145" s="145"/>
      <c r="AA145" s="152"/>
      <c r="AB145" s="152"/>
      <c r="AC145" s="152"/>
      <c r="AD145" s="152"/>
      <c r="AE145" s="150"/>
      <c r="AF145" s="152"/>
      <c r="AG145" s="171"/>
    </row>
    <row r="146" spans="1:33" ht="46.5">
      <c r="A146" s="136"/>
      <c r="B146" s="136" t="s">
        <v>1179</v>
      </c>
      <c r="C146" s="148"/>
      <c r="D146" s="167" t="s">
        <v>1180</v>
      </c>
      <c r="E146" s="152">
        <v>0</v>
      </c>
      <c r="F146" s="152">
        <v>0</v>
      </c>
      <c r="G146" s="144">
        <f t="shared" si="22"/>
        <v>0</v>
      </c>
      <c r="H146" s="152">
        <v>0</v>
      </c>
      <c r="I146" s="152">
        <v>0</v>
      </c>
      <c r="J146" s="152">
        <v>0</v>
      </c>
      <c r="K146" s="152">
        <v>0</v>
      </c>
      <c r="L146" s="152">
        <v>0</v>
      </c>
      <c r="M146" s="152">
        <v>0</v>
      </c>
      <c r="N146" s="152">
        <v>0</v>
      </c>
      <c r="O146" s="152">
        <v>0</v>
      </c>
      <c r="P146" s="144">
        <f t="shared" si="20"/>
        <v>0</v>
      </c>
      <c r="Q146" s="152">
        <v>0</v>
      </c>
      <c r="R146" s="152">
        <v>0</v>
      </c>
      <c r="S146" s="152">
        <v>0</v>
      </c>
      <c r="T146" s="152">
        <v>0</v>
      </c>
      <c r="U146" s="152">
        <v>0</v>
      </c>
      <c r="V146" s="152">
        <v>0</v>
      </c>
      <c r="W146" s="170">
        <v>0</v>
      </c>
      <c r="X146" s="171">
        <v>0</v>
      </c>
      <c r="Y146" s="144">
        <f t="shared" si="21"/>
        <v>0</v>
      </c>
      <c r="Z146" s="145"/>
      <c r="AA146" s="152"/>
      <c r="AB146" s="152"/>
      <c r="AC146" s="152"/>
      <c r="AD146" s="152"/>
      <c r="AE146" s="150"/>
      <c r="AF146" s="152"/>
      <c r="AG146" s="171"/>
    </row>
    <row r="147" spans="1:33" ht="46.5">
      <c r="A147" s="136"/>
      <c r="B147" s="136" t="s">
        <v>1181</v>
      </c>
      <c r="C147" s="148"/>
      <c r="D147" s="167" t="s">
        <v>1182</v>
      </c>
      <c r="E147" s="152">
        <v>0</v>
      </c>
      <c r="F147" s="152">
        <v>0</v>
      </c>
      <c r="G147" s="144">
        <f t="shared" si="22"/>
        <v>0</v>
      </c>
      <c r="H147" s="152">
        <v>0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0</v>
      </c>
      <c r="O147" s="152">
        <v>0</v>
      </c>
      <c r="P147" s="144">
        <f t="shared" si="20"/>
        <v>0</v>
      </c>
      <c r="Q147" s="152">
        <v>0</v>
      </c>
      <c r="R147" s="152">
        <v>0</v>
      </c>
      <c r="S147" s="152">
        <v>0</v>
      </c>
      <c r="T147" s="152">
        <v>0</v>
      </c>
      <c r="U147" s="152">
        <v>0</v>
      </c>
      <c r="V147" s="152">
        <v>0</v>
      </c>
      <c r="W147" s="170">
        <v>0</v>
      </c>
      <c r="X147" s="171">
        <v>0</v>
      </c>
      <c r="Y147" s="144">
        <f t="shared" si="21"/>
        <v>0</v>
      </c>
      <c r="Z147" s="145"/>
      <c r="AA147" s="152"/>
      <c r="AB147" s="152"/>
      <c r="AC147" s="152"/>
      <c r="AD147" s="152"/>
      <c r="AE147" s="150"/>
      <c r="AF147" s="152"/>
      <c r="AG147" s="171"/>
    </row>
    <row r="148" spans="1:33" ht="46.5">
      <c r="A148" s="136"/>
      <c r="B148" s="136" t="s">
        <v>1183</v>
      </c>
      <c r="C148" s="148"/>
      <c r="D148" s="167" t="s">
        <v>1184</v>
      </c>
      <c r="E148" s="152">
        <v>0</v>
      </c>
      <c r="F148" s="152">
        <v>0</v>
      </c>
      <c r="G148" s="144">
        <f t="shared" si="22"/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44">
        <f t="shared" si="20"/>
        <v>0</v>
      </c>
      <c r="Q148" s="152">
        <v>0</v>
      </c>
      <c r="R148" s="152">
        <v>0</v>
      </c>
      <c r="S148" s="152">
        <v>0</v>
      </c>
      <c r="T148" s="152">
        <v>0</v>
      </c>
      <c r="U148" s="152">
        <v>0</v>
      </c>
      <c r="V148" s="152">
        <v>0</v>
      </c>
      <c r="W148" s="170">
        <v>0</v>
      </c>
      <c r="X148" s="171">
        <v>0</v>
      </c>
      <c r="Y148" s="144">
        <f t="shared" si="21"/>
        <v>0</v>
      </c>
      <c r="Z148" s="145"/>
      <c r="AA148" s="152"/>
      <c r="AB148" s="152"/>
      <c r="AC148" s="152"/>
      <c r="AD148" s="152"/>
      <c r="AE148" s="150"/>
      <c r="AF148" s="152"/>
      <c r="AG148" s="171"/>
    </row>
    <row r="149" spans="1:33" ht="23.25">
      <c r="A149" s="136"/>
      <c r="B149" s="136" t="s">
        <v>1185</v>
      </c>
      <c r="C149" s="148"/>
      <c r="D149" s="167" t="s">
        <v>1186</v>
      </c>
      <c r="E149" s="152">
        <v>0</v>
      </c>
      <c r="F149" s="152">
        <v>0</v>
      </c>
      <c r="G149" s="144">
        <f t="shared" si="22"/>
        <v>0</v>
      </c>
      <c r="H149" s="152">
        <v>0</v>
      </c>
      <c r="I149" s="152">
        <v>0</v>
      </c>
      <c r="J149" s="152">
        <v>0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44">
        <f t="shared" si="20"/>
        <v>0</v>
      </c>
      <c r="Q149" s="152">
        <v>0</v>
      </c>
      <c r="R149" s="152">
        <v>0</v>
      </c>
      <c r="S149" s="152">
        <v>0</v>
      </c>
      <c r="T149" s="152">
        <v>0</v>
      </c>
      <c r="U149" s="152">
        <v>0</v>
      </c>
      <c r="V149" s="152">
        <v>0</v>
      </c>
      <c r="W149" s="170">
        <v>0</v>
      </c>
      <c r="X149" s="171">
        <v>0</v>
      </c>
      <c r="Y149" s="144">
        <f t="shared" si="21"/>
        <v>0</v>
      </c>
      <c r="Z149" s="145"/>
      <c r="AA149" s="152"/>
      <c r="AB149" s="152"/>
      <c r="AC149" s="152"/>
      <c r="AD149" s="152"/>
      <c r="AE149" s="150"/>
      <c r="AF149" s="152"/>
      <c r="AG149" s="171"/>
    </row>
    <row r="150" spans="1:33" ht="46.5">
      <c r="A150" s="136"/>
      <c r="B150" s="136" t="s">
        <v>1187</v>
      </c>
      <c r="C150" s="148"/>
      <c r="D150" s="167" t="s">
        <v>1188</v>
      </c>
      <c r="E150" s="152">
        <v>0</v>
      </c>
      <c r="F150" s="152">
        <v>0</v>
      </c>
      <c r="G150" s="144">
        <f t="shared" si="22"/>
        <v>0</v>
      </c>
      <c r="H150" s="152">
        <v>0</v>
      </c>
      <c r="I150" s="152">
        <v>0</v>
      </c>
      <c r="J150" s="152">
        <v>0</v>
      </c>
      <c r="K150" s="152">
        <v>0</v>
      </c>
      <c r="L150" s="152">
        <v>0</v>
      </c>
      <c r="M150" s="152">
        <v>0</v>
      </c>
      <c r="N150" s="152">
        <v>0</v>
      </c>
      <c r="O150" s="152">
        <v>0</v>
      </c>
      <c r="P150" s="144">
        <f t="shared" si="20"/>
        <v>1270000</v>
      </c>
      <c r="Q150" s="152">
        <v>0</v>
      </c>
      <c r="R150" s="152">
        <v>0</v>
      </c>
      <c r="S150" s="152">
        <v>0</v>
      </c>
      <c r="T150" s="152">
        <v>0</v>
      </c>
      <c r="U150" s="152">
        <v>0</v>
      </c>
      <c r="V150" s="152">
        <v>1270000</v>
      </c>
      <c r="W150" s="170">
        <v>0</v>
      </c>
      <c r="X150" s="171">
        <v>0</v>
      </c>
      <c r="Y150" s="144">
        <f t="shared" si="21"/>
        <v>0</v>
      </c>
      <c r="Z150" s="145"/>
      <c r="AA150" s="152"/>
      <c r="AB150" s="152"/>
      <c r="AC150" s="152"/>
      <c r="AD150" s="152"/>
      <c r="AE150" s="150"/>
      <c r="AF150" s="152"/>
      <c r="AG150" s="171"/>
    </row>
    <row r="151" spans="1:33" ht="69.75">
      <c r="A151" s="136"/>
      <c r="B151" s="136" t="s">
        <v>1189</v>
      </c>
      <c r="C151" s="148"/>
      <c r="D151" s="167" t="s">
        <v>1190</v>
      </c>
      <c r="E151" s="152">
        <v>0</v>
      </c>
      <c r="F151" s="152">
        <v>0</v>
      </c>
      <c r="G151" s="144">
        <f t="shared" si="22"/>
        <v>0</v>
      </c>
      <c r="H151" s="152">
        <v>0</v>
      </c>
      <c r="I151" s="152">
        <v>0</v>
      </c>
      <c r="J151" s="152">
        <v>0</v>
      </c>
      <c r="K151" s="152">
        <v>0</v>
      </c>
      <c r="L151" s="152">
        <v>0</v>
      </c>
      <c r="M151" s="152">
        <v>0</v>
      </c>
      <c r="N151" s="152">
        <v>0</v>
      </c>
      <c r="O151" s="152">
        <v>0</v>
      </c>
      <c r="P151" s="144">
        <f t="shared" si="20"/>
        <v>16790061</v>
      </c>
      <c r="Q151" s="152">
        <v>0</v>
      </c>
      <c r="R151" s="152">
        <v>0</v>
      </c>
      <c r="S151" s="152">
        <v>0</v>
      </c>
      <c r="T151" s="152">
        <v>0</v>
      </c>
      <c r="U151" s="152">
        <v>0</v>
      </c>
      <c r="V151" s="152">
        <v>16790061</v>
      </c>
      <c r="W151" s="170">
        <v>0</v>
      </c>
      <c r="X151" s="171">
        <v>0</v>
      </c>
      <c r="Y151" s="144">
        <f t="shared" si="21"/>
        <v>0</v>
      </c>
      <c r="Z151" s="145"/>
      <c r="AA151" s="152"/>
      <c r="AB151" s="152"/>
      <c r="AC151" s="152"/>
      <c r="AD151" s="152"/>
      <c r="AE151" s="150"/>
      <c r="AF151" s="152"/>
      <c r="AG151" s="171"/>
    </row>
    <row r="152" spans="1:33" ht="46.5">
      <c r="A152" s="136"/>
      <c r="B152" s="136" t="s">
        <v>1191</v>
      </c>
      <c r="C152" s="148"/>
      <c r="D152" s="167" t="s">
        <v>1192</v>
      </c>
      <c r="E152" s="152">
        <v>0</v>
      </c>
      <c r="F152" s="152">
        <v>0</v>
      </c>
      <c r="G152" s="144">
        <f t="shared" si="22"/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44">
        <f t="shared" si="20"/>
        <v>2488907</v>
      </c>
      <c r="Q152" s="152">
        <v>0</v>
      </c>
      <c r="R152" s="152">
        <v>0</v>
      </c>
      <c r="S152" s="152">
        <v>0</v>
      </c>
      <c r="T152" s="152">
        <v>0</v>
      </c>
      <c r="U152" s="152">
        <v>0</v>
      </c>
      <c r="V152" s="152">
        <v>2488907</v>
      </c>
      <c r="W152" s="170">
        <v>0</v>
      </c>
      <c r="X152" s="171">
        <v>0</v>
      </c>
      <c r="Y152" s="144">
        <f t="shared" si="21"/>
        <v>0</v>
      </c>
      <c r="Z152" s="145"/>
      <c r="AA152" s="152"/>
      <c r="AB152" s="152"/>
      <c r="AC152" s="152"/>
      <c r="AD152" s="152"/>
      <c r="AE152" s="150"/>
      <c r="AF152" s="152"/>
      <c r="AG152" s="171"/>
    </row>
    <row r="153" spans="1:33" ht="46.5">
      <c r="A153" s="136"/>
      <c r="B153" s="136" t="s">
        <v>1193</v>
      </c>
      <c r="C153" s="148"/>
      <c r="D153" s="167" t="s">
        <v>1194</v>
      </c>
      <c r="E153" s="152">
        <v>0</v>
      </c>
      <c r="F153" s="152">
        <v>0</v>
      </c>
      <c r="G153" s="144">
        <f t="shared" si="22"/>
        <v>0</v>
      </c>
      <c r="H153" s="152">
        <v>0</v>
      </c>
      <c r="I153" s="152">
        <v>0</v>
      </c>
      <c r="J153" s="152">
        <v>0</v>
      </c>
      <c r="K153" s="152">
        <v>0</v>
      </c>
      <c r="L153" s="152">
        <v>0</v>
      </c>
      <c r="M153" s="152">
        <v>0</v>
      </c>
      <c r="N153" s="152">
        <v>0</v>
      </c>
      <c r="O153" s="152">
        <v>0</v>
      </c>
      <c r="P153" s="144">
        <f t="shared" si="20"/>
        <v>6185487</v>
      </c>
      <c r="Q153" s="152">
        <v>0</v>
      </c>
      <c r="R153" s="152">
        <v>0</v>
      </c>
      <c r="S153" s="152">
        <v>0</v>
      </c>
      <c r="T153" s="152">
        <v>0</v>
      </c>
      <c r="U153" s="152">
        <v>0</v>
      </c>
      <c r="V153" s="152">
        <v>6185487</v>
      </c>
      <c r="W153" s="170">
        <v>0</v>
      </c>
      <c r="X153" s="171">
        <v>0</v>
      </c>
      <c r="Y153" s="144">
        <f t="shared" si="21"/>
        <v>0</v>
      </c>
      <c r="Z153" s="145"/>
      <c r="AA153" s="152"/>
      <c r="AB153" s="152"/>
      <c r="AC153" s="152"/>
      <c r="AD153" s="152"/>
      <c r="AE153" s="150"/>
      <c r="AF153" s="152"/>
      <c r="AG153" s="171"/>
    </row>
    <row r="154" spans="1:33" ht="46.5">
      <c r="A154" s="136"/>
      <c r="B154" s="136" t="s">
        <v>1195</v>
      </c>
      <c r="C154" s="148"/>
      <c r="D154" s="167" t="s">
        <v>1196</v>
      </c>
      <c r="E154" s="152">
        <v>0</v>
      </c>
      <c r="F154" s="152">
        <v>0</v>
      </c>
      <c r="G154" s="144">
        <f t="shared" si="22"/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0</v>
      </c>
      <c r="M154" s="152">
        <v>0</v>
      </c>
      <c r="N154" s="152">
        <v>0</v>
      </c>
      <c r="O154" s="152">
        <v>0</v>
      </c>
      <c r="P154" s="144">
        <f t="shared" si="20"/>
        <v>3630585</v>
      </c>
      <c r="Q154" s="152">
        <v>0</v>
      </c>
      <c r="R154" s="152">
        <v>0</v>
      </c>
      <c r="S154" s="152">
        <v>0</v>
      </c>
      <c r="T154" s="152">
        <v>0</v>
      </c>
      <c r="U154" s="152">
        <v>0</v>
      </c>
      <c r="V154" s="152">
        <v>3630585</v>
      </c>
      <c r="W154" s="170">
        <v>0</v>
      </c>
      <c r="X154" s="171">
        <v>0</v>
      </c>
      <c r="Y154" s="144">
        <f t="shared" si="21"/>
        <v>0</v>
      </c>
      <c r="Z154" s="145"/>
      <c r="AA154" s="152"/>
      <c r="AB154" s="152"/>
      <c r="AC154" s="152"/>
      <c r="AD154" s="152"/>
      <c r="AE154" s="150"/>
      <c r="AF154" s="152"/>
      <c r="AG154" s="171"/>
    </row>
    <row r="155" spans="1:33" ht="46.5">
      <c r="A155" s="136"/>
      <c r="B155" s="136" t="s">
        <v>1197</v>
      </c>
      <c r="C155" s="148"/>
      <c r="D155" s="167" t="s">
        <v>1198</v>
      </c>
      <c r="E155" s="152">
        <v>0</v>
      </c>
      <c r="F155" s="152">
        <v>0</v>
      </c>
      <c r="G155" s="144">
        <f t="shared" si="22"/>
        <v>0</v>
      </c>
      <c r="H155" s="152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52">
        <v>0</v>
      </c>
      <c r="O155" s="152">
        <v>0</v>
      </c>
      <c r="P155" s="144">
        <f t="shared" si="20"/>
        <v>452800000</v>
      </c>
      <c r="Q155" s="152">
        <v>0</v>
      </c>
      <c r="R155" s="152">
        <v>0</v>
      </c>
      <c r="S155" s="152">
        <v>0</v>
      </c>
      <c r="T155" s="152">
        <v>0</v>
      </c>
      <c r="U155" s="152">
        <v>0</v>
      </c>
      <c r="V155" s="152">
        <v>452800000</v>
      </c>
      <c r="W155" s="170">
        <v>0</v>
      </c>
      <c r="X155" s="171">
        <v>0</v>
      </c>
      <c r="Y155" s="144">
        <f t="shared" si="21"/>
        <v>0</v>
      </c>
      <c r="Z155" s="145"/>
      <c r="AA155" s="152"/>
      <c r="AB155" s="152"/>
      <c r="AC155" s="152"/>
      <c r="AD155" s="152"/>
      <c r="AE155" s="150"/>
      <c r="AF155" s="152"/>
      <c r="AG155" s="171"/>
    </row>
    <row r="156" spans="1:33" ht="46.5">
      <c r="A156" s="136"/>
      <c r="B156" s="136" t="s">
        <v>1199</v>
      </c>
      <c r="C156" s="148"/>
      <c r="D156" s="167" t="s">
        <v>1200</v>
      </c>
      <c r="E156" s="152">
        <v>0</v>
      </c>
      <c r="F156" s="152">
        <v>0</v>
      </c>
      <c r="G156" s="144">
        <f t="shared" si="22"/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44">
        <f t="shared" si="20"/>
        <v>25484000</v>
      </c>
      <c r="Q156" s="152">
        <v>0</v>
      </c>
      <c r="R156" s="152">
        <v>0</v>
      </c>
      <c r="S156" s="152">
        <v>0</v>
      </c>
      <c r="T156" s="152">
        <v>0</v>
      </c>
      <c r="U156" s="152">
        <v>0</v>
      </c>
      <c r="V156" s="152">
        <v>25484000</v>
      </c>
      <c r="W156" s="170">
        <v>0</v>
      </c>
      <c r="X156" s="171">
        <v>0</v>
      </c>
      <c r="Y156" s="144">
        <f t="shared" si="21"/>
        <v>0</v>
      </c>
      <c r="Z156" s="145"/>
      <c r="AA156" s="152"/>
      <c r="AB156" s="152"/>
      <c r="AC156" s="152"/>
      <c r="AD156" s="152"/>
      <c r="AE156" s="150"/>
      <c r="AF156" s="152"/>
      <c r="AG156" s="171"/>
    </row>
    <row r="157" spans="1:33" ht="46.5">
      <c r="A157" s="136"/>
      <c r="B157" s="136" t="s">
        <v>1201</v>
      </c>
      <c r="C157" s="148"/>
      <c r="D157" s="167" t="s">
        <v>1202</v>
      </c>
      <c r="E157" s="152">
        <v>0</v>
      </c>
      <c r="F157" s="152">
        <v>0</v>
      </c>
      <c r="G157" s="144">
        <f t="shared" si="22"/>
        <v>0</v>
      </c>
      <c r="H157" s="152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0</v>
      </c>
      <c r="N157" s="152">
        <v>0</v>
      </c>
      <c r="O157" s="152">
        <v>0</v>
      </c>
      <c r="P157" s="144">
        <f t="shared" si="20"/>
        <v>0</v>
      </c>
      <c r="Q157" s="152">
        <v>0</v>
      </c>
      <c r="R157" s="152">
        <v>0</v>
      </c>
      <c r="S157" s="152">
        <v>0</v>
      </c>
      <c r="T157" s="152">
        <v>0</v>
      </c>
      <c r="U157" s="152">
        <v>0</v>
      </c>
      <c r="V157" s="152">
        <v>0</v>
      </c>
      <c r="W157" s="170">
        <v>0</v>
      </c>
      <c r="X157" s="171">
        <v>0</v>
      </c>
      <c r="Y157" s="144">
        <f t="shared" si="21"/>
        <v>0</v>
      </c>
      <c r="Z157" s="145"/>
      <c r="AA157" s="152"/>
      <c r="AB157" s="152"/>
      <c r="AC157" s="152"/>
      <c r="AD157" s="152"/>
      <c r="AE157" s="150"/>
      <c r="AF157" s="152"/>
      <c r="AG157" s="171"/>
    </row>
    <row r="158" spans="1:33" ht="23.25">
      <c r="A158" s="136"/>
      <c r="B158" s="136" t="s">
        <v>1203</v>
      </c>
      <c r="C158" s="148"/>
      <c r="D158" s="167" t="s">
        <v>1204</v>
      </c>
      <c r="E158" s="152">
        <v>0</v>
      </c>
      <c r="F158" s="152">
        <v>0</v>
      </c>
      <c r="G158" s="144">
        <f t="shared" si="22"/>
        <v>0</v>
      </c>
      <c r="H158" s="152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52">
        <v>0</v>
      </c>
      <c r="O158" s="152">
        <v>0</v>
      </c>
      <c r="P158" s="144">
        <f t="shared" si="20"/>
        <v>0</v>
      </c>
      <c r="Q158" s="152">
        <v>0</v>
      </c>
      <c r="R158" s="152">
        <v>0</v>
      </c>
      <c r="S158" s="152">
        <v>0</v>
      </c>
      <c r="T158" s="152">
        <v>0</v>
      </c>
      <c r="U158" s="152">
        <v>0</v>
      </c>
      <c r="V158" s="152">
        <v>0</v>
      </c>
      <c r="W158" s="170">
        <v>0</v>
      </c>
      <c r="X158" s="171">
        <v>0</v>
      </c>
      <c r="Y158" s="144">
        <f t="shared" si="21"/>
        <v>0</v>
      </c>
      <c r="Z158" s="145"/>
      <c r="AA158" s="152"/>
      <c r="AB158" s="152"/>
      <c r="AC158" s="152"/>
      <c r="AD158" s="152"/>
      <c r="AE158" s="150"/>
      <c r="AF158" s="152"/>
      <c r="AG158" s="171"/>
    </row>
    <row r="159" spans="1:33" ht="46.5">
      <c r="A159" s="136"/>
      <c r="B159" s="136" t="s">
        <v>1205</v>
      </c>
      <c r="C159" s="148"/>
      <c r="D159" s="167" t="s">
        <v>1206</v>
      </c>
      <c r="E159" s="152">
        <v>0</v>
      </c>
      <c r="F159" s="152">
        <v>0</v>
      </c>
      <c r="G159" s="144">
        <f t="shared" si="22"/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52">
        <v>0</v>
      </c>
      <c r="O159" s="152">
        <v>0</v>
      </c>
      <c r="P159" s="144">
        <f t="shared" si="20"/>
        <v>0</v>
      </c>
      <c r="Q159" s="152">
        <v>0</v>
      </c>
      <c r="R159" s="152">
        <v>0</v>
      </c>
      <c r="S159" s="152">
        <v>0</v>
      </c>
      <c r="T159" s="152">
        <v>0</v>
      </c>
      <c r="U159" s="152">
        <v>0</v>
      </c>
      <c r="V159" s="152">
        <v>0</v>
      </c>
      <c r="W159" s="170">
        <v>0</v>
      </c>
      <c r="X159" s="171">
        <v>0</v>
      </c>
      <c r="Y159" s="144">
        <f t="shared" si="21"/>
        <v>0</v>
      </c>
      <c r="Z159" s="145"/>
      <c r="AA159" s="152"/>
      <c r="AB159" s="152"/>
      <c r="AC159" s="152"/>
      <c r="AD159" s="152"/>
      <c r="AE159" s="150"/>
      <c r="AF159" s="152"/>
      <c r="AG159" s="171"/>
    </row>
    <row r="160" spans="1:33" ht="46.5">
      <c r="A160" s="136"/>
      <c r="B160" s="136" t="s">
        <v>1207</v>
      </c>
      <c r="C160" s="148"/>
      <c r="D160" s="167" t="s">
        <v>1208</v>
      </c>
      <c r="E160" s="152">
        <v>0</v>
      </c>
      <c r="F160" s="152">
        <v>0</v>
      </c>
      <c r="G160" s="144">
        <f t="shared" si="22"/>
        <v>0</v>
      </c>
      <c r="H160" s="152">
        <v>0</v>
      </c>
      <c r="I160" s="152">
        <v>0</v>
      </c>
      <c r="J160" s="152">
        <v>0</v>
      </c>
      <c r="K160" s="152">
        <v>0</v>
      </c>
      <c r="L160" s="152">
        <v>0</v>
      </c>
      <c r="M160" s="152">
        <v>0</v>
      </c>
      <c r="N160" s="152">
        <v>0</v>
      </c>
      <c r="O160" s="152">
        <v>0</v>
      </c>
      <c r="P160" s="144">
        <f t="shared" si="20"/>
        <v>0</v>
      </c>
      <c r="Q160" s="152">
        <v>0</v>
      </c>
      <c r="R160" s="152">
        <v>0</v>
      </c>
      <c r="S160" s="152">
        <v>0</v>
      </c>
      <c r="T160" s="152">
        <v>0</v>
      </c>
      <c r="U160" s="152">
        <v>0</v>
      </c>
      <c r="V160" s="152">
        <v>0</v>
      </c>
      <c r="W160" s="170">
        <v>0</v>
      </c>
      <c r="X160" s="171">
        <v>0</v>
      </c>
      <c r="Y160" s="144">
        <f t="shared" si="21"/>
        <v>0</v>
      </c>
      <c r="Z160" s="145"/>
      <c r="AA160" s="152"/>
      <c r="AB160" s="152"/>
      <c r="AC160" s="152"/>
      <c r="AD160" s="152"/>
      <c r="AE160" s="150"/>
      <c r="AF160" s="152"/>
      <c r="AG160" s="171"/>
    </row>
    <row r="161" spans="1:33" ht="46.5">
      <c r="A161" s="136"/>
      <c r="B161" s="136" t="s">
        <v>1209</v>
      </c>
      <c r="C161" s="148"/>
      <c r="D161" s="167" t="s">
        <v>1210</v>
      </c>
      <c r="E161" s="152">
        <v>0</v>
      </c>
      <c r="F161" s="152">
        <v>0</v>
      </c>
      <c r="G161" s="144">
        <f t="shared" si="22"/>
        <v>0</v>
      </c>
      <c r="H161" s="152">
        <v>0</v>
      </c>
      <c r="I161" s="152">
        <v>0</v>
      </c>
      <c r="J161" s="152">
        <v>0</v>
      </c>
      <c r="K161" s="152">
        <v>0</v>
      </c>
      <c r="L161" s="152">
        <v>0</v>
      </c>
      <c r="M161" s="152">
        <v>0</v>
      </c>
      <c r="N161" s="152">
        <v>0</v>
      </c>
      <c r="O161" s="152">
        <v>0</v>
      </c>
      <c r="P161" s="144">
        <f t="shared" si="20"/>
        <v>0</v>
      </c>
      <c r="Q161" s="152">
        <v>0</v>
      </c>
      <c r="R161" s="152">
        <v>0</v>
      </c>
      <c r="S161" s="152">
        <v>0</v>
      </c>
      <c r="T161" s="152">
        <v>0</v>
      </c>
      <c r="U161" s="152">
        <v>0</v>
      </c>
      <c r="V161" s="152">
        <v>0</v>
      </c>
      <c r="W161" s="170">
        <v>0</v>
      </c>
      <c r="X161" s="171">
        <v>0</v>
      </c>
      <c r="Y161" s="144">
        <f t="shared" si="21"/>
        <v>0</v>
      </c>
      <c r="Z161" s="145"/>
      <c r="AA161" s="152"/>
      <c r="AB161" s="152"/>
      <c r="AC161" s="152"/>
      <c r="AD161" s="152"/>
      <c r="AE161" s="150"/>
      <c r="AF161" s="170"/>
      <c r="AG161" s="171"/>
    </row>
    <row r="162" spans="1:33" ht="23.25">
      <c r="A162" s="136"/>
      <c r="B162" s="136" t="s">
        <v>1211</v>
      </c>
      <c r="C162" s="148"/>
      <c r="D162" s="167" t="s">
        <v>1212</v>
      </c>
      <c r="E162" s="152">
        <v>0</v>
      </c>
      <c r="F162" s="152">
        <v>0</v>
      </c>
      <c r="G162" s="144">
        <f t="shared" si="22"/>
        <v>0</v>
      </c>
      <c r="H162" s="152">
        <v>0</v>
      </c>
      <c r="I162" s="152">
        <v>0</v>
      </c>
      <c r="J162" s="152">
        <v>0</v>
      </c>
      <c r="K162" s="152">
        <v>0</v>
      </c>
      <c r="L162" s="152">
        <v>0</v>
      </c>
      <c r="M162" s="152">
        <v>0</v>
      </c>
      <c r="N162" s="152">
        <v>0</v>
      </c>
      <c r="O162" s="152">
        <v>0</v>
      </c>
      <c r="P162" s="144">
        <f t="shared" si="20"/>
        <v>0</v>
      </c>
      <c r="Q162" s="152">
        <v>0</v>
      </c>
      <c r="R162" s="152">
        <v>0</v>
      </c>
      <c r="S162" s="152">
        <v>0</v>
      </c>
      <c r="T162" s="152">
        <v>0</v>
      </c>
      <c r="U162" s="152">
        <v>0</v>
      </c>
      <c r="V162" s="152">
        <v>0</v>
      </c>
      <c r="W162" s="170">
        <v>0</v>
      </c>
      <c r="X162" s="171">
        <v>0</v>
      </c>
      <c r="Y162" s="144">
        <f t="shared" si="21"/>
        <v>0</v>
      </c>
      <c r="Z162" s="145"/>
      <c r="AA162" s="152"/>
      <c r="AB162" s="152"/>
      <c r="AC162" s="152"/>
      <c r="AD162" s="152"/>
      <c r="AE162" s="150"/>
      <c r="AF162" s="170"/>
      <c r="AG162" s="171"/>
    </row>
    <row r="163" spans="1:33" ht="23.25">
      <c r="A163" s="136"/>
      <c r="B163" s="136" t="s">
        <v>1213</v>
      </c>
      <c r="C163" s="148"/>
      <c r="D163" s="167" t="s">
        <v>1214</v>
      </c>
      <c r="E163" s="152">
        <v>0</v>
      </c>
      <c r="F163" s="152">
        <v>0</v>
      </c>
      <c r="G163" s="144">
        <f t="shared" si="22"/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44">
        <f t="shared" si="20"/>
        <v>0</v>
      </c>
      <c r="Q163" s="152">
        <v>0</v>
      </c>
      <c r="R163" s="152">
        <v>0</v>
      </c>
      <c r="S163" s="152">
        <v>0</v>
      </c>
      <c r="T163" s="152">
        <v>0</v>
      </c>
      <c r="U163" s="152">
        <v>0</v>
      </c>
      <c r="V163" s="152">
        <v>0</v>
      </c>
      <c r="W163" s="170">
        <v>0</v>
      </c>
      <c r="X163" s="171">
        <v>0</v>
      </c>
      <c r="Y163" s="144">
        <f t="shared" si="21"/>
        <v>0</v>
      </c>
      <c r="Z163" s="145"/>
      <c r="AA163" s="152"/>
      <c r="AB163" s="152"/>
      <c r="AC163" s="152"/>
      <c r="AD163" s="152"/>
      <c r="AE163" s="150"/>
      <c r="AF163" s="170"/>
      <c r="AG163" s="171"/>
    </row>
    <row r="164" spans="1:33" ht="23.25">
      <c r="A164" s="136"/>
      <c r="B164" s="136" t="s">
        <v>1215</v>
      </c>
      <c r="C164" s="148"/>
      <c r="D164" s="167" t="s">
        <v>1216</v>
      </c>
      <c r="E164" s="152">
        <v>0</v>
      </c>
      <c r="F164" s="152">
        <v>0</v>
      </c>
      <c r="G164" s="144">
        <f t="shared" si="22"/>
        <v>0</v>
      </c>
      <c r="H164" s="152">
        <v>0</v>
      </c>
      <c r="I164" s="152">
        <v>0</v>
      </c>
      <c r="J164" s="152">
        <v>0</v>
      </c>
      <c r="K164" s="152">
        <v>0</v>
      </c>
      <c r="L164" s="152">
        <v>0</v>
      </c>
      <c r="M164" s="152">
        <v>0</v>
      </c>
      <c r="N164" s="152">
        <v>0</v>
      </c>
      <c r="O164" s="152">
        <v>0</v>
      </c>
      <c r="P164" s="144">
        <f t="shared" si="20"/>
        <v>0</v>
      </c>
      <c r="Q164" s="152">
        <v>0</v>
      </c>
      <c r="R164" s="152">
        <v>0</v>
      </c>
      <c r="S164" s="152">
        <v>0</v>
      </c>
      <c r="T164" s="152">
        <v>0</v>
      </c>
      <c r="U164" s="152">
        <v>0</v>
      </c>
      <c r="V164" s="152">
        <v>0</v>
      </c>
      <c r="W164" s="170">
        <v>0</v>
      </c>
      <c r="X164" s="171">
        <v>0</v>
      </c>
      <c r="Y164" s="144">
        <f t="shared" si="21"/>
        <v>0</v>
      </c>
      <c r="Z164" s="145"/>
      <c r="AA164" s="152"/>
      <c r="AB164" s="152"/>
      <c r="AC164" s="152"/>
      <c r="AD164" s="152"/>
      <c r="AE164" s="150"/>
      <c r="AF164" s="170"/>
      <c r="AG164" s="171"/>
    </row>
    <row r="165" spans="1:33" ht="23.25">
      <c r="A165" s="136"/>
      <c r="B165" s="136" t="s">
        <v>1217</v>
      </c>
      <c r="C165" s="148"/>
      <c r="D165" s="167" t="s">
        <v>1218</v>
      </c>
      <c r="E165" s="152">
        <v>0</v>
      </c>
      <c r="F165" s="152">
        <v>0</v>
      </c>
      <c r="G165" s="144">
        <f t="shared" si="22"/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44">
        <f t="shared" si="20"/>
        <v>0</v>
      </c>
      <c r="Q165" s="152">
        <v>0</v>
      </c>
      <c r="R165" s="152">
        <v>0</v>
      </c>
      <c r="S165" s="152">
        <v>0</v>
      </c>
      <c r="T165" s="152">
        <v>0</v>
      </c>
      <c r="U165" s="152">
        <v>0</v>
      </c>
      <c r="V165" s="152">
        <v>0</v>
      </c>
      <c r="W165" s="170">
        <v>0</v>
      </c>
      <c r="X165" s="171">
        <v>0</v>
      </c>
      <c r="Y165" s="144">
        <f t="shared" si="21"/>
        <v>0</v>
      </c>
      <c r="Z165" s="145"/>
      <c r="AA165" s="152"/>
      <c r="AB165" s="152"/>
      <c r="AC165" s="152"/>
      <c r="AD165" s="152"/>
      <c r="AE165" s="150"/>
      <c r="AF165" s="170"/>
      <c r="AG165" s="171"/>
    </row>
    <row r="166" spans="1:33" ht="23.25">
      <c r="A166" s="136"/>
      <c r="B166" s="136" t="s">
        <v>1219</v>
      </c>
      <c r="C166" s="148"/>
      <c r="D166" s="167" t="s">
        <v>1220</v>
      </c>
      <c r="E166" s="152">
        <v>0</v>
      </c>
      <c r="F166" s="152">
        <v>0</v>
      </c>
      <c r="G166" s="144">
        <f t="shared" si="22"/>
        <v>0</v>
      </c>
      <c r="H166" s="152">
        <v>0</v>
      </c>
      <c r="I166" s="152">
        <v>0</v>
      </c>
      <c r="J166" s="152">
        <v>0</v>
      </c>
      <c r="K166" s="152">
        <v>0</v>
      </c>
      <c r="L166" s="152">
        <v>0</v>
      </c>
      <c r="M166" s="152">
        <v>0</v>
      </c>
      <c r="N166" s="152">
        <v>0</v>
      </c>
      <c r="O166" s="152">
        <v>0</v>
      </c>
      <c r="P166" s="144">
        <f t="shared" si="20"/>
        <v>0</v>
      </c>
      <c r="Q166" s="152">
        <v>0</v>
      </c>
      <c r="R166" s="152">
        <v>0</v>
      </c>
      <c r="S166" s="152">
        <v>0</v>
      </c>
      <c r="T166" s="152">
        <v>0</v>
      </c>
      <c r="U166" s="152">
        <v>0</v>
      </c>
      <c r="V166" s="152">
        <v>0</v>
      </c>
      <c r="W166" s="170">
        <v>0</v>
      </c>
      <c r="X166" s="171">
        <v>0</v>
      </c>
      <c r="Y166" s="144">
        <f t="shared" si="21"/>
        <v>0</v>
      </c>
      <c r="Z166" s="145"/>
      <c r="AA166" s="152"/>
      <c r="AB166" s="152"/>
      <c r="AC166" s="152"/>
      <c r="AD166" s="152"/>
      <c r="AE166" s="150"/>
      <c r="AF166" s="170"/>
      <c r="AG166" s="171"/>
    </row>
    <row r="167" spans="1:33" ht="23.25">
      <c r="A167" s="136"/>
      <c r="B167" s="136" t="s">
        <v>1221</v>
      </c>
      <c r="C167" s="148"/>
      <c r="D167" s="167" t="s">
        <v>1222</v>
      </c>
      <c r="E167" s="152">
        <v>0</v>
      </c>
      <c r="F167" s="152">
        <v>0</v>
      </c>
      <c r="G167" s="144">
        <f t="shared" si="22"/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0</v>
      </c>
      <c r="O167" s="152">
        <v>0</v>
      </c>
      <c r="P167" s="144">
        <f t="shared" si="20"/>
        <v>0</v>
      </c>
      <c r="Q167" s="152">
        <v>0</v>
      </c>
      <c r="R167" s="152">
        <v>0</v>
      </c>
      <c r="S167" s="152">
        <v>0</v>
      </c>
      <c r="T167" s="152">
        <v>0</v>
      </c>
      <c r="U167" s="152">
        <v>0</v>
      </c>
      <c r="V167" s="152">
        <v>0</v>
      </c>
      <c r="W167" s="170">
        <v>0</v>
      </c>
      <c r="X167" s="171">
        <v>0</v>
      </c>
      <c r="Y167" s="144">
        <f t="shared" si="21"/>
        <v>0</v>
      </c>
      <c r="Z167" s="145"/>
      <c r="AA167" s="152"/>
      <c r="AB167" s="152"/>
      <c r="AC167" s="152"/>
      <c r="AD167" s="152"/>
      <c r="AE167" s="150"/>
      <c r="AF167" s="170"/>
      <c r="AG167" s="171"/>
    </row>
    <row r="168" spans="1:33" ht="23.25">
      <c r="A168" s="136"/>
      <c r="B168" s="136" t="s">
        <v>1223</v>
      </c>
      <c r="C168" s="148"/>
      <c r="D168" s="167" t="s">
        <v>1224</v>
      </c>
      <c r="E168" s="152">
        <v>0</v>
      </c>
      <c r="F168" s="152">
        <v>0</v>
      </c>
      <c r="G168" s="144">
        <f t="shared" si="22"/>
        <v>0</v>
      </c>
      <c r="H168" s="152">
        <v>0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52">
        <v>0</v>
      </c>
      <c r="P168" s="144">
        <f t="shared" si="20"/>
        <v>0</v>
      </c>
      <c r="Q168" s="152">
        <v>0</v>
      </c>
      <c r="R168" s="152">
        <v>0</v>
      </c>
      <c r="S168" s="152">
        <v>0</v>
      </c>
      <c r="T168" s="152">
        <v>0</v>
      </c>
      <c r="U168" s="152">
        <v>0</v>
      </c>
      <c r="V168" s="152">
        <v>0</v>
      </c>
      <c r="W168" s="170">
        <v>0</v>
      </c>
      <c r="X168" s="171">
        <v>0</v>
      </c>
      <c r="Y168" s="144">
        <f t="shared" si="21"/>
        <v>0</v>
      </c>
      <c r="Z168" s="145"/>
      <c r="AA168" s="152"/>
      <c r="AB168" s="152"/>
      <c r="AC168" s="152"/>
      <c r="AD168" s="152"/>
      <c r="AE168" s="150"/>
      <c r="AF168" s="170"/>
      <c r="AG168" s="171"/>
    </row>
    <row r="169" spans="1:33" ht="46.5">
      <c r="A169" s="136"/>
      <c r="B169" s="136" t="s">
        <v>1225</v>
      </c>
      <c r="C169" s="148"/>
      <c r="D169" s="167" t="s">
        <v>1226</v>
      </c>
      <c r="E169" s="152">
        <v>0</v>
      </c>
      <c r="F169" s="152">
        <v>0</v>
      </c>
      <c r="G169" s="144">
        <f t="shared" si="22"/>
        <v>0</v>
      </c>
      <c r="H169" s="152">
        <v>0</v>
      </c>
      <c r="I169" s="152">
        <v>0</v>
      </c>
      <c r="J169" s="152">
        <v>0</v>
      </c>
      <c r="K169" s="152">
        <v>0</v>
      </c>
      <c r="L169" s="152">
        <v>0</v>
      </c>
      <c r="M169" s="152">
        <v>0</v>
      </c>
      <c r="N169" s="152">
        <v>0</v>
      </c>
      <c r="O169" s="152">
        <v>0</v>
      </c>
      <c r="P169" s="144">
        <f t="shared" si="20"/>
        <v>0</v>
      </c>
      <c r="Q169" s="152">
        <v>0</v>
      </c>
      <c r="R169" s="152">
        <v>0</v>
      </c>
      <c r="S169" s="152">
        <v>0</v>
      </c>
      <c r="T169" s="152">
        <v>0</v>
      </c>
      <c r="U169" s="152">
        <v>0</v>
      </c>
      <c r="V169" s="152">
        <v>0</v>
      </c>
      <c r="W169" s="170">
        <v>0</v>
      </c>
      <c r="X169" s="171">
        <v>0</v>
      </c>
      <c r="Y169" s="144">
        <f t="shared" si="21"/>
        <v>0</v>
      </c>
      <c r="Z169" s="145"/>
      <c r="AA169" s="152"/>
      <c r="AB169" s="152"/>
      <c r="AC169" s="152"/>
      <c r="AD169" s="152"/>
      <c r="AE169" s="152"/>
      <c r="AF169" s="170"/>
      <c r="AG169" s="171"/>
    </row>
    <row r="170" spans="1:33" ht="23.25">
      <c r="A170" s="136"/>
      <c r="B170" s="136" t="s">
        <v>1227</v>
      </c>
      <c r="C170" s="148"/>
      <c r="D170" s="167" t="s">
        <v>1228</v>
      </c>
      <c r="E170" s="152">
        <v>0</v>
      </c>
      <c r="F170" s="152">
        <v>0</v>
      </c>
      <c r="G170" s="144">
        <f t="shared" si="22"/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44">
        <f t="shared" si="20"/>
        <v>0</v>
      </c>
      <c r="Q170" s="152">
        <v>0</v>
      </c>
      <c r="R170" s="152">
        <v>0</v>
      </c>
      <c r="S170" s="152">
        <v>0</v>
      </c>
      <c r="T170" s="152">
        <v>0</v>
      </c>
      <c r="U170" s="152">
        <v>0</v>
      </c>
      <c r="V170" s="152">
        <v>0</v>
      </c>
      <c r="W170" s="170">
        <v>0</v>
      </c>
      <c r="X170" s="171">
        <v>0</v>
      </c>
      <c r="Y170" s="144">
        <f t="shared" si="21"/>
        <v>0</v>
      </c>
      <c r="Z170" s="145"/>
      <c r="AA170" s="152"/>
      <c r="AB170" s="152"/>
      <c r="AC170" s="152"/>
      <c r="AD170" s="152"/>
      <c r="AE170" s="152"/>
      <c r="AF170" s="170"/>
      <c r="AG170" s="171"/>
    </row>
    <row r="171" spans="1:33" ht="23.25">
      <c r="A171" s="136"/>
      <c r="B171" s="136" t="s">
        <v>1229</v>
      </c>
      <c r="C171" s="148"/>
      <c r="D171" s="167" t="s">
        <v>1230</v>
      </c>
      <c r="E171" s="152">
        <v>0</v>
      </c>
      <c r="F171" s="152">
        <v>0</v>
      </c>
      <c r="G171" s="144">
        <f t="shared" si="22"/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0</v>
      </c>
      <c r="N171" s="152">
        <v>0</v>
      </c>
      <c r="O171" s="152">
        <v>0</v>
      </c>
      <c r="P171" s="144">
        <f t="shared" si="20"/>
        <v>0</v>
      </c>
      <c r="Q171" s="152">
        <v>0</v>
      </c>
      <c r="R171" s="152">
        <v>0</v>
      </c>
      <c r="S171" s="152">
        <v>0</v>
      </c>
      <c r="T171" s="152">
        <v>0</v>
      </c>
      <c r="U171" s="152">
        <v>0</v>
      </c>
      <c r="V171" s="152">
        <v>0</v>
      </c>
      <c r="W171" s="170">
        <v>0</v>
      </c>
      <c r="X171" s="171">
        <v>0</v>
      </c>
      <c r="Y171" s="144">
        <f t="shared" si="21"/>
        <v>0</v>
      </c>
      <c r="Z171" s="145"/>
      <c r="AA171" s="152"/>
      <c r="AB171" s="152"/>
      <c r="AC171" s="152"/>
      <c r="AD171" s="152"/>
      <c r="AE171" s="152"/>
      <c r="AF171" s="170"/>
      <c r="AG171" s="171"/>
    </row>
    <row r="172" spans="1:33" ht="23.25">
      <c r="A172" s="136"/>
      <c r="B172" s="136" t="s">
        <v>1231</v>
      </c>
      <c r="C172" s="148"/>
      <c r="D172" s="167" t="s">
        <v>1232</v>
      </c>
      <c r="E172" s="152">
        <v>0</v>
      </c>
      <c r="F172" s="152">
        <v>0</v>
      </c>
      <c r="G172" s="144">
        <f t="shared" si="22"/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0</v>
      </c>
      <c r="N172" s="152">
        <v>0</v>
      </c>
      <c r="O172" s="152">
        <v>0</v>
      </c>
      <c r="P172" s="144">
        <f t="shared" si="20"/>
        <v>0</v>
      </c>
      <c r="Q172" s="152">
        <v>0</v>
      </c>
      <c r="R172" s="152">
        <v>0</v>
      </c>
      <c r="S172" s="152">
        <v>0</v>
      </c>
      <c r="T172" s="152">
        <v>0</v>
      </c>
      <c r="U172" s="152">
        <v>0</v>
      </c>
      <c r="V172" s="152">
        <v>0</v>
      </c>
      <c r="W172" s="170">
        <v>0</v>
      </c>
      <c r="X172" s="171">
        <v>0</v>
      </c>
      <c r="Y172" s="144">
        <f t="shared" si="21"/>
        <v>0</v>
      </c>
      <c r="Z172" s="145"/>
      <c r="AA172" s="152"/>
      <c r="AB172" s="152"/>
      <c r="AC172" s="152"/>
      <c r="AD172" s="152"/>
      <c r="AE172" s="152"/>
      <c r="AF172" s="170"/>
      <c r="AG172" s="171"/>
    </row>
    <row r="173" spans="1:33" ht="46.5">
      <c r="A173" s="136"/>
      <c r="B173" s="136" t="s">
        <v>1233</v>
      </c>
      <c r="C173" s="148"/>
      <c r="D173" s="167" t="s">
        <v>1234</v>
      </c>
      <c r="E173" s="152">
        <v>0</v>
      </c>
      <c r="F173" s="152">
        <v>0</v>
      </c>
      <c r="G173" s="144">
        <f t="shared" si="22"/>
        <v>0</v>
      </c>
      <c r="H173" s="152">
        <v>0</v>
      </c>
      <c r="I173" s="152">
        <v>0</v>
      </c>
      <c r="J173" s="152">
        <v>0</v>
      </c>
      <c r="K173" s="152">
        <v>0</v>
      </c>
      <c r="L173" s="152">
        <v>0</v>
      </c>
      <c r="M173" s="152">
        <v>0</v>
      </c>
      <c r="N173" s="152">
        <v>0</v>
      </c>
      <c r="O173" s="152">
        <v>0</v>
      </c>
      <c r="P173" s="144">
        <f t="shared" si="20"/>
        <v>0</v>
      </c>
      <c r="Q173" s="152">
        <v>0</v>
      </c>
      <c r="R173" s="152">
        <v>0</v>
      </c>
      <c r="S173" s="152">
        <v>0</v>
      </c>
      <c r="T173" s="152">
        <v>0</v>
      </c>
      <c r="U173" s="152">
        <v>0</v>
      </c>
      <c r="V173" s="152">
        <v>0</v>
      </c>
      <c r="W173" s="170">
        <v>0</v>
      </c>
      <c r="X173" s="171">
        <v>0</v>
      </c>
      <c r="Y173" s="144">
        <f t="shared" si="21"/>
        <v>0</v>
      </c>
      <c r="Z173" s="145"/>
      <c r="AA173" s="152"/>
      <c r="AB173" s="152"/>
      <c r="AC173" s="152"/>
      <c r="AD173" s="152"/>
      <c r="AE173" s="152"/>
      <c r="AF173" s="170"/>
      <c r="AG173" s="171"/>
    </row>
    <row r="174" spans="1:33" ht="46.5">
      <c r="A174" s="136"/>
      <c r="B174" s="136" t="s">
        <v>1235</v>
      </c>
      <c r="C174" s="148"/>
      <c r="D174" s="167" t="s">
        <v>1236</v>
      </c>
      <c r="E174" s="152">
        <v>0</v>
      </c>
      <c r="F174" s="152">
        <v>0</v>
      </c>
      <c r="G174" s="144">
        <f t="shared" si="22"/>
        <v>0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0</v>
      </c>
      <c r="N174" s="152">
        <v>0</v>
      </c>
      <c r="O174" s="152">
        <v>0</v>
      </c>
      <c r="P174" s="144">
        <f t="shared" si="20"/>
        <v>0</v>
      </c>
      <c r="Q174" s="152">
        <v>0</v>
      </c>
      <c r="R174" s="152">
        <v>0</v>
      </c>
      <c r="S174" s="152">
        <v>0</v>
      </c>
      <c r="T174" s="152">
        <v>0</v>
      </c>
      <c r="U174" s="152">
        <v>0</v>
      </c>
      <c r="V174" s="152">
        <v>0</v>
      </c>
      <c r="W174" s="170">
        <v>0</v>
      </c>
      <c r="X174" s="171">
        <v>0</v>
      </c>
      <c r="Y174" s="144">
        <f t="shared" si="21"/>
        <v>0</v>
      </c>
      <c r="Z174" s="145"/>
      <c r="AA174" s="152"/>
      <c r="AB174" s="152"/>
      <c r="AC174" s="152"/>
      <c r="AD174" s="152"/>
      <c r="AE174" s="152"/>
      <c r="AF174" s="170"/>
      <c r="AG174" s="171"/>
    </row>
    <row r="175" spans="1:33" ht="23.25">
      <c r="A175" s="136"/>
      <c r="B175" s="136" t="s">
        <v>1237</v>
      </c>
      <c r="C175" s="148"/>
      <c r="D175" s="167" t="s">
        <v>1238</v>
      </c>
      <c r="E175" s="152">
        <v>0</v>
      </c>
      <c r="F175" s="152">
        <v>0</v>
      </c>
      <c r="G175" s="144">
        <f t="shared" si="22"/>
        <v>0</v>
      </c>
      <c r="H175" s="152">
        <v>0</v>
      </c>
      <c r="I175" s="152">
        <v>0</v>
      </c>
      <c r="J175" s="152">
        <v>0</v>
      </c>
      <c r="K175" s="152">
        <v>0</v>
      </c>
      <c r="L175" s="152">
        <v>0</v>
      </c>
      <c r="M175" s="152">
        <v>0</v>
      </c>
      <c r="N175" s="152">
        <v>0</v>
      </c>
      <c r="O175" s="152">
        <v>0</v>
      </c>
      <c r="P175" s="144">
        <f t="shared" si="20"/>
        <v>0</v>
      </c>
      <c r="Q175" s="152">
        <v>0</v>
      </c>
      <c r="R175" s="152">
        <v>0</v>
      </c>
      <c r="S175" s="152">
        <v>0</v>
      </c>
      <c r="T175" s="152">
        <v>0</v>
      </c>
      <c r="U175" s="152">
        <v>0</v>
      </c>
      <c r="V175" s="152">
        <v>0</v>
      </c>
      <c r="W175" s="170">
        <v>0</v>
      </c>
      <c r="X175" s="171">
        <v>0</v>
      </c>
      <c r="Y175" s="144">
        <f t="shared" si="21"/>
        <v>0</v>
      </c>
      <c r="Z175" s="145"/>
      <c r="AA175" s="152"/>
      <c r="AB175" s="152"/>
      <c r="AC175" s="152"/>
      <c r="AD175" s="152"/>
      <c r="AE175" s="152"/>
      <c r="AF175" s="170"/>
      <c r="AG175" s="171"/>
    </row>
    <row r="176" spans="1:33" ht="46.5">
      <c r="A176" s="136"/>
      <c r="B176" s="136" t="s">
        <v>1239</v>
      </c>
      <c r="C176" s="148"/>
      <c r="D176" s="167" t="s">
        <v>1240</v>
      </c>
      <c r="E176" s="152">
        <v>0</v>
      </c>
      <c r="F176" s="152">
        <v>0</v>
      </c>
      <c r="G176" s="144">
        <f t="shared" si="22"/>
        <v>0</v>
      </c>
      <c r="H176" s="152">
        <v>0</v>
      </c>
      <c r="I176" s="152">
        <v>0</v>
      </c>
      <c r="J176" s="152">
        <v>0</v>
      </c>
      <c r="K176" s="152">
        <v>0</v>
      </c>
      <c r="L176" s="152">
        <v>0</v>
      </c>
      <c r="M176" s="152">
        <v>0</v>
      </c>
      <c r="N176" s="152">
        <v>0</v>
      </c>
      <c r="O176" s="152">
        <v>0</v>
      </c>
      <c r="P176" s="144">
        <f t="shared" si="20"/>
        <v>0</v>
      </c>
      <c r="Q176" s="152">
        <v>0</v>
      </c>
      <c r="R176" s="152">
        <v>0</v>
      </c>
      <c r="S176" s="152">
        <v>0</v>
      </c>
      <c r="T176" s="152">
        <v>0</v>
      </c>
      <c r="U176" s="152">
        <v>0</v>
      </c>
      <c r="V176" s="152">
        <v>0</v>
      </c>
      <c r="W176" s="170">
        <v>0</v>
      </c>
      <c r="X176" s="171">
        <v>0</v>
      </c>
      <c r="Y176" s="144">
        <f t="shared" si="21"/>
        <v>0</v>
      </c>
      <c r="Z176" s="145"/>
      <c r="AA176" s="152"/>
      <c r="AB176" s="152"/>
      <c r="AC176" s="152"/>
      <c r="AD176" s="152"/>
      <c r="AE176" s="152"/>
      <c r="AF176" s="170"/>
      <c r="AG176" s="171"/>
    </row>
    <row r="177" spans="1:33" ht="46.5">
      <c r="A177" s="136"/>
      <c r="B177" s="136" t="s">
        <v>1241</v>
      </c>
      <c r="C177" s="148"/>
      <c r="D177" s="167" t="s">
        <v>1242</v>
      </c>
      <c r="E177" s="152">
        <v>0</v>
      </c>
      <c r="F177" s="152">
        <v>0</v>
      </c>
      <c r="G177" s="144">
        <f t="shared" si="22"/>
        <v>0</v>
      </c>
      <c r="H177" s="152">
        <v>0</v>
      </c>
      <c r="I177" s="152">
        <v>0</v>
      </c>
      <c r="J177" s="152">
        <v>0</v>
      </c>
      <c r="K177" s="152">
        <v>0</v>
      </c>
      <c r="L177" s="152">
        <v>0</v>
      </c>
      <c r="M177" s="152">
        <v>0</v>
      </c>
      <c r="N177" s="152">
        <v>0</v>
      </c>
      <c r="O177" s="152">
        <v>0</v>
      </c>
      <c r="P177" s="144">
        <f t="shared" si="20"/>
        <v>0</v>
      </c>
      <c r="Q177" s="152">
        <v>0</v>
      </c>
      <c r="R177" s="152">
        <v>0</v>
      </c>
      <c r="S177" s="152">
        <v>0</v>
      </c>
      <c r="T177" s="152">
        <v>0</v>
      </c>
      <c r="U177" s="152">
        <v>0</v>
      </c>
      <c r="V177" s="152">
        <v>0</v>
      </c>
      <c r="W177" s="170">
        <v>0</v>
      </c>
      <c r="X177" s="171">
        <v>0</v>
      </c>
      <c r="Y177" s="144">
        <f t="shared" si="21"/>
        <v>0</v>
      </c>
      <c r="Z177" s="145"/>
      <c r="AA177" s="152"/>
      <c r="AB177" s="152"/>
      <c r="AC177" s="152"/>
      <c r="AD177" s="152"/>
      <c r="AE177" s="152"/>
      <c r="AF177" s="170"/>
      <c r="AG177" s="171"/>
    </row>
    <row r="178" spans="1:33" ht="23.25">
      <c r="A178" s="136"/>
      <c r="B178" s="136" t="s">
        <v>1243</v>
      </c>
      <c r="C178" s="148"/>
      <c r="D178" s="167" t="s">
        <v>1244</v>
      </c>
      <c r="E178" s="152">
        <v>0</v>
      </c>
      <c r="F178" s="152">
        <v>0</v>
      </c>
      <c r="G178" s="144">
        <f t="shared" si="22"/>
        <v>0</v>
      </c>
      <c r="H178" s="152">
        <v>0</v>
      </c>
      <c r="I178" s="152">
        <v>0</v>
      </c>
      <c r="J178" s="152">
        <v>0</v>
      </c>
      <c r="K178" s="152">
        <v>0</v>
      </c>
      <c r="L178" s="152">
        <v>0</v>
      </c>
      <c r="M178" s="152">
        <v>0</v>
      </c>
      <c r="N178" s="152">
        <v>0</v>
      </c>
      <c r="O178" s="152">
        <v>0</v>
      </c>
      <c r="P178" s="144">
        <f t="shared" si="20"/>
        <v>0</v>
      </c>
      <c r="Q178" s="152">
        <v>0</v>
      </c>
      <c r="R178" s="152">
        <v>0</v>
      </c>
      <c r="S178" s="152">
        <v>0</v>
      </c>
      <c r="T178" s="152">
        <v>0</v>
      </c>
      <c r="U178" s="152">
        <v>0</v>
      </c>
      <c r="V178" s="152">
        <v>0</v>
      </c>
      <c r="W178" s="170">
        <v>0</v>
      </c>
      <c r="X178" s="171">
        <v>0</v>
      </c>
      <c r="Y178" s="144">
        <f t="shared" si="21"/>
        <v>0</v>
      </c>
      <c r="Z178" s="145"/>
      <c r="AA178" s="152"/>
      <c r="AB178" s="152"/>
      <c r="AC178" s="152"/>
      <c r="AD178" s="152"/>
      <c r="AE178" s="152"/>
      <c r="AF178" s="170"/>
      <c r="AG178" s="171"/>
    </row>
    <row r="179" spans="1:33" ht="46.5">
      <c r="A179" s="136"/>
      <c r="B179" s="136" t="s">
        <v>1245</v>
      </c>
      <c r="C179" s="148"/>
      <c r="D179" s="167" t="s">
        <v>1246</v>
      </c>
      <c r="E179" s="152">
        <v>0</v>
      </c>
      <c r="F179" s="152">
        <v>0</v>
      </c>
      <c r="G179" s="144">
        <f t="shared" si="22"/>
        <v>0</v>
      </c>
      <c r="H179" s="152">
        <v>0</v>
      </c>
      <c r="I179" s="152">
        <v>0</v>
      </c>
      <c r="J179" s="152">
        <v>0</v>
      </c>
      <c r="K179" s="152">
        <v>0</v>
      </c>
      <c r="L179" s="152">
        <v>0</v>
      </c>
      <c r="M179" s="152">
        <v>0</v>
      </c>
      <c r="N179" s="152">
        <v>0</v>
      </c>
      <c r="O179" s="152">
        <v>0</v>
      </c>
      <c r="P179" s="144">
        <f t="shared" si="20"/>
        <v>0</v>
      </c>
      <c r="Q179" s="152">
        <v>0</v>
      </c>
      <c r="R179" s="152">
        <v>0</v>
      </c>
      <c r="S179" s="152">
        <v>0</v>
      </c>
      <c r="T179" s="152">
        <v>0</v>
      </c>
      <c r="U179" s="152">
        <v>0</v>
      </c>
      <c r="V179" s="152">
        <v>0</v>
      </c>
      <c r="W179" s="170">
        <v>0</v>
      </c>
      <c r="X179" s="171">
        <v>0</v>
      </c>
      <c r="Y179" s="144">
        <f t="shared" si="21"/>
        <v>0</v>
      </c>
      <c r="Z179" s="145"/>
      <c r="AA179" s="152"/>
      <c r="AB179" s="152"/>
      <c r="AC179" s="152"/>
      <c r="AD179" s="152"/>
      <c r="AE179" s="152"/>
      <c r="AF179" s="170"/>
      <c r="AG179" s="171"/>
    </row>
    <row r="180" spans="1:33" ht="23.25">
      <c r="A180" s="136" t="s">
        <v>67</v>
      </c>
      <c r="B180" s="136"/>
      <c r="C180" s="136"/>
      <c r="D180" s="172" t="s">
        <v>47</v>
      </c>
      <c r="E180" s="173"/>
      <c r="F180" s="173"/>
      <c r="G180" s="139">
        <f>SUM(H180:O180)</f>
        <v>0</v>
      </c>
      <c r="H180" s="174">
        <v>0</v>
      </c>
      <c r="I180" s="174">
        <v>0</v>
      </c>
      <c r="J180" s="174">
        <v>0</v>
      </c>
      <c r="K180" s="174">
        <v>0</v>
      </c>
      <c r="L180" s="174">
        <v>0</v>
      </c>
      <c r="M180" s="174">
        <v>0</v>
      </c>
      <c r="N180" s="175">
        <v>0</v>
      </c>
      <c r="O180" s="176">
        <v>0</v>
      </c>
      <c r="P180" s="139">
        <f>SUM(Q180:X180)</f>
        <v>0</v>
      </c>
      <c r="Q180" s="174">
        <v>0</v>
      </c>
      <c r="R180" s="174">
        <v>0</v>
      </c>
      <c r="S180" s="174">
        <v>0</v>
      </c>
      <c r="T180" s="174">
        <v>0</v>
      </c>
      <c r="U180" s="174">
        <v>0</v>
      </c>
      <c r="V180" s="174">
        <v>0</v>
      </c>
      <c r="W180" s="175">
        <v>0</v>
      </c>
      <c r="X180" s="176">
        <v>0</v>
      </c>
      <c r="Y180" s="139">
        <f>SUM(Z180:AG180)</f>
        <v>0</v>
      </c>
      <c r="Z180" s="174">
        <v>0</v>
      </c>
      <c r="AA180" s="174">
        <v>0</v>
      </c>
      <c r="AB180" s="174">
        <v>0</v>
      </c>
      <c r="AC180" s="174">
        <v>0</v>
      </c>
      <c r="AD180" s="174">
        <v>0</v>
      </c>
      <c r="AE180" s="174">
        <v>0</v>
      </c>
      <c r="AF180" s="175">
        <v>0</v>
      </c>
      <c r="AG180" s="176">
        <v>0</v>
      </c>
    </row>
    <row r="181" spans="1:33" ht="20.25">
      <c r="A181" s="293" t="s">
        <v>361</v>
      </c>
      <c r="B181" s="293"/>
      <c r="C181" s="293"/>
      <c r="D181" s="293"/>
      <c r="E181" s="139">
        <f>E9+E10+E180</f>
        <v>20576517247</v>
      </c>
      <c r="F181" s="139">
        <f>F180+F10+F9</f>
        <v>2095818877</v>
      </c>
      <c r="G181" s="139">
        <f>SUM(H181:O181)</f>
        <v>22672336124</v>
      </c>
      <c r="H181" s="140">
        <f aca="true" t="shared" si="23" ref="H181:O181">H9+H10+H180</f>
        <v>0</v>
      </c>
      <c r="I181" s="140">
        <f t="shared" si="23"/>
        <v>0</v>
      </c>
      <c r="J181" s="140">
        <f t="shared" si="23"/>
        <v>0</v>
      </c>
      <c r="K181" s="140">
        <f t="shared" si="23"/>
        <v>0</v>
      </c>
      <c r="L181" s="140">
        <f t="shared" si="23"/>
        <v>0</v>
      </c>
      <c r="M181" s="140">
        <f t="shared" si="23"/>
        <v>15066159650</v>
      </c>
      <c r="N181" s="177">
        <f t="shared" si="23"/>
        <v>7446176474</v>
      </c>
      <c r="O181" s="140">
        <f t="shared" si="23"/>
        <v>160000000</v>
      </c>
      <c r="P181" s="139">
        <f>SUM(Q181:X181)</f>
        <v>26078724107</v>
      </c>
      <c r="Q181" s="140">
        <f aca="true" t="shared" si="24" ref="Q181:X181">Q9+Q10+Q180</f>
        <v>2438674</v>
      </c>
      <c r="R181" s="140">
        <f t="shared" si="24"/>
        <v>481948</v>
      </c>
      <c r="S181" s="140">
        <f t="shared" si="24"/>
        <v>966035074</v>
      </c>
      <c r="T181" s="140">
        <f t="shared" si="24"/>
        <v>0</v>
      </c>
      <c r="U181" s="140">
        <f t="shared" si="24"/>
        <v>50806121</v>
      </c>
      <c r="V181" s="140">
        <f t="shared" si="24"/>
        <v>15554421428</v>
      </c>
      <c r="W181" s="177">
        <f t="shared" si="24"/>
        <v>4532800037</v>
      </c>
      <c r="X181" s="140">
        <f t="shared" si="24"/>
        <v>4971740825</v>
      </c>
      <c r="Y181" s="139">
        <f>SUM(Z181:AG181)</f>
        <v>9459976957</v>
      </c>
      <c r="Z181" s="140">
        <f aca="true" t="shared" si="25" ref="Z181:AG181">Z9+Z10+Z180</f>
        <v>2410674</v>
      </c>
      <c r="AA181" s="140">
        <f t="shared" si="25"/>
        <v>477314</v>
      </c>
      <c r="AB181" s="140">
        <f t="shared" si="25"/>
        <v>289928481</v>
      </c>
      <c r="AC181" s="140">
        <f t="shared" si="25"/>
        <v>0</v>
      </c>
      <c r="AD181" s="140">
        <f t="shared" si="25"/>
        <v>41893612</v>
      </c>
      <c r="AE181" s="140">
        <f t="shared" si="25"/>
        <v>3698879936</v>
      </c>
      <c r="AF181" s="177">
        <f t="shared" si="25"/>
        <v>562246115</v>
      </c>
      <c r="AG181" s="140">
        <f t="shared" si="25"/>
        <v>4864140825</v>
      </c>
    </row>
    <row r="182" ht="48.75" customHeight="1"/>
    <row r="185" spans="1:33" ht="23.25">
      <c r="A185" s="227"/>
      <c r="B185" s="227"/>
      <c r="C185" s="227"/>
      <c r="D185" s="228"/>
      <c r="E185" s="227"/>
      <c r="F185" s="227" t="s">
        <v>1266</v>
      </c>
      <c r="G185" s="227">
        <f>SUM(H185:O185)</f>
        <v>22672336124</v>
      </c>
      <c r="H185" s="227">
        <v>0</v>
      </c>
      <c r="I185" s="227">
        <v>0</v>
      </c>
      <c r="J185" s="227">
        <v>0</v>
      </c>
      <c r="K185" s="227">
        <v>0</v>
      </c>
      <c r="L185" s="227">
        <v>0</v>
      </c>
      <c r="M185" s="227">
        <v>15066159650</v>
      </c>
      <c r="N185" s="227">
        <v>7446176474</v>
      </c>
      <c r="O185" s="227">
        <v>160000000</v>
      </c>
      <c r="P185" s="227">
        <f>SUM(Q185:X185)</f>
        <v>26078724107</v>
      </c>
      <c r="Q185" s="227">
        <v>2438674</v>
      </c>
      <c r="R185" s="227">
        <v>481948</v>
      </c>
      <c r="S185" s="227">
        <v>966035074</v>
      </c>
      <c r="T185" s="227"/>
      <c r="U185" s="227">
        <v>50806121</v>
      </c>
      <c r="V185" s="227">
        <v>15554421428</v>
      </c>
      <c r="W185" s="227">
        <v>4532800037</v>
      </c>
      <c r="X185" s="227">
        <v>4971740825</v>
      </c>
      <c r="Y185" s="227">
        <f>SUM(Z185:AG185)</f>
        <v>9459976957</v>
      </c>
      <c r="Z185" s="227">
        <v>2410674</v>
      </c>
      <c r="AA185" s="227">
        <v>477314</v>
      </c>
      <c r="AB185" s="227">
        <v>289928481</v>
      </c>
      <c r="AC185" s="227">
        <v>0</v>
      </c>
      <c r="AD185" s="227">
        <v>41893612</v>
      </c>
      <c r="AE185" s="227">
        <v>3698879936</v>
      </c>
      <c r="AF185" s="227">
        <v>562246115</v>
      </c>
      <c r="AG185" s="227">
        <v>4864140825</v>
      </c>
    </row>
    <row r="186" s="227" customFormat="1" ht="23.25">
      <c r="D186" s="228"/>
    </row>
    <row r="187" spans="4:33" s="227" customFormat="1" ht="23.25">
      <c r="D187" s="228"/>
      <c r="F187" s="227" t="s">
        <v>1127</v>
      </c>
      <c r="G187" s="227">
        <f>G181-G185</f>
        <v>0</v>
      </c>
      <c r="H187" s="227">
        <f>H181-H185</f>
        <v>0</v>
      </c>
      <c r="I187" s="227">
        <f aca="true" t="shared" si="26" ref="I187:AG187">I181-I185</f>
        <v>0</v>
      </c>
      <c r="J187" s="227">
        <f t="shared" si="26"/>
        <v>0</v>
      </c>
      <c r="K187" s="227">
        <f t="shared" si="26"/>
        <v>0</v>
      </c>
      <c r="L187" s="227">
        <f t="shared" si="26"/>
        <v>0</v>
      </c>
      <c r="M187" s="227">
        <f t="shared" si="26"/>
        <v>0</v>
      </c>
      <c r="N187" s="227">
        <f t="shared" si="26"/>
        <v>0</v>
      </c>
      <c r="O187" s="227">
        <f t="shared" si="26"/>
        <v>0</v>
      </c>
      <c r="P187" s="227">
        <f t="shared" si="26"/>
        <v>0</v>
      </c>
      <c r="Q187" s="227">
        <f t="shared" si="26"/>
        <v>0</v>
      </c>
      <c r="R187" s="227">
        <f t="shared" si="26"/>
        <v>0</v>
      </c>
      <c r="S187" s="227">
        <f t="shared" si="26"/>
        <v>0</v>
      </c>
      <c r="T187" s="227">
        <f t="shared" si="26"/>
        <v>0</v>
      </c>
      <c r="U187" s="227">
        <f t="shared" si="26"/>
        <v>0</v>
      </c>
      <c r="V187" s="227">
        <f t="shared" si="26"/>
        <v>0</v>
      </c>
      <c r="W187" s="227">
        <f t="shared" si="26"/>
        <v>0</v>
      </c>
      <c r="X187" s="227">
        <f t="shared" si="26"/>
        <v>0</v>
      </c>
      <c r="Y187" s="227">
        <f t="shared" si="26"/>
        <v>0</v>
      </c>
      <c r="Z187" s="227">
        <f t="shared" si="26"/>
        <v>0</v>
      </c>
      <c r="AA187" s="227">
        <f t="shared" si="26"/>
        <v>0</v>
      </c>
      <c r="AB187" s="227">
        <f t="shared" si="26"/>
        <v>0</v>
      </c>
      <c r="AC187" s="227">
        <f t="shared" si="26"/>
        <v>0</v>
      </c>
      <c r="AD187" s="227">
        <f t="shared" si="26"/>
        <v>0</v>
      </c>
      <c r="AE187" s="227">
        <f t="shared" si="26"/>
        <v>0</v>
      </c>
      <c r="AF187" s="227">
        <f t="shared" si="26"/>
        <v>0</v>
      </c>
      <c r="AG187" s="227">
        <f t="shared" si="26"/>
        <v>0</v>
      </c>
    </row>
    <row r="188" spans="1:33" s="227" customFormat="1" ht="23.25">
      <c r="A188" s="128"/>
      <c r="B188" s="128"/>
      <c r="C188" s="128"/>
      <c r="D188" s="129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</row>
  </sheetData>
  <sheetProtection selectLockedCells="1" selectUnlockedCells="1"/>
  <mergeCells count="35">
    <mergeCell ref="A1:AG1"/>
    <mergeCell ref="A2:AG2"/>
    <mergeCell ref="A3:AG3"/>
    <mergeCell ref="Y6:Y8"/>
    <mergeCell ref="Z6:AG6"/>
    <mergeCell ref="Z7:AD7"/>
    <mergeCell ref="AE7:AG7"/>
    <mergeCell ref="A6:A8"/>
    <mergeCell ref="B6:B8"/>
    <mergeCell ref="P6:P8"/>
    <mergeCell ref="Q6:X6"/>
    <mergeCell ref="H7:L7"/>
    <mergeCell ref="M7:O7"/>
    <mergeCell ref="Q7:U7"/>
    <mergeCell ref="V7:X7"/>
    <mergeCell ref="A11:D11"/>
    <mergeCell ref="A13:D13"/>
    <mergeCell ref="A15:D15"/>
    <mergeCell ref="A17:D17"/>
    <mergeCell ref="A19:D19"/>
    <mergeCell ref="H6:O6"/>
    <mergeCell ref="C6:C8"/>
    <mergeCell ref="D6:D8"/>
    <mergeCell ref="E6:F7"/>
    <mergeCell ref="G6:G8"/>
    <mergeCell ref="A78:D78"/>
    <mergeCell ref="A83:D83"/>
    <mergeCell ref="A104:D104"/>
    <mergeCell ref="A181:D181"/>
    <mergeCell ref="A31:D31"/>
    <mergeCell ref="A38:D38"/>
    <mergeCell ref="A42:D42"/>
    <mergeCell ref="A62:D62"/>
    <mergeCell ref="A74:D74"/>
    <mergeCell ref="A76:D76"/>
  </mergeCells>
  <printOptions horizontalCentered="1"/>
  <pageMargins left="0.43333333333333335" right="0.43333333333333335" top="0.5513888888888889" bottom="0.5513888888888889" header="0.5118055555555555" footer="0.5118055555555555"/>
  <pageSetup horizontalDpi="600" verticalDpi="600" orientation="landscape" paperSize="9" scale="1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0"/>
  <sheetViews>
    <sheetView view="pageBreakPreview" zoomScale="60" zoomScaleNormal="74" zoomScalePageLayoutView="0" workbookViewId="0" topLeftCell="A1">
      <selection activeCell="A1" sqref="A1:AD1"/>
    </sheetView>
  </sheetViews>
  <sheetFormatPr defaultColWidth="9.140625" defaultRowHeight="18" customHeight="1"/>
  <cols>
    <col min="1" max="1" width="7.00390625" style="178" customWidth="1"/>
    <col min="2" max="2" width="10.7109375" style="178" customWidth="1"/>
    <col min="3" max="3" width="33.57421875" style="178" customWidth="1"/>
    <col min="4" max="4" width="18.7109375" style="178" customWidth="1"/>
    <col min="5" max="5" width="14.57421875" style="178" customWidth="1"/>
    <col min="6" max="6" width="17.8515625" style="178" customWidth="1"/>
    <col min="7" max="7" width="16.7109375" style="178" customWidth="1"/>
    <col min="8" max="9" width="14.57421875" style="178" customWidth="1"/>
    <col min="10" max="10" width="16.7109375" style="178" customWidth="1"/>
    <col min="11" max="11" width="19.140625" style="178" customWidth="1"/>
    <col min="12" max="12" width="17.8515625" style="178" customWidth="1"/>
    <col min="13" max="13" width="19.421875" style="178" customWidth="1"/>
    <col min="14" max="14" width="14.8515625" style="178" customWidth="1"/>
    <col min="15" max="15" width="16.8515625" style="178" customWidth="1"/>
    <col min="16" max="16" width="18.28125" style="178" customWidth="1"/>
    <col min="17" max="17" width="14.7109375" style="178" customWidth="1"/>
    <col min="18" max="18" width="13.8515625" style="178" customWidth="1"/>
    <col min="19" max="19" width="16.8515625" style="178" customWidth="1"/>
    <col min="20" max="20" width="17.7109375" style="178" customWidth="1"/>
    <col min="21" max="21" width="13.7109375" style="178" customWidth="1"/>
    <col min="22" max="22" width="15.140625" style="178" customWidth="1"/>
    <col min="23" max="23" width="13.7109375" style="178" customWidth="1"/>
    <col min="24" max="24" width="14.57421875" style="178" customWidth="1"/>
    <col min="25" max="25" width="18.8515625" style="178" customWidth="1"/>
    <col min="26" max="28" width="9.140625" style="178" customWidth="1"/>
    <col min="29" max="29" width="20.28125" style="178" customWidth="1"/>
    <col min="30" max="16384" width="9.140625" style="178" customWidth="1"/>
  </cols>
  <sheetData>
    <row r="1" spans="1:30" ht="15.75" customHeight="1">
      <c r="A1" s="249" t="s">
        <v>1277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15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1:30" ht="18" customHeight="1">
      <c r="A3" s="299" t="s">
        <v>69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8" customHeight="1">
      <c r="A4" s="300" t="s">
        <v>655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</row>
    <row r="5" spans="1:30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U5" s="3"/>
      <c r="AD5" s="3" t="s">
        <v>1</v>
      </c>
    </row>
    <row r="6" spans="1:30" ht="12.75" customHeight="1">
      <c r="A6" s="179" t="s">
        <v>2</v>
      </c>
      <c r="B6" s="179" t="s">
        <v>3</v>
      </c>
      <c r="C6" s="179" t="s">
        <v>4</v>
      </c>
      <c r="D6" s="179" t="s">
        <v>5</v>
      </c>
      <c r="E6" s="179" t="s">
        <v>6</v>
      </c>
      <c r="F6" s="179" t="s">
        <v>7</v>
      </c>
      <c r="G6" s="179" t="s">
        <v>8</v>
      </c>
      <c r="H6" s="179" t="s">
        <v>9</v>
      </c>
      <c r="I6" s="179" t="s">
        <v>10</v>
      </c>
      <c r="J6" s="179" t="s">
        <v>11</v>
      </c>
      <c r="K6" s="179" t="s">
        <v>12</v>
      </c>
      <c r="L6" s="179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185</v>
      </c>
      <c r="W6" s="4" t="s">
        <v>186</v>
      </c>
      <c r="X6" s="4" t="s">
        <v>187</v>
      </c>
      <c r="Y6" s="4" t="s">
        <v>188</v>
      </c>
      <c r="Z6" s="4" t="s">
        <v>252</v>
      </c>
      <c r="AA6" s="4" t="s">
        <v>253</v>
      </c>
      <c r="AB6" s="4" t="s">
        <v>254</v>
      </c>
      <c r="AC6" s="4" t="s">
        <v>255</v>
      </c>
      <c r="AD6" s="4" t="s">
        <v>256</v>
      </c>
    </row>
    <row r="7" spans="1:30" ht="12.75" customHeight="1">
      <c r="A7" s="259" t="s">
        <v>24</v>
      </c>
      <c r="B7" s="259" t="s">
        <v>189</v>
      </c>
      <c r="C7" s="260" t="s">
        <v>25</v>
      </c>
      <c r="D7" s="260" t="s">
        <v>26</v>
      </c>
      <c r="E7" s="287" t="s">
        <v>27</v>
      </c>
      <c r="F7" s="287"/>
      <c r="G7" s="287"/>
      <c r="H7" s="287"/>
      <c r="I7" s="287"/>
      <c r="J7" s="287"/>
      <c r="K7" s="287"/>
      <c r="L7" s="287"/>
      <c r="M7" s="260" t="s">
        <v>28</v>
      </c>
      <c r="N7" s="287" t="s">
        <v>29</v>
      </c>
      <c r="O7" s="287"/>
      <c r="P7" s="287"/>
      <c r="Q7" s="287"/>
      <c r="R7" s="287"/>
      <c r="S7" s="287"/>
      <c r="T7" s="287"/>
      <c r="U7" s="287"/>
      <c r="V7" s="260" t="s">
        <v>1263</v>
      </c>
      <c r="W7" s="287" t="s">
        <v>1264</v>
      </c>
      <c r="X7" s="287"/>
      <c r="Y7" s="287"/>
      <c r="Z7" s="287"/>
      <c r="AA7" s="287"/>
      <c r="AB7" s="287"/>
      <c r="AC7" s="287"/>
      <c r="AD7" s="287"/>
    </row>
    <row r="8" spans="1:30" ht="12.75" customHeight="1">
      <c r="A8" s="259"/>
      <c r="B8" s="259"/>
      <c r="C8" s="260"/>
      <c r="D8" s="260"/>
      <c r="E8" s="257" t="s">
        <v>30</v>
      </c>
      <c r="F8" s="257"/>
      <c r="G8" s="257"/>
      <c r="H8" s="257"/>
      <c r="I8" s="257"/>
      <c r="J8" s="257" t="s">
        <v>31</v>
      </c>
      <c r="K8" s="257"/>
      <c r="L8" s="257"/>
      <c r="M8" s="260"/>
      <c r="N8" s="257" t="s">
        <v>30</v>
      </c>
      <c r="O8" s="257"/>
      <c r="P8" s="257"/>
      <c r="Q8" s="257"/>
      <c r="R8" s="257"/>
      <c r="S8" s="257" t="s">
        <v>31</v>
      </c>
      <c r="T8" s="257"/>
      <c r="U8" s="257"/>
      <c r="V8" s="260"/>
      <c r="W8" s="257" t="s">
        <v>30</v>
      </c>
      <c r="X8" s="257"/>
      <c r="Y8" s="257"/>
      <c r="Z8" s="257"/>
      <c r="AA8" s="257"/>
      <c r="AB8" s="257" t="s">
        <v>31</v>
      </c>
      <c r="AC8" s="257"/>
      <c r="AD8" s="257"/>
    </row>
    <row r="9" spans="1:30" ht="76.5" customHeight="1">
      <c r="A9" s="259"/>
      <c r="B9" s="259"/>
      <c r="C9" s="260"/>
      <c r="D9" s="260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60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260"/>
      <c r="W9" s="7" t="s">
        <v>32</v>
      </c>
      <c r="X9" s="7" t="s">
        <v>33</v>
      </c>
      <c r="Y9" s="7" t="s">
        <v>34</v>
      </c>
      <c r="Z9" s="7" t="s">
        <v>35</v>
      </c>
      <c r="AA9" s="7" t="s">
        <v>36</v>
      </c>
      <c r="AB9" s="7" t="s">
        <v>37</v>
      </c>
      <c r="AC9" s="7" t="s">
        <v>38</v>
      </c>
      <c r="AD9" s="7" t="s">
        <v>39</v>
      </c>
    </row>
    <row r="10" spans="1:30" ht="20.25" customHeight="1">
      <c r="A10" s="180" t="s">
        <v>70</v>
      </c>
      <c r="B10" s="12"/>
      <c r="C10" s="181" t="s">
        <v>43</v>
      </c>
      <c r="D10" s="25">
        <f aca="true" t="shared" si="0" ref="D10:D20">SUM(E10:L10)</f>
        <v>339034826</v>
      </c>
      <c r="E10" s="182">
        <f aca="true" t="shared" si="1" ref="E10:L10">SUM(E11:E17)</f>
        <v>0</v>
      </c>
      <c r="F10" s="182">
        <f t="shared" si="1"/>
        <v>0</v>
      </c>
      <c r="G10" s="182">
        <f t="shared" si="1"/>
        <v>66718990</v>
      </c>
      <c r="H10" s="182">
        <f t="shared" si="1"/>
        <v>0</v>
      </c>
      <c r="I10" s="182">
        <f t="shared" si="1"/>
        <v>0</v>
      </c>
      <c r="J10" s="182">
        <f t="shared" si="1"/>
        <v>89648318</v>
      </c>
      <c r="K10" s="182">
        <f t="shared" si="1"/>
        <v>182667518</v>
      </c>
      <c r="L10" s="182">
        <f t="shared" si="1"/>
        <v>0</v>
      </c>
      <c r="M10" s="25">
        <f aca="true" t="shared" si="2" ref="M10:M20">SUM(N10:U10)</f>
        <v>477295357</v>
      </c>
      <c r="N10" s="182">
        <f aca="true" t="shared" si="3" ref="N10:U10">SUM(N11:N17)</f>
        <v>0</v>
      </c>
      <c r="O10" s="182">
        <f t="shared" si="3"/>
        <v>0</v>
      </c>
      <c r="P10" s="182">
        <f t="shared" si="3"/>
        <v>204979521</v>
      </c>
      <c r="Q10" s="182">
        <f t="shared" si="3"/>
        <v>0</v>
      </c>
      <c r="R10" s="182">
        <f t="shared" si="3"/>
        <v>0</v>
      </c>
      <c r="S10" s="182">
        <f t="shared" si="3"/>
        <v>89648318</v>
      </c>
      <c r="T10" s="182">
        <f t="shared" si="3"/>
        <v>182667518</v>
      </c>
      <c r="U10" s="182">
        <f t="shared" si="3"/>
        <v>0</v>
      </c>
      <c r="V10" s="25">
        <f aca="true" t="shared" si="4" ref="V10:V20">SUM(W10:AD10)</f>
        <v>91934443</v>
      </c>
      <c r="W10" s="182">
        <f aca="true" t="shared" si="5" ref="W10:AD10">SUM(W11:W17)</f>
        <v>0</v>
      </c>
      <c r="X10" s="182">
        <f t="shared" si="5"/>
        <v>0</v>
      </c>
      <c r="Y10" s="182">
        <f t="shared" si="5"/>
        <v>85924851</v>
      </c>
      <c r="Z10" s="182">
        <f t="shared" si="5"/>
        <v>0</v>
      </c>
      <c r="AA10" s="182">
        <f t="shared" si="5"/>
        <v>0</v>
      </c>
      <c r="AB10" s="182">
        <f t="shared" si="5"/>
        <v>0</v>
      </c>
      <c r="AC10" s="182">
        <f t="shared" si="5"/>
        <v>6009592</v>
      </c>
      <c r="AD10" s="182">
        <f t="shared" si="5"/>
        <v>0</v>
      </c>
    </row>
    <row r="11" spans="1:30" ht="58.5" customHeight="1">
      <c r="A11" s="12"/>
      <c r="B11" s="12" t="s">
        <v>656</v>
      </c>
      <c r="C11" s="19" t="s">
        <v>657</v>
      </c>
      <c r="D11" s="124">
        <f t="shared" si="0"/>
        <v>13979696</v>
      </c>
      <c r="E11" s="125">
        <v>0</v>
      </c>
      <c r="F11" s="125">
        <v>0</v>
      </c>
      <c r="G11" s="125">
        <v>13979696</v>
      </c>
      <c r="H11" s="125">
        <v>0</v>
      </c>
      <c r="I11" s="125">
        <v>0</v>
      </c>
      <c r="J11" s="125">
        <v>0</v>
      </c>
      <c r="K11" s="125">
        <v>0</v>
      </c>
      <c r="L11" s="183">
        <v>0</v>
      </c>
      <c r="M11" s="124">
        <f t="shared" si="2"/>
        <v>55789476</v>
      </c>
      <c r="N11" s="125">
        <v>0</v>
      </c>
      <c r="O11" s="125">
        <v>0</v>
      </c>
      <c r="P11" s="125">
        <v>55789476</v>
      </c>
      <c r="Q11" s="125">
        <v>0</v>
      </c>
      <c r="R11" s="125">
        <v>0</v>
      </c>
      <c r="S11" s="125">
        <v>0</v>
      </c>
      <c r="T11" s="125">
        <v>0</v>
      </c>
      <c r="U11" s="183">
        <v>0</v>
      </c>
      <c r="V11" s="124">
        <f t="shared" si="4"/>
        <v>27558642</v>
      </c>
      <c r="W11" s="125">
        <v>0</v>
      </c>
      <c r="X11" s="125">
        <v>0</v>
      </c>
      <c r="Y11" s="125">
        <v>27558642</v>
      </c>
      <c r="Z11" s="125">
        <v>0</v>
      </c>
      <c r="AA11" s="125">
        <v>0</v>
      </c>
      <c r="AB11" s="125">
        <v>0</v>
      </c>
      <c r="AC11" s="125">
        <v>0</v>
      </c>
      <c r="AD11" s="183">
        <v>0</v>
      </c>
    </row>
    <row r="12" spans="1:30" ht="30" customHeight="1">
      <c r="A12" s="12"/>
      <c r="B12" s="12" t="s">
        <v>658</v>
      </c>
      <c r="C12" s="19" t="s">
        <v>659</v>
      </c>
      <c r="D12" s="124">
        <f t="shared" si="0"/>
        <v>14961010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14961010</v>
      </c>
      <c r="L12" s="183">
        <v>0</v>
      </c>
      <c r="M12" s="124">
        <f t="shared" si="2"/>
        <v>14961010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14961010</v>
      </c>
      <c r="U12" s="183">
        <v>0</v>
      </c>
      <c r="V12" s="124">
        <f t="shared" si="4"/>
        <v>3422496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3422496</v>
      </c>
      <c r="AD12" s="183">
        <v>0</v>
      </c>
    </row>
    <row r="13" spans="1:30" ht="45" customHeight="1">
      <c r="A13" s="12"/>
      <c r="B13" s="12" t="s">
        <v>660</v>
      </c>
      <c r="C13" s="19" t="s">
        <v>661</v>
      </c>
      <c r="D13" s="124">
        <f t="shared" si="0"/>
        <v>10170451</v>
      </c>
      <c r="E13" s="125">
        <v>0</v>
      </c>
      <c r="F13" s="125">
        <v>0</v>
      </c>
      <c r="G13" s="125">
        <v>10170451</v>
      </c>
      <c r="H13" s="125">
        <v>0</v>
      </c>
      <c r="I13" s="125">
        <v>0</v>
      </c>
      <c r="J13" s="125">
        <v>0</v>
      </c>
      <c r="K13" s="125">
        <v>0</v>
      </c>
      <c r="L13" s="183">
        <v>0</v>
      </c>
      <c r="M13" s="124">
        <f t="shared" si="2"/>
        <v>63547216</v>
      </c>
      <c r="N13" s="125">
        <v>0</v>
      </c>
      <c r="O13" s="125">
        <v>0</v>
      </c>
      <c r="P13" s="125">
        <v>63547216</v>
      </c>
      <c r="Q13" s="125">
        <v>0</v>
      </c>
      <c r="R13" s="125">
        <v>0</v>
      </c>
      <c r="S13" s="125">
        <v>0</v>
      </c>
      <c r="T13" s="125">
        <v>0</v>
      </c>
      <c r="U13" s="183">
        <v>0</v>
      </c>
      <c r="V13" s="124">
        <f t="shared" si="4"/>
        <v>14015950</v>
      </c>
      <c r="W13" s="125">
        <v>0</v>
      </c>
      <c r="X13" s="125">
        <v>0</v>
      </c>
      <c r="Y13" s="125">
        <v>14015950</v>
      </c>
      <c r="Z13" s="125">
        <v>0</v>
      </c>
      <c r="AA13" s="125">
        <v>0</v>
      </c>
      <c r="AB13" s="125">
        <v>0</v>
      </c>
      <c r="AC13" s="125">
        <v>0</v>
      </c>
      <c r="AD13" s="183">
        <v>0</v>
      </c>
    </row>
    <row r="14" spans="1:30" ht="30" customHeight="1">
      <c r="A14" s="12"/>
      <c r="B14" s="12" t="s">
        <v>662</v>
      </c>
      <c r="C14" s="19" t="s">
        <v>663</v>
      </c>
      <c r="D14" s="124">
        <f t="shared" si="0"/>
        <v>80407189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73119297</v>
      </c>
      <c r="K14" s="125">
        <v>7287892</v>
      </c>
      <c r="L14" s="183">
        <v>0</v>
      </c>
      <c r="M14" s="124">
        <f t="shared" si="2"/>
        <v>80407189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73119297</v>
      </c>
      <c r="T14" s="125">
        <v>7287892</v>
      </c>
      <c r="U14" s="183">
        <v>0</v>
      </c>
      <c r="V14" s="124">
        <f t="shared" si="4"/>
        <v>2587096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2587096</v>
      </c>
      <c r="AD14" s="183">
        <v>0</v>
      </c>
    </row>
    <row r="15" spans="1:30" ht="45" customHeight="1">
      <c r="A15" s="12"/>
      <c r="B15" s="12" t="s">
        <v>664</v>
      </c>
      <c r="C15" s="19" t="s">
        <v>665</v>
      </c>
      <c r="D15" s="124">
        <f t="shared" si="0"/>
        <v>39519005</v>
      </c>
      <c r="E15" s="125">
        <v>0</v>
      </c>
      <c r="F15" s="125">
        <v>0</v>
      </c>
      <c r="G15" s="125">
        <v>39519005</v>
      </c>
      <c r="H15" s="125">
        <v>0</v>
      </c>
      <c r="I15" s="125">
        <v>0</v>
      </c>
      <c r="J15" s="125">
        <v>0</v>
      </c>
      <c r="K15" s="125">
        <v>0</v>
      </c>
      <c r="L15" s="183">
        <v>0</v>
      </c>
      <c r="M15" s="124">
        <f t="shared" si="2"/>
        <v>82592991</v>
      </c>
      <c r="N15" s="125">
        <v>0</v>
      </c>
      <c r="O15" s="125">
        <v>0</v>
      </c>
      <c r="P15" s="125">
        <v>82592991</v>
      </c>
      <c r="Q15" s="125">
        <v>0</v>
      </c>
      <c r="R15" s="125">
        <v>0</v>
      </c>
      <c r="S15" s="125">
        <v>0</v>
      </c>
      <c r="T15" s="125">
        <v>0</v>
      </c>
      <c r="U15" s="183">
        <v>0</v>
      </c>
      <c r="V15" s="124">
        <f t="shared" si="4"/>
        <v>44350259</v>
      </c>
      <c r="W15" s="125">
        <v>0</v>
      </c>
      <c r="X15" s="125">
        <v>0</v>
      </c>
      <c r="Y15" s="125">
        <v>44350259</v>
      </c>
      <c r="Z15" s="125">
        <v>0</v>
      </c>
      <c r="AA15" s="125">
        <v>0</v>
      </c>
      <c r="AB15" s="125">
        <v>0</v>
      </c>
      <c r="AC15" s="125">
        <v>0</v>
      </c>
      <c r="AD15" s="183">
        <v>0</v>
      </c>
    </row>
    <row r="16" spans="1:30" ht="45" customHeight="1">
      <c r="A16" s="12"/>
      <c r="B16" s="12" t="s">
        <v>666</v>
      </c>
      <c r="C16" s="19" t="s">
        <v>667</v>
      </c>
      <c r="D16" s="124">
        <f t="shared" si="0"/>
        <v>19578859</v>
      </c>
      <c r="E16" s="125">
        <v>0</v>
      </c>
      <c r="F16" s="125">
        <v>0</v>
      </c>
      <c r="G16" s="125">
        <v>3049838</v>
      </c>
      <c r="H16" s="125">
        <v>0</v>
      </c>
      <c r="I16" s="125">
        <v>0</v>
      </c>
      <c r="J16" s="125">
        <v>16529021</v>
      </c>
      <c r="K16" s="125">
        <v>0</v>
      </c>
      <c r="L16" s="183">
        <v>0</v>
      </c>
      <c r="M16" s="124">
        <f t="shared" si="2"/>
        <v>19578859</v>
      </c>
      <c r="N16" s="125">
        <v>0</v>
      </c>
      <c r="O16" s="125">
        <v>0</v>
      </c>
      <c r="P16" s="125">
        <v>3049838</v>
      </c>
      <c r="Q16" s="125">
        <v>0</v>
      </c>
      <c r="R16" s="125">
        <v>0</v>
      </c>
      <c r="S16" s="125">
        <v>16529021</v>
      </c>
      <c r="T16" s="125">
        <v>0</v>
      </c>
      <c r="U16" s="183">
        <v>0</v>
      </c>
      <c r="V16" s="124">
        <f t="shared" si="4"/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83">
        <v>0</v>
      </c>
    </row>
    <row r="17" spans="1:30" ht="18" customHeight="1">
      <c r="A17" s="12"/>
      <c r="B17" s="12" t="s">
        <v>668</v>
      </c>
      <c r="C17" s="19" t="s">
        <v>669</v>
      </c>
      <c r="D17" s="124">
        <f t="shared" si="0"/>
        <v>160418616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160418616</v>
      </c>
      <c r="L17" s="183">
        <v>0</v>
      </c>
      <c r="M17" s="124">
        <f t="shared" si="2"/>
        <v>160418616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160418616</v>
      </c>
      <c r="U17" s="183">
        <v>0</v>
      </c>
      <c r="V17" s="124">
        <f t="shared" si="4"/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83">
        <v>0</v>
      </c>
    </row>
    <row r="18" spans="1:30" ht="18" customHeight="1">
      <c r="A18" s="184" t="s">
        <v>71</v>
      </c>
      <c r="B18" s="12"/>
      <c r="C18" s="181" t="s">
        <v>45</v>
      </c>
      <c r="D18" s="25">
        <f t="shared" si="0"/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25">
        <f t="shared" si="2"/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25">
        <f t="shared" si="4"/>
        <v>0</v>
      </c>
      <c r="W18" s="182">
        <v>0</v>
      </c>
      <c r="X18" s="182">
        <v>0</v>
      </c>
      <c r="Y18" s="182">
        <v>0</v>
      </c>
      <c r="Z18" s="182">
        <v>0</v>
      </c>
      <c r="AA18" s="182">
        <v>0</v>
      </c>
      <c r="AB18" s="182">
        <v>0</v>
      </c>
      <c r="AC18" s="182">
        <v>0</v>
      </c>
      <c r="AD18" s="182">
        <v>0</v>
      </c>
    </row>
    <row r="19" spans="1:30" ht="31.5" customHeight="1">
      <c r="A19" s="180" t="s">
        <v>72</v>
      </c>
      <c r="B19" s="12"/>
      <c r="C19" s="181" t="s">
        <v>47</v>
      </c>
      <c r="D19" s="25">
        <f t="shared" si="0"/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f t="shared" si="2"/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  <c r="V19" s="25">
        <f t="shared" si="4"/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25">
        <v>0</v>
      </c>
    </row>
    <row r="20" spans="1:30" ht="37.5" customHeight="1">
      <c r="A20" s="286" t="s">
        <v>361</v>
      </c>
      <c r="B20" s="286"/>
      <c r="C20" s="286"/>
      <c r="D20" s="25">
        <f t="shared" si="0"/>
        <v>339034826</v>
      </c>
      <c r="E20" s="182">
        <f aca="true" t="shared" si="6" ref="E20:L20">E10+E18+E19</f>
        <v>0</v>
      </c>
      <c r="F20" s="182">
        <f t="shared" si="6"/>
        <v>0</v>
      </c>
      <c r="G20" s="182">
        <f t="shared" si="6"/>
        <v>66718990</v>
      </c>
      <c r="H20" s="182">
        <f t="shared" si="6"/>
        <v>0</v>
      </c>
      <c r="I20" s="182">
        <f t="shared" si="6"/>
        <v>0</v>
      </c>
      <c r="J20" s="182">
        <f t="shared" si="6"/>
        <v>89648318</v>
      </c>
      <c r="K20" s="182">
        <f t="shared" si="6"/>
        <v>182667518</v>
      </c>
      <c r="L20" s="182">
        <f t="shared" si="6"/>
        <v>0</v>
      </c>
      <c r="M20" s="25">
        <f t="shared" si="2"/>
        <v>477295357</v>
      </c>
      <c r="N20" s="182">
        <f aca="true" t="shared" si="7" ref="N20:U20">N10+N18+N19</f>
        <v>0</v>
      </c>
      <c r="O20" s="182">
        <f t="shared" si="7"/>
        <v>0</v>
      </c>
      <c r="P20" s="182">
        <f t="shared" si="7"/>
        <v>204979521</v>
      </c>
      <c r="Q20" s="182">
        <f t="shared" si="7"/>
        <v>0</v>
      </c>
      <c r="R20" s="182">
        <f t="shared" si="7"/>
        <v>0</v>
      </c>
      <c r="S20" s="182">
        <f t="shared" si="7"/>
        <v>89648318</v>
      </c>
      <c r="T20" s="182">
        <f t="shared" si="7"/>
        <v>182667518</v>
      </c>
      <c r="U20" s="182">
        <f t="shared" si="7"/>
        <v>0</v>
      </c>
      <c r="V20" s="25">
        <f t="shared" si="4"/>
        <v>91934443</v>
      </c>
      <c r="W20" s="182">
        <f aca="true" t="shared" si="8" ref="W20:AD20">W10+W18+W19</f>
        <v>0</v>
      </c>
      <c r="X20" s="182">
        <f t="shared" si="8"/>
        <v>0</v>
      </c>
      <c r="Y20" s="182">
        <f t="shared" si="8"/>
        <v>85924851</v>
      </c>
      <c r="Z20" s="182">
        <f t="shared" si="8"/>
        <v>0</v>
      </c>
      <c r="AA20" s="182">
        <f t="shared" si="8"/>
        <v>0</v>
      </c>
      <c r="AB20" s="182">
        <f t="shared" si="8"/>
        <v>0</v>
      </c>
      <c r="AC20" s="182">
        <f t="shared" si="8"/>
        <v>6009592</v>
      </c>
      <c r="AD20" s="182">
        <f t="shared" si="8"/>
        <v>0</v>
      </c>
    </row>
  </sheetData>
  <sheetProtection selectLockedCells="1" selectUnlockedCells="1"/>
  <mergeCells count="19">
    <mergeCell ref="A1:AD1"/>
    <mergeCell ref="A3:AD3"/>
    <mergeCell ref="A4:AD4"/>
    <mergeCell ref="V7:V9"/>
    <mergeCell ref="W7:AD7"/>
    <mergeCell ref="W8:AA8"/>
    <mergeCell ref="AB8:AD8"/>
    <mergeCell ref="A7:A9"/>
    <mergeCell ref="B7:B9"/>
    <mergeCell ref="C7:C9"/>
    <mergeCell ref="D7:D9"/>
    <mergeCell ref="E7:L7"/>
    <mergeCell ref="M7:M9"/>
    <mergeCell ref="A20:C20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2018-04-19T13:34:47Z</cp:lastPrinted>
  <dcterms:created xsi:type="dcterms:W3CDTF">2018-03-27T08:45:01Z</dcterms:created>
  <dcterms:modified xsi:type="dcterms:W3CDTF">2018-04-27T08:33:12Z</dcterms:modified>
  <cp:category/>
  <cp:version/>
  <cp:contentType/>
  <cp:contentStatus/>
</cp:coreProperties>
</file>