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ndeletek\2017. évi rendeletek\7 - A 2017. évi költségvetésről szóló 32017.(II.20.) önkormányzati rendelet módosításáról\"/>
    </mc:Choice>
  </mc:AlternateContent>
  <bookViews>
    <workbookView xWindow="0" yWindow="0" windowWidth="20490" windowHeight="7530"/>
  </bookViews>
  <sheets>
    <sheet name="1.1. BÖ Bevételek" sheetId="1" r:id="rId1"/>
    <sheet name="1.2. Hivatal Bevételek" sheetId="13" r:id="rId2"/>
    <sheet name="1.3. BNVÓ Bevételek" sheetId="2" r:id="rId3"/>
    <sheet name="1.4. CsÖT Bevételek" sheetId="14" r:id="rId4"/>
    <sheet name="2.1. BÖ Műk bev" sheetId="3" r:id="rId5"/>
    <sheet name="2.2. Hivatal Műk bev" sheetId="15" r:id="rId6"/>
    <sheet name="2.3. BNVÓ Műk bev" sheetId="16" r:id="rId7"/>
    <sheet name="3.1. BÖ Kiadások" sheetId="4" r:id="rId8"/>
    <sheet name="3.2. Hivatal Kiadások" sheetId="17" r:id="rId9"/>
    <sheet name="3.3. BNVÓ Kiadások" sheetId="5" r:id="rId10"/>
    <sheet name="3.4. CsÖT Kiadások" sheetId="18" r:id="rId11"/>
    <sheet name="4. BÖ Társ. és szoc.pol. jut" sheetId="6" r:id="rId12"/>
    <sheet name="5.1. BÖ Felhalmozási kiadások" sheetId="7" r:id="rId13"/>
    <sheet name="5.2. BKÖH Felhalmozási kiadások" sheetId="29" r:id="rId14"/>
  </sheets>
  <calcPr calcId="162913"/>
</workbook>
</file>

<file path=xl/calcChain.xml><?xml version="1.0" encoding="utf-8"?>
<calcChain xmlns="http://schemas.openxmlformats.org/spreadsheetml/2006/main">
  <c r="D15" i="17" l="1"/>
  <c r="E8" i="29"/>
  <c r="E12" i="29" s="1"/>
  <c r="F11" i="7"/>
  <c r="F9" i="7"/>
  <c r="F10" i="7"/>
  <c r="F16" i="7"/>
  <c r="F25" i="7"/>
  <c r="F38" i="7"/>
  <c r="E38" i="7"/>
  <c r="F35" i="7"/>
  <c r="E35" i="7"/>
  <c r="F32" i="7"/>
  <c r="E32" i="7"/>
  <c r="F24" i="7"/>
  <c r="F28" i="7"/>
  <c r="E28" i="7"/>
  <c r="F21" i="7"/>
  <c r="F18" i="7"/>
  <c r="E24" i="7"/>
  <c r="E21" i="7"/>
  <c r="E18" i="7"/>
  <c r="D38" i="6"/>
  <c r="C38" i="6"/>
  <c r="D16" i="6"/>
  <c r="D8" i="6" s="1"/>
  <c r="D28" i="6"/>
  <c r="E15" i="18"/>
  <c r="D15" i="18"/>
  <c r="C15" i="18"/>
  <c r="D18" i="5"/>
  <c r="C18" i="5"/>
  <c r="E15" i="17"/>
  <c r="C15" i="17"/>
  <c r="E13" i="17"/>
  <c r="D13" i="17"/>
  <c r="C13" i="17"/>
  <c r="K126" i="4"/>
  <c r="K123" i="4"/>
  <c r="K120" i="4"/>
  <c r="L15" i="4"/>
  <c r="L146" i="4" s="1"/>
  <c r="G15" i="4"/>
  <c r="G146" i="4" s="1"/>
  <c r="H72" i="4"/>
  <c r="E15" i="4"/>
  <c r="E146" i="4" s="1"/>
  <c r="E72" i="4"/>
  <c r="D15" i="4"/>
  <c r="D146" i="4" s="1"/>
  <c r="C15" i="4"/>
  <c r="C146" i="4" s="1"/>
  <c r="D48" i="4"/>
  <c r="C48" i="4"/>
  <c r="D60" i="4"/>
  <c r="C60" i="4"/>
  <c r="H42" i="4"/>
  <c r="I45" i="4"/>
  <c r="I63" i="4"/>
  <c r="I48" i="4"/>
  <c r="I18" i="4"/>
  <c r="I146" i="4" s="1"/>
  <c r="I72" i="4"/>
  <c r="F146" i="4"/>
  <c r="H146" i="4"/>
  <c r="J146" i="4"/>
  <c r="K146" i="4"/>
  <c r="M116" i="4"/>
  <c r="M114" i="4"/>
  <c r="F8" i="29" l="1"/>
  <c r="F12" i="29" s="1"/>
  <c r="D144" i="4"/>
  <c r="E144" i="4"/>
  <c r="F144" i="4"/>
  <c r="G144" i="4"/>
  <c r="H144" i="4"/>
  <c r="I144" i="4"/>
  <c r="J144" i="4"/>
  <c r="K144" i="4"/>
  <c r="L144" i="4"/>
  <c r="G13" i="4"/>
  <c r="F13" i="4"/>
  <c r="E13" i="4"/>
  <c r="E19" i="4"/>
  <c r="E40" i="4"/>
  <c r="E46" i="4"/>
  <c r="E58" i="4"/>
  <c r="E76" i="4"/>
  <c r="F84" i="4"/>
  <c r="E141" i="4"/>
  <c r="D9" i="15"/>
  <c r="D15" i="3"/>
  <c r="D26" i="3"/>
  <c r="D45" i="3"/>
  <c r="C45" i="3"/>
  <c r="C41" i="3"/>
  <c r="D11" i="14"/>
  <c r="D19" i="2"/>
  <c r="D15" i="2"/>
  <c r="D19" i="13"/>
  <c r="D15" i="13"/>
  <c r="D11" i="13"/>
  <c r="D12" i="1"/>
  <c r="D7" i="1" s="1"/>
  <c r="D34" i="1"/>
  <c r="D42" i="1"/>
  <c r="D30" i="1"/>
  <c r="D32" i="1"/>
  <c r="D38" i="1"/>
  <c r="D35" i="1"/>
  <c r="D20" i="1"/>
  <c r="D11" i="1"/>
  <c r="D10" i="1"/>
  <c r="D9" i="1"/>
  <c r="D8" i="1"/>
  <c r="E8" i="7" l="1"/>
  <c r="E41" i="7" s="1"/>
  <c r="C28" i="6"/>
  <c r="C35" i="6"/>
  <c r="D35" i="6"/>
  <c r="D25" i="6"/>
  <c r="C25" i="6"/>
  <c r="C8" i="6"/>
  <c r="C18" i="18"/>
  <c r="D18" i="18"/>
  <c r="L18" i="18"/>
  <c r="K18" i="18"/>
  <c r="J18" i="18"/>
  <c r="I18" i="18"/>
  <c r="H18" i="18"/>
  <c r="G18" i="18"/>
  <c r="F18" i="18"/>
  <c r="E18" i="18"/>
  <c r="L16" i="18"/>
  <c r="K16" i="18"/>
  <c r="J16" i="18"/>
  <c r="I16" i="18"/>
  <c r="H16" i="18"/>
  <c r="G16" i="18"/>
  <c r="F16" i="18"/>
  <c r="E16" i="18"/>
  <c r="D16" i="18"/>
  <c r="C16" i="18"/>
  <c r="M13" i="18"/>
  <c r="E18" i="17"/>
  <c r="D18" i="17"/>
  <c r="C18" i="17"/>
  <c r="D16" i="17"/>
  <c r="E16" i="17"/>
  <c r="F16" i="17"/>
  <c r="G16" i="17"/>
  <c r="H16" i="17"/>
  <c r="I16" i="17"/>
  <c r="J16" i="17"/>
  <c r="K16" i="17"/>
  <c r="L16" i="17"/>
  <c r="F18" i="17"/>
  <c r="G18" i="17"/>
  <c r="H18" i="17"/>
  <c r="I18" i="17"/>
  <c r="J18" i="17"/>
  <c r="K18" i="17"/>
  <c r="L18" i="17"/>
  <c r="C16" i="17"/>
  <c r="M13" i="17"/>
  <c r="E18" i="5"/>
  <c r="E15" i="5"/>
  <c r="C15" i="5"/>
  <c r="D21" i="5"/>
  <c r="F21" i="5"/>
  <c r="G21" i="5"/>
  <c r="H21" i="5"/>
  <c r="I21" i="5"/>
  <c r="J21" i="5"/>
  <c r="K21" i="5"/>
  <c r="L21" i="5"/>
  <c r="D19" i="5"/>
  <c r="E19" i="5"/>
  <c r="F19" i="5"/>
  <c r="G19" i="5"/>
  <c r="H19" i="5"/>
  <c r="I19" i="5"/>
  <c r="J19" i="5"/>
  <c r="K19" i="5"/>
  <c r="L19" i="5"/>
  <c r="C19" i="5"/>
  <c r="M16" i="5"/>
  <c r="F15" i="4"/>
  <c r="E42" i="4"/>
  <c r="E78" i="4"/>
  <c r="E60" i="4"/>
  <c r="E63" i="4"/>
  <c r="E143" i="4"/>
  <c r="E81" i="4"/>
  <c r="E75" i="4"/>
  <c r="E54" i="4"/>
  <c r="E90" i="4"/>
  <c r="E51" i="4"/>
  <c r="E57" i="4"/>
  <c r="E27" i="4"/>
  <c r="E140" i="4"/>
  <c r="E21" i="4"/>
  <c r="E107" i="4"/>
  <c r="E45" i="4"/>
  <c r="E33" i="4"/>
  <c r="E18" i="4"/>
  <c r="E87" i="4"/>
  <c r="E48" i="4"/>
  <c r="E24" i="4"/>
  <c r="M18" i="18" l="1"/>
  <c r="M16" i="18"/>
  <c r="M15" i="18"/>
  <c r="M18" i="17"/>
  <c r="M16" i="17"/>
  <c r="M15" i="17"/>
  <c r="E21" i="5"/>
  <c r="M18" i="5"/>
  <c r="C21" i="5"/>
  <c r="C144" i="4" l="1"/>
  <c r="M126" i="4"/>
  <c r="M124" i="4"/>
  <c r="M123" i="4"/>
  <c r="M121" i="4"/>
  <c r="M120" i="4"/>
  <c r="M118" i="4"/>
  <c r="M107" i="4"/>
  <c r="M105" i="4"/>
  <c r="M104" i="4"/>
  <c r="M102" i="4"/>
  <c r="M96" i="4"/>
  <c r="M94" i="4"/>
  <c r="M93" i="4"/>
  <c r="M91" i="4"/>
  <c r="M90" i="4"/>
  <c r="M88" i="4"/>
  <c r="M87" i="4"/>
  <c r="M85" i="4"/>
  <c r="M130" i="4"/>
  <c r="M128" i="4"/>
  <c r="M113" i="4"/>
  <c r="M111" i="4"/>
  <c r="M110" i="4"/>
  <c r="M108" i="4"/>
  <c r="M84" i="4"/>
  <c r="M82" i="4"/>
  <c r="M140" i="4"/>
  <c r="M138" i="4"/>
  <c r="M81" i="4"/>
  <c r="M79" i="4"/>
  <c r="M78" i="4"/>
  <c r="M76" i="4"/>
  <c r="M75" i="4"/>
  <c r="M73" i="4"/>
  <c r="D10" i="16"/>
  <c r="D14" i="16" s="1"/>
  <c r="C10" i="16"/>
  <c r="C14" i="16" s="1"/>
  <c r="D8" i="15"/>
  <c r="D12" i="15" s="1"/>
  <c r="C8" i="15"/>
  <c r="C12" i="15" s="1"/>
  <c r="D31" i="3"/>
  <c r="D41" i="3"/>
  <c r="C31" i="3"/>
  <c r="D38" i="3"/>
  <c r="C38" i="3"/>
  <c r="D35" i="3"/>
  <c r="C35" i="3"/>
  <c r="D10" i="14"/>
  <c r="D13" i="14" s="1"/>
  <c r="C10" i="14"/>
  <c r="C13" i="14" s="1"/>
  <c r="D14" i="13"/>
  <c r="C14" i="13"/>
  <c r="D10" i="13"/>
  <c r="C10" i="13"/>
  <c r="C34" i="1"/>
  <c r="M144" i="4" l="1"/>
  <c r="M146" i="4"/>
  <c r="C19" i="13"/>
  <c r="M58" i="4"/>
  <c r="M40" i="4"/>
  <c r="M31" i="4"/>
  <c r="M25" i="4"/>
  <c r="M22" i="4"/>
  <c r="M13" i="5"/>
  <c r="F8" i="7"/>
  <c r="F41" i="7" s="1"/>
  <c r="M15" i="5"/>
  <c r="M15" i="4"/>
  <c r="M72" i="4"/>
  <c r="M143" i="4"/>
  <c r="M141" i="4"/>
  <c r="M70" i="4"/>
  <c r="M60" i="4"/>
  <c r="M54" i="4"/>
  <c r="M52" i="4"/>
  <c r="M42" i="4"/>
  <c r="M33" i="4"/>
  <c r="M24" i="4"/>
  <c r="M21" i="4"/>
  <c r="C30" i="1"/>
  <c r="D18" i="6"/>
  <c r="C18" i="6"/>
  <c r="C7" i="1"/>
  <c r="M19" i="5" l="1"/>
  <c r="M21" i="5"/>
  <c r="D22" i="6" l="1"/>
  <c r="D41" i="6" s="1"/>
  <c r="C22" i="6"/>
  <c r="C41" i="6" s="1"/>
  <c r="M63" i="4" l="1"/>
  <c r="M61" i="4"/>
  <c r="M57" i="4"/>
  <c r="M55" i="4"/>
  <c r="M51" i="4"/>
  <c r="M49" i="4"/>
  <c r="M48" i="4"/>
  <c r="M46" i="4"/>
  <c r="M45" i="4"/>
  <c r="M43" i="4"/>
  <c r="M30" i="4"/>
  <c r="M28" i="4"/>
  <c r="M27" i="4"/>
  <c r="M18" i="4"/>
  <c r="M16" i="4"/>
  <c r="M19" i="4" l="1"/>
  <c r="M13" i="4"/>
  <c r="D28" i="3" l="1"/>
  <c r="C28" i="3"/>
  <c r="D24" i="3"/>
  <c r="C24" i="3"/>
  <c r="D21" i="3"/>
  <c r="C21" i="3"/>
  <c r="D17" i="3"/>
  <c r="C17" i="3"/>
  <c r="D13" i="3"/>
  <c r="C13" i="3"/>
  <c r="D8" i="3"/>
  <c r="C8" i="3"/>
  <c r="C48" i="3" s="1"/>
  <c r="C10" i="2"/>
  <c r="D48" i="3" l="1"/>
  <c r="D14" i="2"/>
  <c r="C14" i="2"/>
  <c r="C19" i="2" s="1"/>
  <c r="D10" i="2"/>
  <c r="C14" i="1"/>
  <c r="C20" i="1"/>
  <c r="D14" i="1"/>
  <c r="C44" i="1" l="1"/>
  <c r="D44" i="1"/>
</calcChain>
</file>

<file path=xl/sharedStrings.xml><?xml version="1.0" encoding="utf-8"?>
<sst xmlns="http://schemas.openxmlformats.org/spreadsheetml/2006/main" count="661" uniqueCount="245">
  <si>
    <t>Megnevezés</t>
  </si>
  <si>
    <t>2.1. Magánszemélyek kommunális adója</t>
  </si>
  <si>
    <t>2.2. Iparűzési tevékenység után fizetett helyi iparűzési adó</t>
  </si>
  <si>
    <t>2.3. Gépjárművek adóján a helyi önkormányzatot megillető része</t>
  </si>
  <si>
    <t>2.4. Talajterhelési díj</t>
  </si>
  <si>
    <t>Összesen</t>
  </si>
  <si>
    <t>1.1. Ellátási díjak</t>
  </si>
  <si>
    <t>1.2. Kiszámlázott általános forgalmi adó</t>
  </si>
  <si>
    <t>2.1. Intézményfinanszírozás</t>
  </si>
  <si>
    <t>ezer Ft-ban</t>
  </si>
  <si>
    <t>Szakfeladat</t>
  </si>
  <si>
    <t>Bevétel megnevezése</t>
  </si>
  <si>
    <t>6. Házi segítségnyújtás</t>
  </si>
  <si>
    <t>3.1. Bérleti díjak</t>
  </si>
  <si>
    <t>3.2. Általános forgalmi adó</t>
  </si>
  <si>
    <t>5.1. Iskolai étkeztetés</t>
  </si>
  <si>
    <t>5.2. Általános forgalmi adó</t>
  </si>
  <si>
    <t>6.1. Gondozási díj</t>
  </si>
  <si>
    <t xml:space="preserve"> Szakfeladat</t>
  </si>
  <si>
    <t>Működési kiadások</t>
  </si>
  <si>
    <t xml:space="preserve"> Felhalmozási kiadások</t>
  </si>
  <si>
    <t xml:space="preserve">Tartalék </t>
  </si>
  <si>
    <t>Előirányzat</t>
  </si>
  <si>
    <t>Pénzeszköz átadás megnevezése</t>
  </si>
  <si>
    <t xml:space="preserve"> </t>
  </si>
  <si>
    <t>5. Gyermekétkeztetés</t>
  </si>
  <si>
    <t>4. Köztemető-fenntartás és -működtetés</t>
  </si>
  <si>
    <t>3. Önkormányzati vagyonnal való gazdálkodás</t>
  </si>
  <si>
    <t>2. Szociális étkeztetés</t>
  </si>
  <si>
    <t>1. Önkormányzati jogalkotás</t>
  </si>
  <si>
    <t>Költségvetési</t>
  </si>
  <si>
    <t>2017. évi eredeti előirányzat</t>
  </si>
  <si>
    <t>2017. évi módosított előirányzat</t>
  </si>
  <si>
    <t>2017. évi eredeti</t>
  </si>
  <si>
    <t>3.3. Bérleti és lízing díjak</t>
  </si>
  <si>
    <t>3.4. Közvetített szolgáltatások ellenértéke</t>
  </si>
  <si>
    <t>3.5. Ellátási díjak</t>
  </si>
  <si>
    <t>3.6. Kiszámlázott általános forgalmi adó</t>
  </si>
  <si>
    <t>2.1. Étkeztetés, ételkihordás</t>
  </si>
  <si>
    <t>1. sz. melléklet 1.1. pontja</t>
  </si>
  <si>
    <t>Baracs Község Önkormányzata és intézményei 2017. évi tervezett bevételei forrásonként, működési és felhalmozási cél szerint</t>
  </si>
  <si>
    <t>3.7. Kamatbevételek ÁHT-n kívül</t>
  </si>
  <si>
    <t>1.1. Helyi önkormányzatok működésének általános támogatása</t>
  </si>
  <si>
    <t>1.2. Köznevelési feladatok támogatása</t>
  </si>
  <si>
    <t>1.3. Szociális, gyermekjóléti és gyermekétkeztetési feladatok támogatása</t>
  </si>
  <si>
    <t>1.4. Kulturális feladatok támogatása</t>
  </si>
  <si>
    <t>4.1. Felhalmozási célú támogatási kölcsönök visszatérülése</t>
  </si>
  <si>
    <t>1. Működési célú támogatások államháztartáson belülről</t>
  </si>
  <si>
    <t>2. Közhatalmi bevételek</t>
  </si>
  <si>
    <t>4. Felhalmozási és tőke jellegű bevételek</t>
  </si>
  <si>
    <t>3. Működési bevételek</t>
  </si>
  <si>
    <t>3.1. Készletértékesítés ellenértéke</t>
  </si>
  <si>
    <t>3.2. Szolgáltatások ellenértéke</t>
  </si>
  <si>
    <t>5. Működési célú pénzeszköz átvétel</t>
  </si>
  <si>
    <t>5.1. Társadalombiztosítási Alaptól</t>
  </si>
  <si>
    <t>5.2. Önkormányzattól orvosi ügyeletre</t>
  </si>
  <si>
    <t>5.3. Önkormányzattól Közös hivatal működéséhez</t>
  </si>
  <si>
    <t>5.4. Önkormányzattól Társulás működéséhez</t>
  </si>
  <si>
    <t>5.5. Elkülönített állami pénzalaptól</t>
  </si>
  <si>
    <t>5.6. Fejezeti kezelésű előirányzattól</t>
  </si>
  <si>
    <t>1. sz. melléklet 1.3. pontja</t>
  </si>
  <si>
    <t>A Baracsi Négy Vándor Óvoda 2017. évi tervezett bevételei forrásonként, működési és felhalmozási cél szerint</t>
  </si>
  <si>
    <t>1. Működési bevételek</t>
  </si>
  <si>
    <t>2. Központi, irányító szervi támogatás</t>
  </si>
  <si>
    <t>1. sz. melléklet 1.2. pontja</t>
  </si>
  <si>
    <t>A Baracsi Közös Önkormányzati Hivatal 2017. évi tervezett bevételei forrásonként, működési és felhalmozási cél szerint</t>
  </si>
  <si>
    <t>1.1. Szolgáltatások ellenértéke</t>
  </si>
  <si>
    <t>1.2. Egyéb működési bevétel</t>
  </si>
  <si>
    <t>1. sz. melléklet 1.4. pontja</t>
  </si>
  <si>
    <t>A Családokért Önkormányzati Társulás 2017. évi tervezett bevételei forrásonként, működési és felhalmozási cél szerint</t>
  </si>
  <si>
    <t>1. Központi, irányító szervi támogatás</t>
  </si>
  <si>
    <t>1.1. Intézményfinanszírozás</t>
  </si>
  <si>
    <t>dr. Horváth Zsolt</t>
  </si>
  <si>
    <t>jegyző</t>
  </si>
  <si>
    <t xml:space="preserve">                                      Várai Róbert</t>
  </si>
  <si>
    <t xml:space="preserve">                                      polgármester</t>
  </si>
  <si>
    <t>2. sz. melléklet 2.1. pontja</t>
  </si>
  <si>
    <t>Baracs Község Önkormányzata 2017. évi tervezett működési bevételei címenként és szakfeladatonként</t>
  </si>
  <si>
    <t>1.2. Bérleti- és lízingdíjak</t>
  </si>
  <si>
    <t>7. Háziorvosi alapellátás</t>
  </si>
  <si>
    <t>7.1. Közvetített szolgáltatás</t>
  </si>
  <si>
    <t>7.2. Általános forgalmi adó</t>
  </si>
  <si>
    <t>4.1. Szolgáltatások ellenértéke</t>
  </si>
  <si>
    <t>8. Közművelődési intézmények, közösségi színterek működtetése</t>
  </si>
  <si>
    <t>8.1. Bérleti díj bevétel</t>
  </si>
  <si>
    <t>9. Könyvtári szolgáltatás</t>
  </si>
  <si>
    <t>9.1. Szolgáltatások ellenértéke</t>
  </si>
  <si>
    <t>10.1. Termékértékesítés ellenértéke</t>
  </si>
  <si>
    <t xml:space="preserve">        Várai Róbert</t>
  </si>
  <si>
    <t xml:space="preserve">        polgármester</t>
  </si>
  <si>
    <t>10. Kertészet és erdőgazdálkodás</t>
  </si>
  <si>
    <t>10.2. Általános forgalmi adó</t>
  </si>
  <si>
    <t>2. sz. melléklet 2.2. pontja</t>
  </si>
  <si>
    <t>Baracsi Közös Önkormányzati Hivatal 2017. évi tervezett működési bevételei címenként és szakfeladatonként</t>
  </si>
  <si>
    <t>2. sz. melléklet 2.3. pontja</t>
  </si>
  <si>
    <t>Baracsi Négy Vándor Óvoda 2017. évi tervezett működési bevételei címenként és szakfeladatonként</t>
  </si>
  <si>
    <t>1. Óvodai étkezés</t>
  </si>
  <si>
    <t>1.2. Általános forgalmi adó</t>
  </si>
  <si>
    <t>3. sz. melléklet 3.1. pontja</t>
  </si>
  <si>
    <t>Baracs Község Önkormányzata 2017. évi tervezett működési, fenntartási, felhalmozási kiadásai</t>
  </si>
  <si>
    <t>C</t>
  </si>
  <si>
    <t>D</t>
  </si>
  <si>
    <t>E</t>
  </si>
  <si>
    <t>F</t>
  </si>
  <si>
    <t>G</t>
  </si>
  <si>
    <t>H</t>
  </si>
  <si>
    <t>I</t>
  </si>
  <si>
    <t>J</t>
  </si>
  <si>
    <t>K</t>
  </si>
  <si>
    <t>Egyéb felhalmozási célú kiadások</t>
  </si>
  <si>
    <t>L</t>
  </si>
  <si>
    <t>Személyi juttatások</t>
  </si>
  <si>
    <t>Munkaadót terhelő járulékok és szociális  adó</t>
  </si>
  <si>
    <t>Dologi kiadások</t>
  </si>
  <si>
    <t>Ellátottak pénzbeli juttatásai</t>
  </si>
  <si>
    <t>Egyéb működési célú kiadások</t>
  </si>
  <si>
    <t>Beruházások</t>
  </si>
  <si>
    <t>Felújitások</t>
  </si>
  <si>
    <t>Finanszírozási kiadások</t>
  </si>
  <si>
    <t>I. Kötelező feladatok</t>
  </si>
  <si>
    <t>I./1) Önkormányzati jogalkotás</t>
  </si>
  <si>
    <t>I./2) Köztemető fenntartás és működtetés</t>
  </si>
  <si>
    <t>I./3) Közfoglalkoztatás</t>
  </si>
  <si>
    <t>I./4) Közutak, hidak üzemeltetése, fenntartása</t>
  </si>
  <si>
    <t>I./5) Települési hulladék begyűjtése</t>
  </si>
  <si>
    <t>I./7) Közvilágítás</t>
  </si>
  <si>
    <t>I./8) Város- és községgazdálkodás</t>
  </si>
  <si>
    <t>I./9) Háziorvosi alapellátás</t>
  </si>
  <si>
    <t>I./10) Közművelődési intézmények, közösségi színterek működtetése</t>
  </si>
  <si>
    <t>I./11) Iskolai étkeztetés</t>
  </si>
  <si>
    <t>I./12) Intézményen kívüli gyermekétkeztetés</t>
  </si>
  <si>
    <t>I./13) Szociális étkeztetés</t>
  </si>
  <si>
    <t>I.14) Házi segítségnyújtás</t>
  </si>
  <si>
    <t>I./16) Önkormányzati vagyonnal való gazdálkodás</t>
  </si>
  <si>
    <t>I./15) Utak építése</t>
  </si>
  <si>
    <t>I./17) Idősek nappali ellátása</t>
  </si>
  <si>
    <t>I./18) Család- és nővédelmi egészségügyi gondozás</t>
  </si>
  <si>
    <t>I./19) Családsegítés és gyermekjóléti szolgáltatás</t>
  </si>
  <si>
    <t>I./20) Települési támogatás</t>
  </si>
  <si>
    <t>I./21) Zöldterület-kezelés</t>
  </si>
  <si>
    <t>I./22) Könyvtári szolgáltatások</t>
  </si>
  <si>
    <t>I./23) Közművelődési tevékenységek és támogatások</t>
  </si>
  <si>
    <t>I./24) Könyvtári állomány gyarapítása</t>
  </si>
  <si>
    <t>I./25)  Önkormányzat által nyújtott lakástámogatások</t>
  </si>
  <si>
    <t>I./26) Fogorvosi alapellátás</t>
  </si>
  <si>
    <t>I./27) Fogorvosi ügyeleti ellátás</t>
  </si>
  <si>
    <t>I./28) Háziorvosi ügyeleti ellátás</t>
  </si>
  <si>
    <t>II. Önként vállalt feladatok</t>
  </si>
  <si>
    <t>II./1) Civil szervezetek működési támogatása</t>
  </si>
  <si>
    <t>II./2) Sportlétesítmények működtetése</t>
  </si>
  <si>
    <t>II./3) Kertészet és erdőgazdálkodás</t>
  </si>
  <si>
    <t>Önkormányzatok elszámolásai költségvetési szerveikkel:</t>
  </si>
  <si>
    <t>3. sz. melléklet 3.3. pontja</t>
  </si>
  <si>
    <t>Baracsi Négy Vándor Óvoda 2017. évi tervezett működési, fenntartási, felhalmozási kiadásai</t>
  </si>
  <si>
    <t>3. sz. melléklet 3.2. pontja</t>
  </si>
  <si>
    <t>Baracsi Közös Önkormányzati Hivatal 2017. évi tervezett működési, fenntartási, felhalmozási kiadásai</t>
  </si>
  <si>
    <t>I./1) Óvodai intézményi étkezés</t>
  </si>
  <si>
    <t>I./2) Óvodai nevelés</t>
  </si>
  <si>
    <t>3. sz. melléklet 3.4. pontja</t>
  </si>
  <si>
    <t>A Családokért Önkormányzati Társulás 2017. évi tervezett működési, fenntartási, felhalmozási kiadásai</t>
  </si>
  <si>
    <t>I./1) Családsegítés és gyermekjóléti szolgáltatás</t>
  </si>
  <si>
    <t>Baracs Község Önkormányzata 2017. évi társadalom- és szociálpolitikai juttatásai és működési célú pénzeszköz átadásai</t>
  </si>
  <si>
    <t>1.1. oktatásban résztvevők pénzbeli juttatásai</t>
  </si>
  <si>
    <t>1.2. TÖOSZ tagdíj</t>
  </si>
  <si>
    <t>1.3. Mezőföldi HÍD Egyesület tagdíj</t>
  </si>
  <si>
    <t>1.5. KDV Hulladékgazdálkodási Társulás tagdíja</t>
  </si>
  <si>
    <t>1.4. DVT tagdíj</t>
  </si>
  <si>
    <t>2. Háziorvosi alapellátás</t>
  </si>
  <si>
    <t>2.1. Vérvétel</t>
  </si>
  <si>
    <t>2.2. Iskolaegészségügyi ellátás</t>
  </si>
  <si>
    <t>3. Háziorvosi ügyeleti ellátás</t>
  </si>
  <si>
    <t>3.1. Hétvégi ügyeleti ellátás</t>
  </si>
  <si>
    <t>4. Fogorvosi ügyeleti ellátás</t>
  </si>
  <si>
    <t>4.1. Fogorvosi ügyeleti ellátás</t>
  </si>
  <si>
    <t>5. Egyéb önkormányzati eseti pénzbeli ellátások</t>
  </si>
  <si>
    <t>5.1. Lakásfenntartási támogatás</t>
  </si>
  <si>
    <t>5.2. Szemétszállítás kompenzálása</t>
  </si>
  <si>
    <t>5.3. Idősek karácsonyi segélyezése</t>
  </si>
  <si>
    <t>5.4. Pénzbeli kártérítés</t>
  </si>
  <si>
    <t>6. Civil szervezetek programtámogatása</t>
  </si>
  <si>
    <t>6.1. Civil szervezetek támogatása</t>
  </si>
  <si>
    <t>Baracs Község Önkormányzata 2017. évi tervezett felhalmozási kiadásai célonként</t>
  </si>
  <si>
    <t>1. Önkormányzati vagyonnal való gazdálkodás</t>
  </si>
  <si>
    <t>1.1. Övárok</t>
  </si>
  <si>
    <t>1.4. Hivatali tetőfelújítás</t>
  </si>
  <si>
    <t>1.8. Raktárépítés</t>
  </si>
  <si>
    <t>polgármester</t>
  </si>
  <si>
    <t>A</t>
  </si>
  <si>
    <t>B</t>
  </si>
  <si>
    <t>4. Város- és községgazdálkodás</t>
  </si>
  <si>
    <t>M</t>
  </si>
  <si>
    <t xml:space="preserve">       jegyző</t>
  </si>
  <si>
    <t xml:space="preserve">     jegyző</t>
  </si>
  <si>
    <t xml:space="preserve"> Várai Róbert</t>
  </si>
  <si>
    <t>1.5. Költségvetési támogatások és kiegészítő támogatások</t>
  </si>
  <si>
    <t>3.8. Általános forgalmi adó visszatérülés</t>
  </si>
  <si>
    <t>4.2. Pályázati támogatás</t>
  </si>
  <si>
    <t>6. 2016. évi Pénzmaradvány igénybevétele</t>
  </si>
  <si>
    <t>Baracs, 2017. augusztus 10.</t>
  </si>
  <si>
    <t>3. 2016. évi Pénzmaradvány igénybevétele</t>
  </si>
  <si>
    <t>11. Vízellátással kapcsolatos közmű építése, fenntartása, üzemeltetése</t>
  </si>
  <si>
    <t>11.1. Általános forglami adó</t>
  </si>
  <si>
    <t>2017. évi módosított</t>
  </si>
  <si>
    <t>I./29) Központi költségvetési befizetések</t>
  </si>
  <si>
    <t>I./30) Baracsi Négy Vándor Óvoda</t>
  </si>
  <si>
    <t>I./31) Közös Önkormányzati Hivatal</t>
  </si>
  <si>
    <t>I./32) Családokért Önkormányzati Társulás</t>
  </si>
  <si>
    <t>I./6) Vízellátással kapcsolatos közmű építése, fenntartása üzemeltetése</t>
  </si>
  <si>
    <t>2.2. Általános forgalmi adó</t>
  </si>
  <si>
    <t>5. sz. melléklet 5.1. pontja</t>
  </si>
  <si>
    <t>5.5. Szociális tűzifa</t>
  </si>
  <si>
    <t>1.6. Repülőnap támogatása</t>
  </si>
  <si>
    <t>1.7. SZPK Sürgősségi Osztály támogatása</t>
  </si>
  <si>
    <t>1.8. Év Rendőre Díj és Kistérségi Rendőrörs felújítása</t>
  </si>
  <si>
    <t>7. Fogorvosi alapellátás</t>
  </si>
  <si>
    <t>7.1. Fogorvosi alapellátás</t>
  </si>
  <si>
    <t>2. Köztemető fenntartása és működtetése</t>
  </si>
  <si>
    <t>3. Vízellátással kapcsolatos közmű építése, fenntartása és üzemeltetése</t>
  </si>
  <si>
    <t>2.1. Ravatalozó felújítás</t>
  </si>
  <si>
    <t>3.1. Ivóvíz rekonstrukció</t>
  </si>
  <si>
    <t>4.1. Traktor és tartozékai</t>
  </si>
  <si>
    <t>4.2. Ágaprító és hótoló</t>
  </si>
  <si>
    <t>5. Háziorvosi alapellátás</t>
  </si>
  <si>
    <t>5.1. II. orvosi rendelő bővítés engedélyezési terv</t>
  </si>
  <si>
    <t>5.2. I. orvosi rendelő felújítása</t>
  </si>
  <si>
    <t>6. Közművelődési intézmények, közösségi színterek működtetése</t>
  </si>
  <si>
    <t>6.1. Faluház, Múzeum és Tájház felújítása</t>
  </si>
  <si>
    <t>7. Utak építése</t>
  </si>
  <si>
    <t>7.1. Wesselényi utca felújítása</t>
  </si>
  <si>
    <t>8.1. Eszközbeszerzés</t>
  </si>
  <si>
    <t>8. Könyvtári szolgáltatások</t>
  </si>
  <si>
    <t>1.2. Óvoda építése</t>
  </si>
  <si>
    <t>1.6. Településrendezési terv</t>
  </si>
  <si>
    <t>1.3. Óvoda főzőkonyha pályázati önrész</t>
  </si>
  <si>
    <t>1.5. Buszvárók kialakítása</t>
  </si>
  <si>
    <t>1.7. Színpad</t>
  </si>
  <si>
    <t>5. sz. melléklet 5.2. pontja</t>
  </si>
  <si>
    <t>Baracsi Közös Önkormányzati Hivatal 2017. évi tervezett felhalmozási kiadásai célonként</t>
  </si>
  <si>
    <t>1.1. Irattári polcok</t>
  </si>
  <si>
    <t>1.3. Kamatbevétel</t>
  </si>
  <si>
    <t>4. sz. melléklet</t>
  </si>
  <si>
    <t xml:space="preserve">Baracs Község Önkormányzata Képviselő-testülete 2017. évi költségvetésről szóló 7/2017. (VIII.11.) Önkormányzati Rendelete                                                                                       </t>
  </si>
  <si>
    <t xml:space="preserve">Baracs Község Önkormányzata Képviselő-testülete 2017. évi költségvetésről szóló   7/2017. (VIII.11.) Önkormányzati Rendelete                                                                                       </t>
  </si>
  <si>
    <t>Baracs Község Önkormányzata Képviselő-testülete 2017. évi költségvetésről szóló  7/2017. (VIII.11.) Önkormányzati Rendelete</t>
  </si>
  <si>
    <t>Baracs Község Önkormányzata Képviselő-testülete 2017. évi költségvetésről szóló   7/2017. (VIII.11.)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</si>
</sst>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16" fontId="1" fillId="0" borderId="6" xfId="0" applyNumberFormat="1" applyFont="1" applyFill="1" applyBorder="1"/>
    <xf numFmtId="0" fontId="1" fillId="0" borderId="6" xfId="0" applyFont="1" applyFill="1" applyBorder="1" applyAlignment="1">
      <alignment vertical="center"/>
    </xf>
    <xf numFmtId="16" fontId="1" fillId="0" borderId="6" xfId="0" applyNumberFormat="1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Fill="1" applyBorder="1" applyAlignment="1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3" fontId="7" fillId="0" borderId="16" xfId="0" applyNumberFormat="1" applyFont="1" applyBorder="1"/>
    <xf numFmtId="0" fontId="8" fillId="0" borderId="14" xfId="0" applyFont="1" applyBorder="1"/>
    <xf numFmtId="0" fontId="8" fillId="0" borderId="15" xfId="0" applyFont="1" applyBorder="1"/>
    <xf numFmtId="3" fontId="7" fillId="0" borderId="15" xfId="0" applyNumberFormat="1" applyFont="1" applyBorder="1"/>
    <xf numFmtId="0" fontId="0" fillId="0" borderId="0" xfId="0" applyFill="1"/>
    <xf numFmtId="0" fontId="0" fillId="0" borderId="0" xfId="0" applyAlignment="1">
      <alignment vertical="center" wrapText="1"/>
    </xf>
    <xf numFmtId="164" fontId="10" fillId="0" borderId="6" xfId="1" applyNumberFormat="1" applyFont="1" applyFill="1" applyBorder="1" applyAlignment="1">
      <alignment horizontal="right" vertical="center" wrapText="1"/>
    </xf>
    <xf numFmtId="164" fontId="12" fillId="0" borderId="6" xfId="1" applyNumberFormat="1" applyFont="1" applyFill="1" applyBorder="1" applyAlignment="1">
      <alignment horizontal="right" vertical="center" wrapText="1"/>
    </xf>
    <xf numFmtId="164" fontId="10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Fill="1" applyBorder="1" applyAlignment="1">
      <alignment horizontal="right" vertical="center"/>
    </xf>
    <xf numFmtId="0" fontId="0" fillId="0" borderId="0" xfId="0" applyBorder="1"/>
    <xf numFmtId="3" fontId="1" fillId="0" borderId="0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15" xfId="0" applyNumberFormat="1" applyFont="1" applyFill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0" fillId="0" borderId="0" xfId="0" applyNumberFormat="1" applyFill="1"/>
    <xf numFmtId="0" fontId="4" fillId="0" borderId="21" xfId="0" applyFont="1" applyBorder="1" applyAlignment="1">
      <alignment horizontal="left" vertical="center"/>
    </xf>
    <xf numFmtId="164" fontId="10" fillId="0" borderId="6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" fillId="0" borderId="19" xfId="0" applyFont="1" applyBorder="1" applyAlignment="1">
      <alignment horizontal="right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19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 wrapText="1"/>
    </xf>
    <xf numFmtId="16" fontId="1" fillId="0" borderId="5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6" fontId="1" fillId="0" borderId="15" xfId="0" applyNumberFormat="1" applyFont="1" applyFill="1" applyBorder="1"/>
    <xf numFmtId="0" fontId="1" fillId="0" borderId="15" xfId="0" applyFont="1" applyFill="1" applyBorder="1" applyAlignment="1">
      <alignment vertical="center"/>
    </xf>
    <xf numFmtId="0" fontId="1" fillId="0" borderId="15" xfId="0" applyFont="1" applyFill="1" applyBorder="1"/>
    <xf numFmtId="0" fontId="1" fillId="0" borderId="15" xfId="0" applyFont="1" applyFill="1" applyBorder="1" applyAlignment="1">
      <alignment vertical="top"/>
    </xf>
    <xf numFmtId="0" fontId="0" fillId="0" borderId="0" xfId="0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17" fillId="0" borderId="13" xfId="0" applyNumberFormat="1" applyFont="1" applyBorder="1" applyAlignment="1">
      <alignment vertical="center"/>
    </xf>
    <xf numFmtId="3" fontId="17" fillId="0" borderId="6" xfId="0" applyNumberFormat="1" applyFont="1" applyBorder="1" applyAlignment="1">
      <alignment vertical="center"/>
    </xf>
    <xf numFmtId="3" fontId="17" fillId="0" borderId="13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8" xfId="0" applyFont="1" applyBorder="1" applyAlignment="1">
      <alignment vertical="center"/>
    </xf>
    <xf numFmtId="16" fontId="12" fillId="0" borderId="6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3" fontId="6" fillId="0" borderId="24" xfId="0" applyNumberFormat="1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vertical="center"/>
    </xf>
    <xf numFmtId="3" fontId="7" fillId="0" borderId="23" xfId="0" applyNumberFormat="1" applyFont="1" applyBorder="1" applyAlignment="1">
      <alignment vertical="center"/>
    </xf>
    <xf numFmtId="0" fontId="16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8" fillId="0" borderId="8" xfId="0" applyFont="1" applyBorder="1"/>
    <xf numFmtId="3" fontId="7" fillId="0" borderId="14" xfId="0" applyNumberFormat="1" applyFont="1" applyBorder="1"/>
    <xf numFmtId="164" fontId="10" fillId="0" borderId="15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64" fontId="12" fillId="0" borderId="11" xfId="1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64" fontId="11" fillId="0" borderId="21" xfId="1" applyNumberFormat="1" applyFont="1" applyBorder="1" applyAlignment="1">
      <alignment horizontal="right" vertical="center" wrapText="1"/>
    </xf>
    <xf numFmtId="3" fontId="6" fillId="0" borderId="8" xfId="0" applyNumberFormat="1" applyFont="1" applyBorder="1"/>
    <xf numFmtId="3" fontId="6" fillId="0" borderId="14" xfId="0" applyNumberFormat="1" applyFont="1" applyFill="1" applyBorder="1"/>
    <xf numFmtId="3" fontId="6" fillId="0" borderId="8" xfId="0" applyNumberFormat="1" applyFont="1" applyFill="1" applyBorder="1"/>
    <xf numFmtId="3" fontId="6" fillId="0" borderId="14" xfId="0" applyNumberFormat="1" applyFont="1" applyBorder="1"/>
    <xf numFmtId="3" fontId="6" fillId="0" borderId="16" xfId="0" applyNumberFormat="1" applyFont="1" applyFill="1" applyBorder="1"/>
    <xf numFmtId="3" fontId="6" fillId="0" borderId="15" xfId="0" applyNumberFormat="1" applyFont="1" applyBorder="1"/>
    <xf numFmtId="3" fontId="6" fillId="0" borderId="17" xfId="0" applyNumberFormat="1" applyFont="1" applyFill="1" applyBorder="1"/>
    <xf numFmtId="3" fontId="6" fillId="0" borderId="15" xfId="0" applyNumberFormat="1" applyFont="1" applyFill="1" applyBorder="1"/>
    <xf numFmtId="3" fontId="6" fillId="0" borderId="9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16" fontId="1" fillId="0" borderId="28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 applyAlignment="1"/>
    <xf numFmtId="0" fontId="18" fillId="0" borderId="0" xfId="0" applyFont="1" applyFill="1" applyBorder="1" applyAlignment="1"/>
    <xf numFmtId="0" fontId="18" fillId="0" borderId="0" xfId="0" applyFont="1"/>
    <xf numFmtId="0" fontId="18" fillId="0" borderId="19" xfId="0" applyFont="1" applyFill="1" applyBorder="1" applyAlignment="1"/>
    <xf numFmtId="0" fontId="18" fillId="0" borderId="11" xfId="0" applyFont="1" applyFill="1" applyBorder="1" applyAlignment="1"/>
    <xf numFmtId="0" fontId="18" fillId="0" borderId="0" xfId="0" applyFont="1" applyFill="1" applyBorder="1"/>
    <xf numFmtId="16" fontId="18" fillId="0" borderId="0" xfId="0" applyNumberFormat="1" applyFont="1" applyFill="1" applyBorder="1"/>
    <xf numFmtId="0" fontId="18" fillId="0" borderId="0" xfId="0" applyFont="1" applyBorder="1" applyAlignment="1"/>
    <xf numFmtId="3" fontId="7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3" fontId="6" fillId="0" borderId="18" xfId="0" applyNumberFormat="1" applyFont="1" applyFill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9" fillId="0" borderId="0" xfId="0" applyFont="1"/>
    <xf numFmtId="0" fontId="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right" vertical="center" wrapText="1"/>
    </xf>
    <xf numFmtId="0" fontId="12" fillId="0" borderId="19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6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/>
    </xf>
    <xf numFmtId="16" fontId="1" fillId="0" borderId="6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3" fontId="6" fillId="0" borderId="27" xfId="0" applyNumberFormat="1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6" fillId="0" borderId="23" xfId="0" applyNumberFormat="1" applyFont="1" applyBorder="1"/>
    <xf numFmtId="3" fontId="6" fillId="0" borderId="27" xfId="0" applyNumberFormat="1" applyFont="1" applyFill="1" applyBorder="1"/>
    <xf numFmtId="16" fontId="1" fillId="0" borderId="11" xfId="0" applyNumberFormat="1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right" vertical="center"/>
    </xf>
    <xf numFmtId="16" fontId="1" fillId="0" borderId="6" xfId="0" applyNumberFormat="1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6" xfId="0" applyFont="1" applyFill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2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6" fillId="0" borderId="29" xfId="0" applyNumberFormat="1" applyFont="1" applyFill="1" applyBorder="1" applyAlignment="1">
      <alignment horizontal="center" vertical="center" wrapText="1"/>
    </xf>
    <xf numFmtId="3" fontId="16" fillId="0" borderId="30" xfId="0" applyNumberFormat="1" applyFont="1" applyFill="1" applyBorder="1" applyAlignment="1">
      <alignment horizontal="center" vertical="center" wrapText="1"/>
    </xf>
    <xf numFmtId="3" fontId="16" fillId="0" borderId="31" xfId="0" applyNumberFormat="1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0" borderId="19" xfId="0" applyFont="1" applyBorder="1" applyAlignment="1">
      <alignment horizontal="right"/>
    </xf>
    <xf numFmtId="0" fontId="19" fillId="0" borderId="19" xfId="0" applyFont="1" applyBorder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7" fillId="0" borderId="29" xfId="0" applyNumberFormat="1" applyFont="1" applyBorder="1" applyAlignment="1">
      <alignment horizontal="center" vertical="center"/>
    </xf>
    <xf numFmtId="3" fontId="7" fillId="0" borderId="30" xfId="0" applyNumberFormat="1" applyFont="1" applyBorder="1" applyAlignment="1">
      <alignment horizontal="center" vertical="center"/>
    </xf>
    <xf numFmtId="3" fontId="7" fillId="0" borderId="3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2">
    <cellStyle name="Ezres 2" xfId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4"/>
  <sheetViews>
    <sheetView tabSelected="1" topLeftCell="A34" zoomScaleNormal="100" workbookViewId="0">
      <selection activeCell="A4" sqref="A4:D4"/>
    </sheetView>
  </sheetViews>
  <sheetFormatPr defaultRowHeight="15" x14ac:dyDescent="0.25"/>
  <cols>
    <col min="1" max="1" width="9.140625" style="6"/>
    <col min="2" max="2" width="58.42578125" style="6" customWidth="1"/>
    <col min="3" max="4" width="9.85546875" style="6" customWidth="1"/>
  </cols>
  <sheetData>
    <row r="1" spans="1:17" s="38" customFormat="1" ht="30" customHeight="1" x14ac:dyDescent="0.25">
      <c r="A1" s="216" t="s">
        <v>241</v>
      </c>
      <c r="B1" s="216"/>
      <c r="C1" s="216"/>
      <c r="D1" s="216"/>
    </row>
    <row r="2" spans="1:17" s="20" customFormat="1" ht="13.5" customHeight="1" x14ac:dyDescent="0.3">
      <c r="A2" s="39" t="s">
        <v>39</v>
      </c>
      <c r="B2" s="39"/>
      <c r="C2" s="39"/>
      <c r="D2" s="39"/>
      <c r="G2" s="35"/>
      <c r="H2"/>
      <c r="I2"/>
      <c r="J2"/>
      <c r="K2"/>
      <c r="L2"/>
      <c r="M2"/>
      <c r="N2"/>
      <c r="O2"/>
      <c r="P2"/>
      <c r="Q2" s="35" t="s">
        <v>24</v>
      </c>
    </row>
    <row r="3" spans="1:17" s="20" customFormat="1" ht="0.75" hidden="1" customHeight="1" x14ac:dyDescent="0.3">
      <c r="A3" s="39"/>
      <c r="B3" s="39"/>
      <c r="C3" s="39"/>
      <c r="D3" s="39"/>
      <c r="G3" s="36"/>
      <c r="H3"/>
      <c r="I3"/>
      <c r="J3"/>
      <c r="K3"/>
      <c r="L3"/>
      <c r="M3"/>
      <c r="N3"/>
      <c r="O3"/>
      <c r="P3"/>
      <c r="Q3"/>
    </row>
    <row r="4" spans="1:17" s="20" customFormat="1" ht="30" customHeight="1" x14ac:dyDescent="0.3">
      <c r="A4" s="217" t="s">
        <v>40</v>
      </c>
      <c r="B4" s="217"/>
      <c r="C4" s="217"/>
      <c r="D4" s="217"/>
      <c r="G4" s="36"/>
      <c r="H4"/>
      <c r="I4"/>
      <c r="J4"/>
      <c r="K4"/>
      <c r="L4"/>
      <c r="M4"/>
      <c r="N4"/>
      <c r="O4"/>
      <c r="P4"/>
      <c r="Q4"/>
    </row>
    <row r="5" spans="1:17" s="20" customFormat="1" ht="15" customHeight="1" thickBot="1" x14ac:dyDescent="0.3">
      <c r="A5" s="40"/>
      <c r="B5" s="40"/>
      <c r="C5" s="40"/>
      <c r="D5" s="37" t="s">
        <v>9</v>
      </c>
    </row>
    <row r="6" spans="1:17" s="20" customFormat="1" ht="45" customHeight="1" thickBot="1" x14ac:dyDescent="0.3">
      <c r="A6" s="218" t="s">
        <v>0</v>
      </c>
      <c r="B6" s="218"/>
      <c r="C6" s="128" t="s">
        <v>31</v>
      </c>
      <c r="D6" s="128" t="s">
        <v>32</v>
      </c>
    </row>
    <row r="7" spans="1:17" s="20" customFormat="1" ht="15.75" thickBot="1" x14ac:dyDescent="0.3">
      <c r="A7" s="219" t="s">
        <v>47</v>
      </c>
      <c r="B7" s="219"/>
      <c r="C7" s="99">
        <f>SUM(C8:C11)</f>
        <v>176501</v>
      </c>
      <c r="D7" s="99">
        <f>SUM(D8:D12)</f>
        <v>186215</v>
      </c>
    </row>
    <row r="8" spans="1:17" s="20" customFormat="1" x14ac:dyDescent="0.25">
      <c r="A8" s="39"/>
      <c r="B8" s="41" t="s">
        <v>42</v>
      </c>
      <c r="C8" s="42">
        <v>78675</v>
      </c>
      <c r="D8" s="42">
        <f>180+78675</f>
        <v>78855</v>
      </c>
      <c r="E8" s="32"/>
    </row>
    <row r="9" spans="1:17" s="20" customFormat="1" x14ac:dyDescent="0.25">
      <c r="A9" s="39"/>
      <c r="B9" s="43" t="s">
        <v>43</v>
      </c>
      <c r="C9" s="44">
        <v>49515</v>
      </c>
      <c r="D9" s="44">
        <f>1168+49515</f>
        <v>50683</v>
      </c>
      <c r="E9" s="32"/>
    </row>
    <row r="10" spans="1:17" s="20" customFormat="1" ht="25.5" x14ac:dyDescent="0.25">
      <c r="A10" s="39"/>
      <c r="B10" s="43" t="s">
        <v>44</v>
      </c>
      <c r="C10" s="44">
        <v>44269</v>
      </c>
      <c r="D10" s="44">
        <f>3868+44269</f>
        <v>48137</v>
      </c>
      <c r="E10" s="32"/>
    </row>
    <row r="11" spans="1:17" s="20" customFormat="1" x14ac:dyDescent="0.25">
      <c r="A11" s="39"/>
      <c r="B11" s="43" t="s">
        <v>45</v>
      </c>
      <c r="C11" s="44">
        <v>4042</v>
      </c>
      <c r="D11" s="44">
        <f>339+4042</f>
        <v>4381</v>
      </c>
      <c r="E11" s="32"/>
    </row>
    <row r="12" spans="1:17" s="20" customFormat="1" x14ac:dyDescent="0.25">
      <c r="A12" s="39"/>
      <c r="B12" s="197" t="s">
        <v>194</v>
      </c>
      <c r="C12" s="44"/>
      <c r="D12" s="44">
        <f>1001+2357+801</f>
        <v>4159</v>
      </c>
      <c r="E12" s="32"/>
    </row>
    <row r="13" spans="1:17" s="144" customFormat="1" ht="12" thickBot="1" x14ac:dyDescent="0.25">
      <c r="A13" s="141"/>
      <c r="B13" s="142"/>
      <c r="C13" s="143"/>
      <c r="D13" s="143"/>
    </row>
    <row r="14" spans="1:17" s="20" customFormat="1" ht="15.75" thickBot="1" x14ac:dyDescent="0.3">
      <c r="A14" s="219" t="s">
        <v>48</v>
      </c>
      <c r="B14" s="219"/>
      <c r="C14" s="99">
        <f>SUM(C15:C18)</f>
        <v>116500</v>
      </c>
      <c r="D14" s="99">
        <f>SUM(D15:D18)</f>
        <v>116500</v>
      </c>
    </row>
    <row r="15" spans="1:17" s="20" customFormat="1" x14ac:dyDescent="0.25">
      <c r="A15" s="39"/>
      <c r="B15" s="47" t="s">
        <v>1</v>
      </c>
      <c r="C15" s="42">
        <v>11000</v>
      </c>
      <c r="D15" s="42">
        <v>11000</v>
      </c>
    </row>
    <row r="16" spans="1:17" s="20" customFormat="1" x14ac:dyDescent="0.25">
      <c r="A16" s="39"/>
      <c r="B16" s="4" t="s">
        <v>2</v>
      </c>
      <c r="C16" s="44">
        <v>95000</v>
      </c>
      <c r="D16" s="44">
        <v>95000</v>
      </c>
    </row>
    <row r="17" spans="1:5" s="20" customFormat="1" x14ac:dyDescent="0.25">
      <c r="A17" s="39"/>
      <c r="B17" s="4" t="s">
        <v>3</v>
      </c>
      <c r="C17" s="44">
        <v>10000</v>
      </c>
      <c r="D17" s="44">
        <v>10000</v>
      </c>
    </row>
    <row r="18" spans="1:5" s="20" customFormat="1" x14ac:dyDescent="0.25">
      <c r="A18" s="39"/>
      <c r="B18" s="4" t="s">
        <v>4</v>
      </c>
      <c r="C18" s="44">
        <v>500</v>
      </c>
      <c r="D18" s="44">
        <v>500</v>
      </c>
    </row>
    <row r="19" spans="1:5" s="144" customFormat="1" ht="12" thickBot="1" x14ac:dyDescent="0.25">
      <c r="A19" s="141"/>
      <c r="B19" s="141"/>
      <c r="C19" s="143"/>
      <c r="D19" s="143"/>
    </row>
    <row r="20" spans="1:5" s="20" customFormat="1" ht="15.75" thickBot="1" x14ac:dyDescent="0.3">
      <c r="A20" s="219" t="s">
        <v>50</v>
      </c>
      <c r="B20" s="219"/>
      <c r="C20" s="99">
        <f>SUM(C21:C27)</f>
        <v>34009</v>
      </c>
      <c r="D20" s="99">
        <f>SUM(D21:D28)</f>
        <v>53684</v>
      </c>
    </row>
    <row r="21" spans="1:5" s="20" customFormat="1" x14ac:dyDescent="0.25">
      <c r="A21" s="39"/>
      <c r="B21" s="47" t="s">
        <v>51</v>
      </c>
      <c r="C21" s="42">
        <v>7000</v>
      </c>
      <c r="D21" s="42">
        <v>7000</v>
      </c>
    </row>
    <row r="22" spans="1:5" s="20" customFormat="1" x14ac:dyDescent="0.25">
      <c r="A22" s="39"/>
      <c r="B22" s="4" t="s">
        <v>52</v>
      </c>
      <c r="C22" s="44">
        <v>200</v>
      </c>
      <c r="D22" s="44">
        <v>200</v>
      </c>
    </row>
    <row r="23" spans="1:5" s="20" customFormat="1" x14ac:dyDescent="0.25">
      <c r="A23" s="39"/>
      <c r="B23" s="4" t="s">
        <v>34</v>
      </c>
      <c r="C23" s="44">
        <v>12503</v>
      </c>
      <c r="D23" s="44">
        <v>12503</v>
      </c>
    </row>
    <row r="24" spans="1:5" s="20" customFormat="1" x14ac:dyDescent="0.25">
      <c r="A24" s="39"/>
      <c r="B24" s="4" t="s">
        <v>35</v>
      </c>
      <c r="C24" s="44">
        <v>49</v>
      </c>
      <c r="D24" s="44">
        <v>49</v>
      </c>
    </row>
    <row r="25" spans="1:5" s="20" customFormat="1" x14ac:dyDescent="0.25">
      <c r="A25" s="39"/>
      <c r="B25" s="4" t="s">
        <v>36</v>
      </c>
      <c r="C25" s="44">
        <v>9727</v>
      </c>
      <c r="D25" s="44">
        <v>9727</v>
      </c>
    </row>
    <row r="26" spans="1:5" s="20" customFormat="1" x14ac:dyDescent="0.25">
      <c r="A26" s="39"/>
      <c r="B26" s="4" t="s">
        <v>37</v>
      </c>
      <c r="C26" s="44">
        <v>4470</v>
      </c>
      <c r="D26" s="44">
        <v>4470</v>
      </c>
    </row>
    <row r="27" spans="1:5" s="20" customFormat="1" x14ac:dyDescent="0.25">
      <c r="A27" s="39"/>
      <c r="B27" s="4" t="s">
        <v>41</v>
      </c>
      <c r="C27" s="44">
        <v>60</v>
      </c>
      <c r="D27" s="44">
        <v>60</v>
      </c>
    </row>
    <row r="28" spans="1:5" s="20" customFormat="1" x14ac:dyDescent="0.25">
      <c r="A28" s="39"/>
      <c r="B28" s="4" t="s">
        <v>195</v>
      </c>
      <c r="C28" s="44"/>
      <c r="D28" s="44">
        <v>19675</v>
      </c>
    </row>
    <row r="29" spans="1:5" s="144" customFormat="1" ht="12" thickBot="1" x14ac:dyDescent="0.25">
      <c r="A29" s="141"/>
      <c r="B29" s="141"/>
      <c r="C29" s="143"/>
      <c r="D29" s="143"/>
    </row>
    <row r="30" spans="1:5" s="20" customFormat="1" ht="15.75" thickBot="1" x14ac:dyDescent="0.3">
      <c r="A30" s="219" t="s">
        <v>49</v>
      </c>
      <c r="B30" s="219"/>
      <c r="C30" s="99">
        <f>SUM(C31)</f>
        <v>550</v>
      </c>
      <c r="D30" s="99">
        <f>SUM(D31:D32)</f>
        <v>251324</v>
      </c>
      <c r="E30" s="32"/>
    </row>
    <row r="31" spans="1:5" s="20" customFormat="1" x14ac:dyDescent="0.25">
      <c r="A31" s="39"/>
      <c r="B31" s="47" t="s">
        <v>46</v>
      </c>
      <c r="C31" s="42">
        <v>550</v>
      </c>
      <c r="D31" s="42">
        <v>550</v>
      </c>
    </row>
    <row r="32" spans="1:5" s="20" customFormat="1" x14ac:dyDescent="0.25">
      <c r="A32" s="39"/>
      <c r="B32" s="4" t="s">
        <v>196</v>
      </c>
      <c r="C32" s="44"/>
      <c r="D32" s="44">
        <f>243780+6994</f>
        <v>250774</v>
      </c>
    </row>
    <row r="33" spans="1:4" s="144" customFormat="1" ht="12" thickBot="1" x14ac:dyDescent="0.25">
      <c r="A33" s="141"/>
      <c r="B33" s="145"/>
      <c r="C33" s="146"/>
      <c r="D33" s="146"/>
    </row>
    <row r="34" spans="1:4" s="20" customFormat="1" ht="15.75" thickBot="1" x14ac:dyDescent="0.3">
      <c r="A34" s="219" t="s">
        <v>53</v>
      </c>
      <c r="B34" s="219"/>
      <c r="C34" s="99">
        <f>SUM(C35:C40)</f>
        <v>32133</v>
      </c>
      <c r="D34" s="99">
        <f>SUM(D35:D40)</f>
        <v>31716</v>
      </c>
    </row>
    <row r="35" spans="1:4" s="20" customFormat="1" x14ac:dyDescent="0.25">
      <c r="A35" s="39"/>
      <c r="B35" s="47" t="s">
        <v>54</v>
      </c>
      <c r="C35" s="42">
        <v>8114</v>
      </c>
      <c r="D35" s="42">
        <f>1263+8114</f>
        <v>9377</v>
      </c>
    </row>
    <row r="36" spans="1:4" s="20" customFormat="1" x14ac:dyDescent="0.25">
      <c r="A36" s="39"/>
      <c r="B36" s="4" t="s">
        <v>55</v>
      </c>
      <c r="C36" s="44">
        <v>611</v>
      </c>
      <c r="D36" s="44">
        <v>611</v>
      </c>
    </row>
    <row r="37" spans="1:4" s="20" customFormat="1" x14ac:dyDescent="0.25">
      <c r="A37" s="39"/>
      <c r="B37" s="4" t="s">
        <v>56</v>
      </c>
      <c r="C37" s="44">
        <v>8206</v>
      </c>
      <c r="D37" s="44">
        <v>8206</v>
      </c>
    </row>
    <row r="38" spans="1:4" s="20" customFormat="1" x14ac:dyDescent="0.25">
      <c r="A38" s="39"/>
      <c r="B38" s="4" t="s">
        <v>57</v>
      </c>
      <c r="C38" s="44">
        <v>6862</v>
      </c>
      <c r="D38" s="44">
        <f>6862-1680</f>
        <v>5182</v>
      </c>
    </row>
    <row r="39" spans="1:4" s="20" customFormat="1" x14ac:dyDescent="0.25">
      <c r="A39" s="39"/>
      <c r="B39" s="4" t="s">
        <v>58</v>
      </c>
      <c r="C39" s="44">
        <v>7713</v>
      </c>
      <c r="D39" s="44">
        <v>7713</v>
      </c>
    </row>
    <row r="40" spans="1:4" s="20" customFormat="1" x14ac:dyDescent="0.25">
      <c r="A40" s="39"/>
      <c r="B40" s="4" t="s">
        <v>59</v>
      </c>
      <c r="C40" s="44">
        <v>627</v>
      </c>
      <c r="D40" s="44">
        <v>627</v>
      </c>
    </row>
    <row r="41" spans="1:4" s="144" customFormat="1" ht="12" thickBot="1" x14ac:dyDescent="0.25">
      <c r="A41" s="141"/>
      <c r="B41" s="145"/>
      <c r="C41" s="146"/>
      <c r="D41" s="146"/>
    </row>
    <row r="42" spans="1:4" s="20" customFormat="1" ht="15.75" thickBot="1" x14ac:dyDescent="0.3">
      <c r="A42" s="219" t="s">
        <v>197</v>
      </c>
      <c r="B42" s="219"/>
      <c r="C42" s="99">
        <v>0</v>
      </c>
      <c r="D42" s="99">
        <f>443139</f>
        <v>443139</v>
      </c>
    </row>
    <row r="43" spans="1:4" s="144" customFormat="1" ht="12" thickBot="1" x14ac:dyDescent="0.25">
      <c r="A43" s="141"/>
      <c r="B43" s="141"/>
      <c r="C43" s="143"/>
      <c r="D43" s="143"/>
    </row>
    <row r="44" spans="1:4" s="20" customFormat="1" ht="16.5" thickBot="1" x14ac:dyDescent="0.3">
      <c r="A44" s="221" t="s">
        <v>5</v>
      </c>
      <c r="B44" s="221"/>
      <c r="C44" s="48">
        <f>(C7+C14+C20+C30+C34+C42)</f>
        <v>359693</v>
      </c>
      <c r="D44" s="48">
        <f>(D7+D14+D20+D30+D34+D42)</f>
        <v>1082578</v>
      </c>
    </row>
    <row r="45" spans="1:4" ht="1.5" customHeight="1" x14ac:dyDescent="0.25">
      <c r="C45" s="49"/>
      <c r="D45" s="49"/>
    </row>
    <row r="46" spans="1:4" s="7" customFormat="1" x14ac:dyDescent="0.25">
      <c r="A46" s="8" t="s">
        <v>198</v>
      </c>
      <c r="B46" s="8"/>
      <c r="C46" s="176"/>
      <c r="D46" s="176"/>
    </row>
    <row r="47" spans="1:4" s="7" customFormat="1" ht="4.5" customHeight="1" x14ac:dyDescent="0.25">
      <c r="A47" s="8"/>
      <c r="B47" s="8"/>
      <c r="C47" s="176"/>
      <c r="D47" s="176"/>
    </row>
    <row r="48" spans="1:4" s="7" customFormat="1" ht="0.75" customHeight="1" x14ac:dyDescent="0.25">
      <c r="A48" s="8"/>
      <c r="B48" s="8"/>
      <c r="C48" s="176"/>
      <c r="D48" s="176"/>
    </row>
    <row r="49" spans="1:4" s="7" customFormat="1" x14ac:dyDescent="0.25">
      <c r="A49" s="8"/>
      <c r="B49" s="190" t="s">
        <v>74</v>
      </c>
      <c r="C49" s="220" t="s">
        <v>72</v>
      </c>
      <c r="D49" s="220"/>
    </row>
    <row r="50" spans="1:4" s="7" customFormat="1" x14ac:dyDescent="0.25">
      <c r="A50" s="8"/>
      <c r="B50" s="190" t="s">
        <v>75</v>
      </c>
      <c r="C50" s="220" t="s">
        <v>73</v>
      </c>
      <c r="D50" s="220"/>
    </row>
    <row r="51" spans="1:4" x14ac:dyDescent="0.25">
      <c r="C51" s="49"/>
      <c r="D51" s="49"/>
    </row>
    <row r="52" spans="1:4" x14ac:dyDescent="0.25">
      <c r="C52" s="49"/>
      <c r="D52" s="49"/>
    </row>
    <row r="53" spans="1:4" x14ac:dyDescent="0.25">
      <c r="C53" s="49"/>
      <c r="D53" s="49"/>
    </row>
    <row r="54" spans="1:4" x14ac:dyDescent="0.25">
      <c r="C54" s="49"/>
      <c r="D54" s="49"/>
    </row>
    <row r="55" spans="1:4" x14ac:dyDescent="0.25">
      <c r="C55" s="49"/>
      <c r="D55" s="49"/>
    </row>
    <row r="56" spans="1:4" x14ac:dyDescent="0.25">
      <c r="C56" s="49"/>
      <c r="D56" s="49"/>
    </row>
    <row r="57" spans="1:4" x14ac:dyDescent="0.25">
      <c r="C57" s="49"/>
      <c r="D57" s="49"/>
    </row>
    <row r="58" spans="1:4" x14ac:dyDescent="0.25">
      <c r="C58" s="49"/>
      <c r="D58" s="49"/>
    </row>
    <row r="59" spans="1:4" x14ac:dyDescent="0.25">
      <c r="C59" s="49"/>
      <c r="D59" s="49"/>
    </row>
    <row r="60" spans="1:4" x14ac:dyDescent="0.25">
      <c r="C60" s="49"/>
      <c r="D60" s="49"/>
    </row>
    <row r="61" spans="1:4" x14ac:dyDescent="0.25">
      <c r="C61" s="49"/>
      <c r="D61" s="49"/>
    </row>
    <row r="62" spans="1:4" x14ac:dyDescent="0.25">
      <c r="C62" s="49"/>
      <c r="D62" s="49"/>
    </row>
    <row r="63" spans="1:4" x14ac:dyDescent="0.25">
      <c r="C63" s="49"/>
      <c r="D63" s="49"/>
    </row>
    <row r="64" spans="1:4" x14ac:dyDescent="0.25">
      <c r="C64" s="49"/>
      <c r="D64" s="49"/>
    </row>
    <row r="65" spans="3:4" x14ac:dyDescent="0.25">
      <c r="C65" s="49"/>
      <c r="D65" s="49"/>
    </row>
    <row r="66" spans="3:4" x14ac:dyDescent="0.25">
      <c r="C66" s="49"/>
      <c r="D66" s="49"/>
    </row>
    <row r="67" spans="3:4" x14ac:dyDescent="0.25">
      <c r="C67" s="49"/>
      <c r="D67" s="49"/>
    </row>
    <row r="68" spans="3:4" x14ac:dyDescent="0.25">
      <c r="C68" s="49"/>
      <c r="D68" s="49"/>
    </row>
    <row r="69" spans="3:4" x14ac:dyDescent="0.25">
      <c r="C69" s="49"/>
      <c r="D69" s="49"/>
    </row>
    <row r="70" spans="3:4" x14ac:dyDescent="0.25">
      <c r="C70" s="49"/>
      <c r="D70" s="49"/>
    </row>
    <row r="71" spans="3:4" x14ac:dyDescent="0.25">
      <c r="C71" s="49"/>
      <c r="D71" s="49"/>
    </row>
    <row r="72" spans="3:4" x14ac:dyDescent="0.25">
      <c r="C72" s="49"/>
      <c r="D72" s="49"/>
    </row>
    <row r="73" spans="3:4" x14ac:dyDescent="0.25">
      <c r="C73" s="49"/>
      <c r="D73" s="49"/>
    </row>
    <row r="74" spans="3:4" x14ac:dyDescent="0.25">
      <c r="C74" s="49"/>
      <c r="D74" s="49"/>
    </row>
    <row r="75" spans="3:4" x14ac:dyDescent="0.25">
      <c r="C75" s="49"/>
      <c r="D75" s="49"/>
    </row>
    <row r="76" spans="3:4" x14ac:dyDescent="0.25">
      <c r="C76" s="49"/>
      <c r="D76" s="49"/>
    </row>
    <row r="77" spans="3:4" x14ac:dyDescent="0.25">
      <c r="C77" s="49"/>
      <c r="D77" s="49"/>
    </row>
    <row r="78" spans="3:4" x14ac:dyDescent="0.25">
      <c r="C78" s="49"/>
      <c r="D78" s="49"/>
    </row>
    <row r="79" spans="3:4" x14ac:dyDescent="0.25">
      <c r="C79" s="49"/>
      <c r="D79" s="49"/>
    </row>
    <row r="80" spans="3:4" x14ac:dyDescent="0.25">
      <c r="C80" s="49"/>
      <c r="D80" s="49"/>
    </row>
    <row r="81" spans="3:4" x14ac:dyDescent="0.25">
      <c r="C81" s="49"/>
      <c r="D81" s="49"/>
    </row>
    <row r="82" spans="3:4" x14ac:dyDescent="0.25">
      <c r="C82" s="49"/>
      <c r="D82" s="49"/>
    </row>
    <row r="83" spans="3:4" x14ac:dyDescent="0.25">
      <c r="C83" s="49"/>
      <c r="D83" s="49"/>
    </row>
    <row r="84" spans="3:4" x14ac:dyDescent="0.25">
      <c r="C84" s="49"/>
      <c r="D84" s="49"/>
    </row>
    <row r="85" spans="3:4" x14ac:dyDescent="0.25">
      <c r="C85" s="49"/>
      <c r="D85" s="49"/>
    </row>
    <row r="86" spans="3:4" x14ac:dyDescent="0.25">
      <c r="C86" s="49"/>
      <c r="D86" s="49"/>
    </row>
    <row r="87" spans="3:4" x14ac:dyDescent="0.25">
      <c r="C87" s="49"/>
      <c r="D87" s="49"/>
    </row>
    <row r="88" spans="3:4" x14ac:dyDescent="0.25">
      <c r="C88" s="49"/>
      <c r="D88" s="49"/>
    </row>
    <row r="89" spans="3:4" x14ac:dyDescent="0.25">
      <c r="C89" s="49"/>
      <c r="D89" s="49"/>
    </row>
    <row r="90" spans="3:4" x14ac:dyDescent="0.25">
      <c r="C90" s="49"/>
      <c r="D90" s="49"/>
    </row>
    <row r="91" spans="3:4" x14ac:dyDescent="0.25">
      <c r="C91" s="49"/>
      <c r="D91" s="49"/>
    </row>
    <row r="92" spans="3:4" x14ac:dyDescent="0.25">
      <c r="C92" s="49"/>
      <c r="D92" s="49"/>
    </row>
    <row r="93" spans="3:4" x14ac:dyDescent="0.25">
      <c r="C93" s="49"/>
      <c r="D93" s="49"/>
    </row>
    <row r="94" spans="3:4" x14ac:dyDescent="0.25">
      <c r="C94" s="49"/>
      <c r="D94" s="49"/>
    </row>
    <row r="95" spans="3:4" x14ac:dyDescent="0.25">
      <c r="C95" s="49"/>
      <c r="D95" s="49"/>
    </row>
    <row r="96" spans="3:4" x14ac:dyDescent="0.25">
      <c r="C96" s="49"/>
      <c r="D96" s="49"/>
    </row>
    <row r="97" spans="3:4" x14ac:dyDescent="0.25">
      <c r="C97" s="49"/>
      <c r="D97" s="49"/>
    </row>
    <row r="98" spans="3:4" x14ac:dyDescent="0.25">
      <c r="C98" s="49"/>
      <c r="D98" s="49"/>
    </row>
    <row r="99" spans="3:4" x14ac:dyDescent="0.25">
      <c r="C99" s="49"/>
      <c r="D99" s="49"/>
    </row>
    <row r="100" spans="3:4" x14ac:dyDescent="0.25">
      <c r="C100" s="49"/>
      <c r="D100" s="49"/>
    </row>
    <row r="101" spans="3:4" x14ac:dyDescent="0.25">
      <c r="C101" s="49"/>
      <c r="D101" s="49"/>
    </row>
    <row r="102" spans="3:4" x14ac:dyDescent="0.25">
      <c r="C102" s="49"/>
      <c r="D102" s="49"/>
    </row>
    <row r="103" spans="3:4" x14ac:dyDescent="0.25">
      <c r="C103" s="49"/>
      <c r="D103" s="49"/>
    </row>
    <row r="104" spans="3:4" x14ac:dyDescent="0.25">
      <c r="C104" s="49"/>
      <c r="D104" s="49"/>
    </row>
    <row r="105" spans="3:4" x14ac:dyDescent="0.25">
      <c r="C105" s="49"/>
      <c r="D105" s="49"/>
    </row>
    <row r="106" spans="3:4" x14ac:dyDescent="0.25">
      <c r="C106" s="49"/>
      <c r="D106" s="49"/>
    </row>
    <row r="107" spans="3:4" x14ac:dyDescent="0.25">
      <c r="C107" s="49"/>
      <c r="D107" s="49"/>
    </row>
    <row r="108" spans="3:4" x14ac:dyDescent="0.25">
      <c r="C108" s="49"/>
      <c r="D108" s="49"/>
    </row>
    <row r="109" spans="3:4" x14ac:dyDescent="0.25">
      <c r="C109" s="49"/>
      <c r="D109" s="49"/>
    </row>
    <row r="110" spans="3:4" x14ac:dyDescent="0.25">
      <c r="C110" s="49"/>
      <c r="D110" s="49"/>
    </row>
    <row r="111" spans="3:4" x14ac:dyDescent="0.25">
      <c r="C111" s="49"/>
      <c r="D111" s="49"/>
    </row>
    <row r="112" spans="3:4" x14ac:dyDescent="0.25">
      <c r="C112" s="49"/>
      <c r="D112" s="49"/>
    </row>
    <row r="113" spans="3:4" x14ac:dyDescent="0.25">
      <c r="C113" s="49"/>
      <c r="D113" s="49"/>
    </row>
    <row r="114" spans="3:4" x14ac:dyDescent="0.25">
      <c r="C114" s="49"/>
      <c r="D114" s="49"/>
    </row>
    <row r="115" spans="3:4" x14ac:dyDescent="0.25">
      <c r="C115" s="49"/>
      <c r="D115" s="49"/>
    </row>
    <row r="116" spans="3:4" x14ac:dyDescent="0.25">
      <c r="C116" s="49"/>
      <c r="D116" s="49"/>
    </row>
    <row r="117" spans="3:4" x14ac:dyDescent="0.25">
      <c r="C117" s="49"/>
      <c r="D117" s="49"/>
    </row>
    <row r="118" spans="3:4" x14ac:dyDescent="0.25">
      <c r="C118" s="49"/>
      <c r="D118" s="49"/>
    </row>
    <row r="119" spans="3:4" x14ac:dyDescent="0.25">
      <c r="C119" s="49"/>
      <c r="D119" s="49"/>
    </row>
    <row r="120" spans="3:4" x14ac:dyDescent="0.25">
      <c r="C120" s="49"/>
      <c r="D120" s="49"/>
    </row>
    <row r="121" spans="3:4" x14ac:dyDescent="0.25">
      <c r="C121" s="49"/>
      <c r="D121" s="49"/>
    </row>
    <row r="122" spans="3:4" x14ac:dyDescent="0.25">
      <c r="C122" s="49"/>
      <c r="D122" s="49"/>
    </row>
    <row r="123" spans="3:4" x14ac:dyDescent="0.25">
      <c r="C123" s="49"/>
      <c r="D123" s="49"/>
    </row>
    <row r="124" spans="3:4" x14ac:dyDescent="0.25">
      <c r="C124" s="49"/>
      <c r="D124" s="49"/>
    </row>
    <row r="125" spans="3:4" x14ac:dyDescent="0.25">
      <c r="C125" s="49"/>
      <c r="D125" s="49"/>
    </row>
    <row r="126" spans="3:4" x14ac:dyDescent="0.25">
      <c r="C126" s="49"/>
      <c r="D126" s="49"/>
    </row>
    <row r="127" spans="3:4" x14ac:dyDescent="0.25">
      <c r="C127" s="49"/>
      <c r="D127" s="49"/>
    </row>
    <row r="128" spans="3:4" x14ac:dyDescent="0.25">
      <c r="C128" s="49"/>
      <c r="D128" s="49"/>
    </row>
    <row r="129" spans="3:4" x14ac:dyDescent="0.25">
      <c r="C129" s="49"/>
      <c r="D129" s="49"/>
    </row>
    <row r="130" spans="3:4" x14ac:dyDescent="0.25">
      <c r="C130" s="49"/>
      <c r="D130" s="49"/>
    </row>
    <row r="131" spans="3:4" x14ac:dyDescent="0.25">
      <c r="C131" s="49"/>
      <c r="D131" s="49"/>
    </row>
    <row r="132" spans="3:4" x14ac:dyDescent="0.25">
      <c r="C132" s="49"/>
      <c r="D132" s="49"/>
    </row>
    <row r="133" spans="3:4" x14ac:dyDescent="0.25">
      <c r="C133" s="49"/>
      <c r="D133" s="49"/>
    </row>
    <row r="134" spans="3:4" x14ac:dyDescent="0.25">
      <c r="C134" s="49"/>
      <c r="D134" s="49"/>
    </row>
    <row r="135" spans="3:4" x14ac:dyDescent="0.25">
      <c r="C135" s="49"/>
      <c r="D135" s="49"/>
    </row>
    <row r="136" spans="3:4" x14ac:dyDescent="0.25">
      <c r="C136" s="49"/>
      <c r="D136" s="49"/>
    </row>
    <row r="137" spans="3:4" x14ac:dyDescent="0.25">
      <c r="C137" s="49"/>
      <c r="D137" s="49"/>
    </row>
    <row r="138" spans="3:4" x14ac:dyDescent="0.25">
      <c r="C138" s="49"/>
      <c r="D138" s="49"/>
    </row>
    <row r="139" spans="3:4" x14ac:dyDescent="0.25">
      <c r="C139" s="49"/>
      <c r="D139" s="49"/>
    </row>
    <row r="140" spans="3:4" x14ac:dyDescent="0.25">
      <c r="C140" s="49"/>
      <c r="D140" s="49"/>
    </row>
    <row r="141" spans="3:4" x14ac:dyDescent="0.25">
      <c r="C141" s="49"/>
      <c r="D141" s="49"/>
    </row>
    <row r="142" spans="3:4" x14ac:dyDescent="0.25">
      <c r="C142" s="49"/>
      <c r="D142" s="49"/>
    </row>
    <row r="143" spans="3:4" x14ac:dyDescent="0.25">
      <c r="C143" s="49"/>
      <c r="D143" s="49"/>
    </row>
    <row r="144" spans="3:4" x14ac:dyDescent="0.25">
      <c r="C144" s="49"/>
      <c r="D144" s="49"/>
    </row>
    <row r="145" spans="3:4" x14ac:dyDescent="0.25">
      <c r="C145" s="49"/>
      <c r="D145" s="49"/>
    </row>
    <row r="146" spans="3:4" x14ac:dyDescent="0.25">
      <c r="C146" s="49"/>
      <c r="D146" s="49"/>
    </row>
    <row r="147" spans="3:4" x14ac:dyDescent="0.25">
      <c r="C147" s="49"/>
      <c r="D147" s="49"/>
    </row>
    <row r="148" spans="3:4" x14ac:dyDescent="0.25">
      <c r="C148" s="49"/>
      <c r="D148" s="49"/>
    </row>
    <row r="149" spans="3:4" x14ac:dyDescent="0.25">
      <c r="C149" s="49"/>
      <c r="D149" s="49"/>
    </row>
    <row r="150" spans="3:4" x14ac:dyDescent="0.25">
      <c r="C150" s="49"/>
      <c r="D150" s="49"/>
    </row>
    <row r="151" spans="3:4" x14ac:dyDescent="0.25">
      <c r="C151" s="49"/>
      <c r="D151" s="49"/>
    </row>
    <row r="152" spans="3:4" x14ac:dyDescent="0.25">
      <c r="C152" s="49"/>
      <c r="D152" s="49"/>
    </row>
    <row r="153" spans="3:4" x14ac:dyDescent="0.25">
      <c r="C153" s="49"/>
      <c r="D153" s="49"/>
    </row>
    <row r="154" spans="3:4" x14ac:dyDescent="0.25">
      <c r="C154" s="49"/>
      <c r="D154" s="49"/>
    </row>
    <row r="155" spans="3:4" x14ac:dyDescent="0.25">
      <c r="C155" s="49"/>
      <c r="D155" s="49"/>
    </row>
    <row r="156" spans="3:4" x14ac:dyDescent="0.25">
      <c r="C156" s="49"/>
      <c r="D156" s="49"/>
    </row>
    <row r="157" spans="3:4" x14ac:dyDescent="0.25">
      <c r="C157" s="49"/>
      <c r="D157" s="49"/>
    </row>
    <row r="158" spans="3:4" x14ac:dyDescent="0.25">
      <c r="C158" s="49"/>
      <c r="D158" s="49"/>
    </row>
    <row r="159" spans="3:4" x14ac:dyDescent="0.25">
      <c r="C159" s="49"/>
      <c r="D159" s="49"/>
    </row>
    <row r="160" spans="3:4" x14ac:dyDescent="0.25">
      <c r="C160" s="49"/>
      <c r="D160" s="49"/>
    </row>
    <row r="161" spans="3:4" x14ac:dyDescent="0.25">
      <c r="C161" s="49"/>
      <c r="D161" s="49"/>
    </row>
    <row r="162" spans="3:4" x14ac:dyDescent="0.25">
      <c r="C162" s="49"/>
      <c r="D162" s="49"/>
    </row>
    <row r="163" spans="3:4" x14ac:dyDescent="0.25">
      <c r="C163" s="49"/>
      <c r="D163" s="49"/>
    </row>
    <row r="164" spans="3:4" x14ac:dyDescent="0.25">
      <c r="C164" s="49"/>
      <c r="D164" s="49"/>
    </row>
    <row r="165" spans="3:4" x14ac:dyDescent="0.25">
      <c r="C165" s="49"/>
      <c r="D165" s="49"/>
    </row>
    <row r="166" spans="3:4" x14ac:dyDescent="0.25">
      <c r="C166" s="49"/>
      <c r="D166" s="49"/>
    </row>
    <row r="167" spans="3:4" x14ac:dyDescent="0.25">
      <c r="C167" s="49"/>
      <c r="D167" s="49"/>
    </row>
    <row r="168" spans="3:4" x14ac:dyDescent="0.25">
      <c r="C168" s="49"/>
      <c r="D168" s="49"/>
    </row>
    <row r="169" spans="3:4" x14ac:dyDescent="0.25">
      <c r="C169" s="49"/>
      <c r="D169" s="49"/>
    </row>
    <row r="170" spans="3:4" x14ac:dyDescent="0.25">
      <c r="C170" s="49"/>
      <c r="D170" s="49"/>
    </row>
    <row r="171" spans="3:4" x14ac:dyDescent="0.25">
      <c r="C171" s="49"/>
      <c r="D171" s="49"/>
    </row>
    <row r="172" spans="3:4" x14ac:dyDescent="0.25">
      <c r="C172" s="49"/>
      <c r="D172" s="49"/>
    </row>
    <row r="173" spans="3:4" x14ac:dyDescent="0.25">
      <c r="C173" s="49"/>
      <c r="D173" s="49"/>
    </row>
    <row r="174" spans="3:4" x14ac:dyDescent="0.25">
      <c r="C174" s="49"/>
      <c r="D174" s="49"/>
    </row>
    <row r="175" spans="3:4" x14ac:dyDescent="0.25">
      <c r="C175" s="49"/>
      <c r="D175" s="49"/>
    </row>
    <row r="176" spans="3:4" x14ac:dyDescent="0.25">
      <c r="C176" s="49"/>
      <c r="D176" s="49"/>
    </row>
    <row r="177" spans="3:4" x14ac:dyDescent="0.25">
      <c r="C177" s="49"/>
      <c r="D177" s="49"/>
    </row>
    <row r="178" spans="3:4" x14ac:dyDescent="0.25">
      <c r="C178" s="49"/>
      <c r="D178" s="49"/>
    </row>
    <row r="179" spans="3:4" x14ac:dyDescent="0.25">
      <c r="C179" s="49"/>
      <c r="D179" s="49"/>
    </row>
    <row r="180" spans="3:4" x14ac:dyDescent="0.25">
      <c r="C180" s="49"/>
      <c r="D180" s="49"/>
    </row>
    <row r="181" spans="3:4" x14ac:dyDescent="0.25">
      <c r="C181" s="49"/>
      <c r="D181" s="49"/>
    </row>
    <row r="182" spans="3:4" x14ac:dyDescent="0.25">
      <c r="C182" s="49"/>
      <c r="D182" s="49"/>
    </row>
    <row r="183" spans="3:4" x14ac:dyDescent="0.25">
      <c r="C183" s="49"/>
      <c r="D183" s="49"/>
    </row>
    <row r="184" spans="3:4" x14ac:dyDescent="0.25">
      <c r="C184" s="49"/>
      <c r="D184" s="49"/>
    </row>
    <row r="185" spans="3:4" x14ac:dyDescent="0.25">
      <c r="C185" s="49"/>
      <c r="D185" s="49"/>
    </row>
    <row r="186" spans="3:4" x14ac:dyDescent="0.25">
      <c r="C186" s="49"/>
      <c r="D186" s="49"/>
    </row>
    <row r="187" spans="3:4" x14ac:dyDescent="0.25">
      <c r="C187" s="49"/>
      <c r="D187" s="49"/>
    </row>
    <row r="188" spans="3:4" x14ac:dyDescent="0.25">
      <c r="C188" s="49"/>
      <c r="D188" s="49"/>
    </row>
    <row r="189" spans="3:4" x14ac:dyDescent="0.25">
      <c r="C189" s="49"/>
      <c r="D189" s="49"/>
    </row>
    <row r="190" spans="3:4" x14ac:dyDescent="0.25">
      <c r="C190" s="49"/>
      <c r="D190" s="49"/>
    </row>
    <row r="191" spans="3:4" x14ac:dyDescent="0.25">
      <c r="C191" s="49"/>
      <c r="D191" s="49"/>
    </row>
    <row r="192" spans="3:4" x14ac:dyDescent="0.25">
      <c r="C192" s="49"/>
      <c r="D192" s="49"/>
    </row>
    <row r="193" spans="3:4" x14ac:dyDescent="0.25">
      <c r="C193" s="49"/>
      <c r="D193" s="49"/>
    </row>
    <row r="194" spans="3:4" x14ac:dyDescent="0.25">
      <c r="C194" s="49"/>
      <c r="D194" s="49"/>
    </row>
    <row r="195" spans="3:4" x14ac:dyDescent="0.25">
      <c r="C195" s="49"/>
      <c r="D195" s="49"/>
    </row>
    <row r="196" spans="3:4" x14ac:dyDescent="0.25">
      <c r="C196" s="49"/>
      <c r="D196" s="49"/>
    </row>
    <row r="197" spans="3:4" x14ac:dyDescent="0.25">
      <c r="C197" s="49"/>
      <c r="D197" s="49"/>
    </row>
    <row r="198" spans="3:4" x14ac:dyDescent="0.25">
      <c r="C198" s="49"/>
      <c r="D198" s="49"/>
    </row>
    <row r="199" spans="3:4" x14ac:dyDescent="0.25">
      <c r="C199" s="49"/>
      <c r="D199" s="49"/>
    </row>
    <row r="200" spans="3:4" x14ac:dyDescent="0.25">
      <c r="C200" s="49"/>
      <c r="D200" s="49"/>
    </row>
    <row r="201" spans="3:4" x14ac:dyDescent="0.25">
      <c r="C201" s="49"/>
      <c r="D201" s="49"/>
    </row>
    <row r="202" spans="3:4" x14ac:dyDescent="0.25">
      <c r="C202" s="49"/>
      <c r="D202" s="49"/>
    </row>
    <row r="203" spans="3:4" x14ac:dyDescent="0.25">
      <c r="C203" s="49"/>
      <c r="D203" s="49"/>
    </row>
    <row r="204" spans="3:4" x14ac:dyDescent="0.25">
      <c r="C204" s="49"/>
      <c r="D204" s="49"/>
    </row>
    <row r="205" spans="3:4" x14ac:dyDescent="0.25">
      <c r="C205" s="49"/>
      <c r="D205" s="49"/>
    </row>
    <row r="206" spans="3:4" x14ac:dyDescent="0.25">
      <c r="C206" s="49"/>
      <c r="D206" s="49"/>
    </row>
    <row r="207" spans="3:4" x14ac:dyDescent="0.25">
      <c r="C207" s="49"/>
      <c r="D207" s="49"/>
    </row>
    <row r="208" spans="3:4" x14ac:dyDescent="0.25">
      <c r="C208" s="49"/>
      <c r="D208" s="49"/>
    </row>
    <row r="209" spans="3:4" x14ac:dyDescent="0.25">
      <c r="C209" s="49"/>
      <c r="D209" s="49"/>
    </row>
    <row r="210" spans="3:4" x14ac:dyDescent="0.25">
      <c r="C210" s="49"/>
      <c r="D210" s="49"/>
    </row>
    <row r="211" spans="3:4" x14ac:dyDescent="0.25">
      <c r="C211" s="49"/>
      <c r="D211" s="49"/>
    </row>
    <row r="212" spans="3:4" x14ac:dyDescent="0.25">
      <c r="C212" s="49"/>
      <c r="D212" s="49"/>
    </row>
    <row r="213" spans="3:4" x14ac:dyDescent="0.25">
      <c r="C213" s="49"/>
      <c r="D213" s="49"/>
    </row>
    <row r="214" spans="3:4" x14ac:dyDescent="0.25">
      <c r="C214" s="49"/>
      <c r="D214" s="49"/>
    </row>
    <row r="215" spans="3:4" x14ac:dyDescent="0.25">
      <c r="C215" s="49"/>
      <c r="D215" s="49"/>
    </row>
    <row r="216" spans="3:4" x14ac:dyDescent="0.25">
      <c r="C216" s="49"/>
      <c r="D216" s="49"/>
    </row>
    <row r="217" spans="3:4" x14ac:dyDescent="0.25">
      <c r="C217" s="49"/>
      <c r="D217" s="49"/>
    </row>
    <row r="218" spans="3:4" x14ac:dyDescent="0.25">
      <c r="C218" s="49"/>
      <c r="D218" s="49"/>
    </row>
    <row r="219" spans="3:4" x14ac:dyDescent="0.25">
      <c r="C219" s="49"/>
      <c r="D219" s="49"/>
    </row>
    <row r="220" spans="3:4" x14ac:dyDescent="0.25">
      <c r="C220" s="49"/>
      <c r="D220" s="49"/>
    </row>
    <row r="221" spans="3:4" x14ac:dyDescent="0.25">
      <c r="C221" s="49"/>
      <c r="D221" s="49"/>
    </row>
    <row r="222" spans="3:4" x14ac:dyDescent="0.25">
      <c r="C222" s="49"/>
      <c r="D222" s="49"/>
    </row>
    <row r="223" spans="3:4" x14ac:dyDescent="0.25">
      <c r="C223" s="49"/>
      <c r="D223" s="49"/>
    </row>
    <row r="224" spans="3:4" x14ac:dyDescent="0.25">
      <c r="C224" s="49"/>
      <c r="D224" s="49"/>
    </row>
    <row r="225" spans="3:4" x14ac:dyDescent="0.25">
      <c r="C225" s="49"/>
      <c r="D225" s="49"/>
    </row>
    <row r="226" spans="3:4" x14ac:dyDescent="0.25">
      <c r="C226" s="49"/>
      <c r="D226" s="49"/>
    </row>
    <row r="227" spans="3:4" x14ac:dyDescent="0.25">
      <c r="C227" s="49"/>
      <c r="D227" s="49"/>
    </row>
    <row r="228" spans="3:4" x14ac:dyDescent="0.25">
      <c r="C228" s="49"/>
      <c r="D228" s="49"/>
    </row>
    <row r="229" spans="3:4" x14ac:dyDescent="0.25">
      <c r="C229" s="49"/>
      <c r="D229" s="49"/>
    </row>
    <row r="230" spans="3:4" x14ac:dyDescent="0.25">
      <c r="C230" s="49"/>
      <c r="D230" s="49"/>
    </row>
    <row r="231" spans="3:4" x14ac:dyDescent="0.25">
      <c r="C231" s="49"/>
      <c r="D231" s="49"/>
    </row>
    <row r="232" spans="3:4" x14ac:dyDescent="0.25">
      <c r="C232" s="49"/>
      <c r="D232" s="49"/>
    </row>
    <row r="233" spans="3:4" x14ac:dyDescent="0.25">
      <c r="C233" s="49"/>
      <c r="D233" s="49"/>
    </row>
    <row r="234" spans="3:4" x14ac:dyDescent="0.25">
      <c r="C234" s="49"/>
      <c r="D234" s="49"/>
    </row>
  </sheetData>
  <mergeCells count="12">
    <mergeCell ref="C49:D49"/>
    <mergeCell ref="C50:D50"/>
    <mergeCell ref="A44:B44"/>
    <mergeCell ref="A7:B7"/>
    <mergeCell ref="A14:B14"/>
    <mergeCell ref="A20:B20"/>
    <mergeCell ref="A1:D1"/>
    <mergeCell ref="A4:D4"/>
    <mergeCell ref="A6:B6"/>
    <mergeCell ref="A30:B30"/>
    <mergeCell ref="A42:B42"/>
    <mergeCell ref="A34:B3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sqref="A1:M1"/>
    </sheetView>
  </sheetViews>
  <sheetFormatPr defaultRowHeight="15" x14ac:dyDescent="0.25"/>
  <cols>
    <col min="1" max="1" width="12.7109375" customWidth="1"/>
    <col min="2" max="2" width="15.5703125" customWidth="1"/>
    <col min="10" max="11" width="10" customWidth="1"/>
  </cols>
  <sheetData>
    <row r="1" spans="1:13" ht="15" customHeight="1" x14ac:dyDescent="0.25">
      <c r="A1" s="230" t="s">
        <v>242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x14ac:dyDescent="0.25">
      <c r="A2" s="70" t="s">
        <v>152</v>
      </c>
      <c r="B2" s="70"/>
      <c r="C2" s="70"/>
      <c r="D2" s="70"/>
      <c r="E2" s="71"/>
      <c r="F2" s="71"/>
      <c r="G2" s="71"/>
      <c r="H2" s="71"/>
      <c r="I2" s="71"/>
      <c r="J2" s="70"/>
      <c r="K2" s="70"/>
      <c r="L2" s="70"/>
      <c r="M2" s="70"/>
    </row>
    <row r="3" spans="1:13" ht="15" customHeight="1" x14ac:dyDescent="0.25">
      <c r="A3" s="13"/>
      <c r="B3" s="13"/>
      <c r="C3" s="13"/>
      <c r="D3" s="13"/>
      <c r="E3" s="14"/>
      <c r="F3" s="14"/>
      <c r="G3" s="14"/>
      <c r="H3" s="14"/>
      <c r="I3" s="14"/>
      <c r="J3" s="13"/>
      <c r="K3" s="13"/>
      <c r="L3" s="13"/>
      <c r="M3" s="13"/>
    </row>
    <row r="4" spans="1:13" ht="15.75" x14ac:dyDescent="0.25">
      <c r="A4" s="249" t="s">
        <v>153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3" x14ac:dyDescent="0.25">
      <c r="A5" s="13"/>
      <c r="B5" s="13"/>
      <c r="C5" s="13"/>
      <c r="D5" s="13"/>
      <c r="E5" s="14"/>
      <c r="F5" s="15"/>
      <c r="G5" s="14"/>
      <c r="H5" s="14"/>
      <c r="I5" s="14"/>
      <c r="J5" s="13"/>
      <c r="K5" s="13"/>
      <c r="L5" s="13"/>
      <c r="M5" s="13"/>
    </row>
    <row r="6" spans="1:13" ht="15.75" thickBot="1" x14ac:dyDescent="0.3">
      <c r="A6" s="13"/>
      <c r="B6" s="13"/>
      <c r="C6" s="13"/>
      <c r="D6" s="13"/>
      <c r="E6" s="14"/>
      <c r="F6" s="14"/>
      <c r="G6" s="14"/>
      <c r="H6" s="14"/>
      <c r="I6" s="14"/>
      <c r="J6" s="13"/>
      <c r="K6" s="13"/>
      <c r="L6" s="266" t="s">
        <v>9</v>
      </c>
      <c r="M6" s="267"/>
    </row>
    <row r="7" spans="1:13" ht="15.75" thickBot="1" x14ac:dyDescent="0.3">
      <c r="A7" s="179" t="s">
        <v>187</v>
      </c>
      <c r="B7" s="180" t="s">
        <v>188</v>
      </c>
      <c r="C7" s="238" t="s">
        <v>19</v>
      </c>
      <c r="D7" s="238"/>
      <c r="E7" s="238"/>
      <c r="F7" s="238"/>
      <c r="G7" s="238"/>
      <c r="H7" s="238" t="s">
        <v>20</v>
      </c>
      <c r="I7" s="238"/>
      <c r="J7" s="238"/>
      <c r="K7" s="135"/>
      <c r="L7" s="135" t="s">
        <v>21</v>
      </c>
      <c r="M7" s="181" t="s">
        <v>190</v>
      </c>
    </row>
    <row r="8" spans="1:13" ht="15.75" thickBot="1" x14ac:dyDescent="0.3">
      <c r="A8" s="232" t="s">
        <v>18</v>
      </c>
      <c r="B8" s="235" t="s">
        <v>22</v>
      </c>
      <c r="C8" s="135" t="s">
        <v>100</v>
      </c>
      <c r="D8" s="135" t="s">
        <v>101</v>
      </c>
      <c r="E8" s="135" t="s">
        <v>102</v>
      </c>
      <c r="F8" s="135" t="s">
        <v>103</v>
      </c>
      <c r="G8" s="135" t="s">
        <v>104</v>
      </c>
      <c r="H8" s="135" t="s">
        <v>105</v>
      </c>
      <c r="I8" s="135" t="s">
        <v>106</v>
      </c>
      <c r="J8" s="135" t="s">
        <v>107</v>
      </c>
      <c r="K8" s="135" t="s">
        <v>108</v>
      </c>
      <c r="L8" s="135" t="s">
        <v>110</v>
      </c>
      <c r="M8" s="268" t="s">
        <v>5</v>
      </c>
    </row>
    <row r="9" spans="1:13" x14ac:dyDescent="0.25">
      <c r="A9" s="233"/>
      <c r="B9" s="236"/>
      <c r="C9" s="244" t="s">
        <v>111</v>
      </c>
      <c r="D9" s="244" t="s">
        <v>112</v>
      </c>
      <c r="E9" s="244" t="s">
        <v>113</v>
      </c>
      <c r="F9" s="244" t="s">
        <v>114</v>
      </c>
      <c r="G9" s="244" t="s">
        <v>115</v>
      </c>
      <c r="H9" s="244" t="s">
        <v>116</v>
      </c>
      <c r="I9" s="244" t="s">
        <v>117</v>
      </c>
      <c r="J9" s="244" t="s">
        <v>109</v>
      </c>
      <c r="K9" s="244" t="s">
        <v>118</v>
      </c>
      <c r="L9" s="244" t="s">
        <v>30</v>
      </c>
      <c r="M9" s="269"/>
    </row>
    <row r="10" spans="1:13" x14ac:dyDescent="0.25">
      <c r="A10" s="233"/>
      <c r="B10" s="236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69"/>
    </row>
    <row r="11" spans="1:13" ht="15.75" thickBot="1" x14ac:dyDescent="0.3">
      <c r="A11" s="234"/>
      <c r="B11" s="237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70"/>
    </row>
    <row r="12" spans="1:13" ht="15.75" thickBot="1" x14ac:dyDescent="0.3">
      <c r="A12" s="271" t="s">
        <v>119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3"/>
    </row>
    <row r="13" spans="1:13" x14ac:dyDescent="0.25">
      <c r="A13" s="274" t="s">
        <v>156</v>
      </c>
      <c r="B13" s="110" t="s">
        <v>33</v>
      </c>
      <c r="C13" s="119">
        <v>2071</v>
      </c>
      <c r="D13" s="119">
        <v>429</v>
      </c>
      <c r="E13" s="120">
        <v>10240</v>
      </c>
      <c r="F13" s="120"/>
      <c r="G13" s="121"/>
      <c r="H13" s="121"/>
      <c r="I13" s="121"/>
      <c r="J13" s="122"/>
      <c r="K13" s="122"/>
      <c r="L13" s="122"/>
      <c r="M13" s="111">
        <f>SUM(C13:L13)</f>
        <v>12740</v>
      </c>
    </row>
    <row r="14" spans="1:13" x14ac:dyDescent="0.25">
      <c r="A14" s="274"/>
      <c r="B14" s="17"/>
      <c r="C14" s="119"/>
      <c r="D14" s="122"/>
      <c r="E14" s="123"/>
      <c r="F14" s="120"/>
      <c r="G14" s="121"/>
      <c r="H14" s="120"/>
      <c r="I14" s="123"/>
      <c r="J14" s="122"/>
      <c r="K14" s="122"/>
      <c r="L14" s="122"/>
      <c r="M14" s="16"/>
    </row>
    <row r="15" spans="1:13" x14ac:dyDescent="0.25">
      <c r="A15" s="275"/>
      <c r="B15" s="18" t="s">
        <v>202</v>
      </c>
      <c r="C15" s="124">
        <f>1900+31+120+20</f>
        <v>2071</v>
      </c>
      <c r="D15" s="124">
        <v>429</v>
      </c>
      <c r="E15" s="125">
        <f>8063+2177</f>
        <v>10240</v>
      </c>
      <c r="F15" s="126"/>
      <c r="G15" s="127"/>
      <c r="H15" s="126"/>
      <c r="I15" s="125"/>
      <c r="J15" s="124"/>
      <c r="K15" s="124"/>
      <c r="L15" s="124"/>
      <c r="M15" s="19">
        <f>SUM(C15:L15)</f>
        <v>12740</v>
      </c>
    </row>
    <row r="16" spans="1:13" x14ac:dyDescent="0.25">
      <c r="A16" s="276" t="s">
        <v>157</v>
      </c>
      <c r="B16" s="110" t="s">
        <v>33</v>
      </c>
      <c r="C16" s="119">
        <v>39702</v>
      </c>
      <c r="D16" s="119">
        <v>8354</v>
      </c>
      <c r="E16" s="120">
        <v>4350</v>
      </c>
      <c r="F16" s="120"/>
      <c r="G16" s="121"/>
      <c r="H16" s="121"/>
      <c r="I16" s="121"/>
      <c r="J16" s="122"/>
      <c r="K16" s="122"/>
      <c r="L16" s="122"/>
      <c r="M16" s="111">
        <f>SUM(C16:L16)</f>
        <v>52406</v>
      </c>
    </row>
    <row r="17" spans="1:13" x14ac:dyDescent="0.25">
      <c r="A17" s="274"/>
      <c r="B17" s="17"/>
      <c r="C17" s="119"/>
      <c r="D17" s="122"/>
      <c r="E17" s="123"/>
      <c r="F17" s="120"/>
      <c r="G17" s="121"/>
      <c r="H17" s="120"/>
      <c r="I17" s="123"/>
      <c r="J17" s="122"/>
      <c r="K17" s="122"/>
      <c r="L17" s="122"/>
      <c r="M17" s="16"/>
    </row>
    <row r="18" spans="1:13" x14ac:dyDescent="0.25">
      <c r="A18" s="275"/>
      <c r="B18" s="18" t="s">
        <v>202</v>
      </c>
      <c r="C18" s="124">
        <f>2141+645+24588+9741+324+155+1560+168+380+26</f>
        <v>39728</v>
      </c>
      <c r="D18" s="124">
        <f>7+8354</f>
        <v>8361</v>
      </c>
      <c r="E18" s="125">
        <f>600+100+430+96+102+48+1078+550+486+55+805</f>
        <v>4350</v>
      </c>
      <c r="F18" s="126"/>
      <c r="G18" s="127"/>
      <c r="H18" s="126"/>
      <c r="I18" s="125"/>
      <c r="J18" s="124"/>
      <c r="K18" s="124"/>
      <c r="L18" s="124"/>
      <c r="M18" s="19">
        <f>SUM(C18:L18)</f>
        <v>52439</v>
      </c>
    </row>
    <row r="19" spans="1:13" ht="15.75" x14ac:dyDescent="0.25">
      <c r="A19" s="262" t="s">
        <v>5</v>
      </c>
      <c r="B19" s="67" t="s">
        <v>33</v>
      </c>
      <c r="C19" s="81">
        <f>SUM(C13+C16)</f>
        <v>41773</v>
      </c>
      <c r="D19" s="81">
        <f t="shared" ref="D19:L19" si="0">SUM(D13+D16)</f>
        <v>8783</v>
      </c>
      <c r="E19" s="81">
        <f t="shared" si="0"/>
        <v>14590</v>
      </c>
      <c r="F19" s="81">
        <f t="shared" si="0"/>
        <v>0</v>
      </c>
      <c r="G19" s="81">
        <f t="shared" si="0"/>
        <v>0</v>
      </c>
      <c r="H19" s="81">
        <f t="shared" si="0"/>
        <v>0</v>
      </c>
      <c r="I19" s="81">
        <f t="shared" si="0"/>
        <v>0</v>
      </c>
      <c r="J19" s="81">
        <f t="shared" si="0"/>
        <v>0</v>
      </c>
      <c r="K19" s="81">
        <f t="shared" si="0"/>
        <v>0</v>
      </c>
      <c r="L19" s="81">
        <f t="shared" si="0"/>
        <v>0</v>
      </c>
      <c r="M19" s="81">
        <f>SUM(C19:L19)</f>
        <v>65146</v>
      </c>
    </row>
    <row r="20" spans="1:13" ht="15.75" x14ac:dyDescent="0.25">
      <c r="A20" s="263"/>
      <c r="B20" s="68"/>
      <c r="C20" s="81"/>
      <c r="D20" s="81"/>
      <c r="E20" s="83"/>
      <c r="F20" s="83"/>
      <c r="G20" s="83"/>
      <c r="H20" s="83"/>
      <c r="I20" s="83"/>
      <c r="J20" s="81"/>
      <c r="K20" s="81"/>
      <c r="L20" s="81"/>
      <c r="M20" s="82"/>
    </row>
    <row r="21" spans="1:13" ht="15.75" x14ac:dyDescent="0.25">
      <c r="A21" s="264"/>
      <c r="B21" s="69" t="s">
        <v>202</v>
      </c>
      <c r="C21" s="84">
        <f>SUM(C15+C18)</f>
        <v>41799</v>
      </c>
      <c r="D21" s="84">
        <f t="shared" ref="D21:L21" si="1">SUM(D15+D18)</f>
        <v>8790</v>
      </c>
      <c r="E21" s="84">
        <f t="shared" si="1"/>
        <v>14590</v>
      </c>
      <c r="F21" s="84">
        <f t="shared" si="1"/>
        <v>0</v>
      </c>
      <c r="G21" s="84">
        <f t="shared" si="1"/>
        <v>0</v>
      </c>
      <c r="H21" s="84">
        <f t="shared" si="1"/>
        <v>0</v>
      </c>
      <c r="I21" s="84">
        <f t="shared" si="1"/>
        <v>0</v>
      </c>
      <c r="J21" s="84">
        <f t="shared" si="1"/>
        <v>0</v>
      </c>
      <c r="K21" s="84">
        <f t="shared" si="1"/>
        <v>0</v>
      </c>
      <c r="L21" s="84">
        <f t="shared" si="1"/>
        <v>0</v>
      </c>
      <c r="M21" s="82">
        <f>SUM(C21:L21)</f>
        <v>65179</v>
      </c>
    </row>
    <row r="24" spans="1:13" s="7" customFormat="1" x14ac:dyDescent="0.25">
      <c r="A24" s="8" t="s">
        <v>198</v>
      </c>
      <c r="B24" s="8"/>
      <c r="C24" s="176"/>
      <c r="D24" s="176"/>
    </row>
    <row r="25" spans="1:13" s="7" customFormat="1" x14ac:dyDescent="0.25">
      <c r="A25" s="8"/>
      <c r="B25" s="8"/>
      <c r="C25" s="176"/>
      <c r="D25" s="176"/>
    </row>
    <row r="26" spans="1:13" s="7" customFormat="1" x14ac:dyDescent="0.25">
      <c r="A26" s="8"/>
      <c r="B26" s="8"/>
      <c r="C26" s="176"/>
      <c r="D26" s="176"/>
    </row>
    <row r="27" spans="1:13" s="7" customFormat="1" x14ac:dyDescent="0.25">
      <c r="A27" s="8"/>
      <c r="B27" s="8"/>
      <c r="C27" s="8"/>
      <c r="D27" s="176"/>
      <c r="E27" s="261" t="s">
        <v>88</v>
      </c>
      <c r="F27" s="261"/>
      <c r="I27" s="260" t="s">
        <v>72</v>
      </c>
      <c r="J27" s="260"/>
    </row>
    <row r="28" spans="1:13" s="7" customFormat="1" x14ac:dyDescent="0.25">
      <c r="A28" s="8"/>
      <c r="B28" s="8"/>
      <c r="C28" s="8"/>
      <c r="D28" s="176"/>
      <c r="E28" s="261" t="s">
        <v>89</v>
      </c>
      <c r="F28" s="261"/>
      <c r="I28" s="260" t="s">
        <v>73</v>
      </c>
      <c r="J28" s="260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</sheetData>
  <mergeCells count="26">
    <mergeCell ref="M8:M11"/>
    <mergeCell ref="L9:L11"/>
    <mergeCell ref="E27:F27"/>
    <mergeCell ref="I27:J27"/>
    <mergeCell ref="E28:F28"/>
    <mergeCell ref="I28:J28"/>
    <mergeCell ref="F9:F11"/>
    <mergeCell ref="H9:H11"/>
    <mergeCell ref="I9:I11"/>
    <mergeCell ref="J9:J11"/>
    <mergeCell ref="K9:K11"/>
    <mergeCell ref="G9:G11"/>
    <mergeCell ref="A12:M12"/>
    <mergeCell ref="A19:A21"/>
    <mergeCell ref="A13:A15"/>
    <mergeCell ref="A16:A18"/>
    <mergeCell ref="C9:C11"/>
    <mergeCell ref="D9:D11"/>
    <mergeCell ref="E9:E11"/>
    <mergeCell ref="A8:A11"/>
    <mergeCell ref="B8:B11"/>
    <mergeCell ref="A1:M1"/>
    <mergeCell ref="A4:M4"/>
    <mergeCell ref="L6:M6"/>
    <mergeCell ref="C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13" workbookViewId="0">
      <selection sqref="A1:M1"/>
    </sheetView>
  </sheetViews>
  <sheetFormatPr defaultRowHeight="15" x14ac:dyDescent="0.25"/>
  <cols>
    <col min="1" max="1" width="12.7109375" customWidth="1"/>
    <col min="2" max="2" width="15.140625" customWidth="1"/>
    <col min="10" max="11" width="10" customWidth="1"/>
  </cols>
  <sheetData>
    <row r="1" spans="1:13" ht="15" customHeight="1" x14ac:dyDescent="0.25">
      <c r="A1" s="230" t="s">
        <v>242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x14ac:dyDescent="0.25">
      <c r="A2" s="70" t="s">
        <v>158</v>
      </c>
      <c r="B2" s="70"/>
      <c r="C2" s="70"/>
      <c r="D2" s="70"/>
      <c r="E2" s="71"/>
      <c r="F2" s="71"/>
      <c r="G2" s="71"/>
      <c r="H2" s="71"/>
      <c r="I2" s="71"/>
      <c r="J2" s="70"/>
      <c r="K2" s="70"/>
      <c r="L2" s="70"/>
      <c r="M2" s="70"/>
    </row>
    <row r="3" spans="1:13" ht="15" customHeight="1" x14ac:dyDescent="0.25">
      <c r="A3" s="13"/>
      <c r="B3" s="13"/>
      <c r="C3" s="13"/>
      <c r="D3" s="13"/>
      <c r="E3" s="14"/>
      <c r="F3" s="14"/>
      <c r="G3" s="14"/>
      <c r="H3" s="14"/>
      <c r="I3" s="14"/>
      <c r="J3" s="13"/>
      <c r="K3" s="13"/>
      <c r="L3" s="13"/>
      <c r="M3" s="13"/>
    </row>
    <row r="4" spans="1:13" ht="15.75" x14ac:dyDescent="0.25">
      <c r="A4" s="249" t="s">
        <v>159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3" x14ac:dyDescent="0.25">
      <c r="A5" s="13"/>
      <c r="B5" s="13"/>
      <c r="C5" s="13"/>
      <c r="D5" s="13"/>
      <c r="E5" s="14"/>
      <c r="F5" s="15"/>
      <c r="G5" s="14"/>
      <c r="H5" s="14"/>
      <c r="I5" s="14"/>
      <c r="J5" s="13"/>
      <c r="K5" s="13"/>
      <c r="L5" s="13"/>
      <c r="M5" s="13"/>
    </row>
    <row r="6" spans="1:13" ht="15.75" thickBot="1" x14ac:dyDescent="0.3">
      <c r="A6" s="13"/>
      <c r="B6" s="13"/>
      <c r="C6" s="13"/>
      <c r="D6" s="13"/>
      <c r="E6" s="14"/>
      <c r="F6" s="14"/>
      <c r="G6" s="14"/>
      <c r="H6" s="14"/>
      <c r="I6" s="14"/>
      <c r="J6" s="13"/>
      <c r="K6" s="13"/>
      <c r="L6" s="266" t="s">
        <v>9</v>
      </c>
      <c r="M6" s="267"/>
    </row>
    <row r="7" spans="1:13" ht="15.75" thickBot="1" x14ac:dyDescent="0.3">
      <c r="A7" s="179" t="s">
        <v>187</v>
      </c>
      <c r="B7" s="180" t="s">
        <v>188</v>
      </c>
      <c r="C7" s="238" t="s">
        <v>19</v>
      </c>
      <c r="D7" s="238"/>
      <c r="E7" s="238"/>
      <c r="F7" s="238"/>
      <c r="G7" s="238"/>
      <c r="H7" s="238" t="s">
        <v>20</v>
      </c>
      <c r="I7" s="238"/>
      <c r="J7" s="238"/>
      <c r="K7" s="135"/>
      <c r="L7" s="135" t="s">
        <v>21</v>
      </c>
      <c r="M7" s="181" t="s">
        <v>190</v>
      </c>
    </row>
    <row r="8" spans="1:13" ht="15.75" thickBot="1" x14ac:dyDescent="0.3">
      <c r="A8" s="232" t="s">
        <v>18</v>
      </c>
      <c r="B8" s="235" t="s">
        <v>22</v>
      </c>
      <c r="C8" s="135" t="s">
        <v>100</v>
      </c>
      <c r="D8" s="135" t="s">
        <v>101</v>
      </c>
      <c r="E8" s="135" t="s">
        <v>102</v>
      </c>
      <c r="F8" s="135" t="s">
        <v>103</v>
      </c>
      <c r="G8" s="135" t="s">
        <v>104</v>
      </c>
      <c r="H8" s="135" t="s">
        <v>105</v>
      </c>
      <c r="I8" s="135" t="s">
        <v>106</v>
      </c>
      <c r="J8" s="135" t="s">
        <v>107</v>
      </c>
      <c r="K8" s="135" t="s">
        <v>108</v>
      </c>
      <c r="L8" s="135" t="s">
        <v>110</v>
      </c>
      <c r="M8" s="268" t="s">
        <v>5</v>
      </c>
    </row>
    <row r="9" spans="1:13" x14ac:dyDescent="0.25">
      <c r="A9" s="233"/>
      <c r="B9" s="236"/>
      <c r="C9" s="244" t="s">
        <v>111</v>
      </c>
      <c r="D9" s="244" t="s">
        <v>112</v>
      </c>
      <c r="E9" s="244" t="s">
        <v>113</v>
      </c>
      <c r="F9" s="244" t="s">
        <v>114</v>
      </c>
      <c r="G9" s="244" t="s">
        <v>115</v>
      </c>
      <c r="H9" s="244" t="s">
        <v>116</v>
      </c>
      <c r="I9" s="244" t="s">
        <v>117</v>
      </c>
      <c r="J9" s="244" t="s">
        <v>109</v>
      </c>
      <c r="K9" s="244" t="s">
        <v>118</v>
      </c>
      <c r="L9" s="244" t="s">
        <v>30</v>
      </c>
      <c r="M9" s="269"/>
    </row>
    <row r="10" spans="1:13" x14ac:dyDescent="0.25">
      <c r="A10" s="233"/>
      <c r="B10" s="236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69"/>
    </row>
    <row r="11" spans="1:13" ht="15.75" thickBot="1" x14ac:dyDescent="0.3">
      <c r="A11" s="234"/>
      <c r="B11" s="237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70"/>
    </row>
    <row r="12" spans="1:13" ht="15.75" thickBot="1" x14ac:dyDescent="0.3">
      <c r="A12" s="271" t="s">
        <v>119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3"/>
    </row>
    <row r="13" spans="1:13" x14ac:dyDescent="0.25">
      <c r="A13" s="274" t="s">
        <v>160</v>
      </c>
      <c r="B13" s="110" t="s">
        <v>33</v>
      </c>
      <c r="C13" s="119">
        <v>16694</v>
      </c>
      <c r="D13" s="119">
        <v>3280</v>
      </c>
      <c r="E13" s="120">
        <v>112</v>
      </c>
      <c r="F13" s="120"/>
      <c r="G13" s="121"/>
      <c r="H13" s="121"/>
      <c r="I13" s="121"/>
      <c r="J13" s="122"/>
      <c r="K13" s="122"/>
      <c r="L13" s="122"/>
      <c r="M13" s="111">
        <f>SUM(C13:L13)</f>
        <v>20086</v>
      </c>
    </row>
    <row r="14" spans="1:13" x14ac:dyDescent="0.25">
      <c r="A14" s="274"/>
      <c r="B14" s="17"/>
      <c r="C14" s="119"/>
      <c r="D14" s="122"/>
      <c r="E14" s="123"/>
      <c r="F14" s="120"/>
      <c r="G14" s="121"/>
      <c r="H14" s="120"/>
      <c r="I14" s="123"/>
      <c r="J14" s="122"/>
      <c r="K14" s="122"/>
      <c r="L14" s="122"/>
      <c r="M14" s="16"/>
    </row>
    <row r="15" spans="1:13" x14ac:dyDescent="0.25">
      <c r="A15" s="275"/>
      <c r="B15" s="18" t="s">
        <v>202</v>
      </c>
      <c r="C15" s="124">
        <f>450+2840+16694-2706</f>
        <v>17278</v>
      </c>
      <c r="D15" s="124">
        <f>1092+983+328+328+549-554+99+767</f>
        <v>3592</v>
      </c>
      <c r="E15" s="125">
        <f>16+6+31+31+6+6+16+381+220</f>
        <v>713</v>
      </c>
      <c r="F15" s="126"/>
      <c r="G15" s="127"/>
      <c r="H15" s="126"/>
      <c r="I15" s="125"/>
      <c r="J15" s="124"/>
      <c r="K15" s="124"/>
      <c r="L15" s="124"/>
      <c r="M15" s="19">
        <f>SUM(C15:L15)</f>
        <v>21583</v>
      </c>
    </row>
    <row r="16" spans="1:13" ht="15.75" x14ac:dyDescent="0.25">
      <c r="A16" s="262" t="s">
        <v>5</v>
      </c>
      <c r="B16" s="67" t="s">
        <v>33</v>
      </c>
      <c r="C16" s="81">
        <f>SUM(C13)</f>
        <v>16694</v>
      </c>
      <c r="D16" s="81">
        <f t="shared" ref="D16:L16" si="0">SUM(D13)</f>
        <v>3280</v>
      </c>
      <c r="E16" s="81">
        <f t="shared" si="0"/>
        <v>112</v>
      </c>
      <c r="F16" s="81">
        <f t="shared" si="0"/>
        <v>0</v>
      </c>
      <c r="G16" s="81">
        <f t="shared" si="0"/>
        <v>0</v>
      </c>
      <c r="H16" s="81">
        <f t="shared" si="0"/>
        <v>0</v>
      </c>
      <c r="I16" s="81">
        <f t="shared" si="0"/>
        <v>0</v>
      </c>
      <c r="J16" s="81">
        <f t="shared" si="0"/>
        <v>0</v>
      </c>
      <c r="K16" s="81">
        <f t="shared" si="0"/>
        <v>0</v>
      </c>
      <c r="L16" s="81">
        <f t="shared" si="0"/>
        <v>0</v>
      </c>
      <c r="M16" s="81">
        <f>SUM(C16:L16)</f>
        <v>20086</v>
      </c>
    </row>
    <row r="17" spans="1:13" ht="15.75" x14ac:dyDescent="0.25">
      <c r="A17" s="263"/>
      <c r="B17" s="68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2"/>
    </row>
    <row r="18" spans="1:13" ht="15.75" x14ac:dyDescent="0.25">
      <c r="A18" s="264"/>
      <c r="B18" s="69" t="s">
        <v>202</v>
      </c>
      <c r="C18" s="84">
        <f>SUM(C15)</f>
        <v>17278</v>
      </c>
      <c r="D18" s="84">
        <f t="shared" ref="D18:L18" si="1">SUM(D15)</f>
        <v>3592</v>
      </c>
      <c r="E18" s="84">
        <f t="shared" si="1"/>
        <v>713</v>
      </c>
      <c r="F18" s="84">
        <f t="shared" si="1"/>
        <v>0</v>
      </c>
      <c r="G18" s="84">
        <f t="shared" si="1"/>
        <v>0</v>
      </c>
      <c r="H18" s="84">
        <f t="shared" si="1"/>
        <v>0</v>
      </c>
      <c r="I18" s="84">
        <f t="shared" si="1"/>
        <v>0</v>
      </c>
      <c r="J18" s="84">
        <f t="shared" si="1"/>
        <v>0</v>
      </c>
      <c r="K18" s="84">
        <f t="shared" si="1"/>
        <v>0</v>
      </c>
      <c r="L18" s="84">
        <f t="shared" si="1"/>
        <v>0</v>
      </c>
      <c r="M18" s="82">
        <f>SUM(C18:L18)</f>
        <v>21583</v>
      </c>
    </row>
    <row r="21" spans="1:13" s="7" customFormat="1" x14ac:dyDescent="0.25">
      <c r="A21" s="8" t="s">
        <v>198</v>
      </c>
      <c r="B21" s="8"/>
      <c r="C21" s="176"/>
      <c r="D21" s="176"/>
    </row>
    <row r="22" spans="1:13" s="7" customFormat="1" x14ac:dyDescent="0.25">
      <c r="A22" s="8"/>
      <c r="B22" s="8"/>
      <c r="C22" s="176"/>
      <c r="D22" s="176"/>
    </row>
    <row r="23" spans="1:13" s="7" customFormat="1" x14ac:dyDescent="0.25">
      <c r="A23" s="8"/>
      <c r="B23" s="8"/>
      <c r="C23" s="176"/>
      <c r="D23" s="176"/>
    </row>
    <row r="24" spans="1:13" s="7" customFormat="1" x14ac:dyDescent="0.25">
      <c r="A24" s="8"/>
      <c r="B24" s="8"/>
      <c r="C24" s="8"/>
      <c r="D24" s="176"/>
      <c r="E24" s="8" t="s">
        <v>88</v>
      </c>
      <c r="I24" s="176" t="s">
        <v>72</v>
      </c>
    </row>
    <row r="25" spans="1:13" s="7" customFormat="1" x14ac:dyDescent="0.25">
      <c r="A25" s="8"/>
      <c r="B25" s="8"/>
      <c r="C25" s="8"/>
      <c r="D25" s="176"/>
      <c r="E25" s="8" t="s">
        <v>89</v>
      </c>
      <c r="I25" s="188" t="s">
        <v>73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21">
    <mergeCell ref="M8:M11"/>
    <mergeCell ref="A12:M12"/>
    <mergeCell ref="A13:A15"/>
    <mergeCell ref="A16:A18"/>
    <mergeCell ref="E9:E11"/>
    <mergeCell ref="F9:F11"/>
    <mergeCell ref="G9:G11"/>
    <mergeCell ref="H9:H11"/>
    <mergeCell ref="I9:I11"/>
    <mergeCell ref="J9:J11"/>
    <mergeCell ref="C9:C11"/>
    <mergeCell ref="D9:D11"/>
    <mergeCell ref="K9:K11"/>
    <mergeCell ref="L9:L11"/>
    <mergeCell ref="A8:A11"/>
    <mergeCell ref="B8:B11"/>
    <mergeCell ref="A1:M1"/>
    <mergeCell ref="A4:M4"/>
    <mergeCell ref="L6:M6"/>
    <mergeCell ref="C7:G7"/>
    <mergeCell ref="H7:J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7" workbookViewId="0">
      <selection sqref="A1:D1"/>
    </sheetView>
  </sheetViews>
  <sheetFormatPr defaultRowHeight="15" x14ac:dyDescent="0.25"/>
  <cols>
    <col min="1" max="1" width="27.140625" style="2" customWidth="1"/>
    <col min="2" max="2" width="26.85546875" style="2" customWidth="1"/>
    <col min="3" max="3" width="11" style="2" customWidth="1"/>
    <col min="4" max="4" width="10.7109375" style="2" customWidth="1"/>
  </cols>
  <sheetData>
    <row r="1" spans="1:13" s="87" customFormat="1" ht="30" customHeight="1" x14ac:dyDescent="0.25">
      <c r="A1" s="230" t="s">
        <v>243</v>
      </c>
      <c r="B1" s="230"/>
      <c r="C1" s="230"/>
      <c r="D1" s="230"/>
      <c r="E1" s="86"/>
      <c r="F1" s="86"/>
      <c r="G1" s="86"/>
      <c r="H1" s="86"/>
      <c r="I1" s="86"/>
      <c r="J1" s="86"/>
      <c r="K1" s="86"/>
      <c r="L1" s="86"/>
      <c r="M1" s="86"/>
    </row>
    <row r="2" spans="1:13" x14ac:dyDescent="0.25">
      <c r="A2" s="70" t="s">
        <v>240</v>
      </c>
      <c r="B2" s="70"/>
      <c r="C2" s="70"/>
      <c r="D2" s="70"/>
      <c r="E2" s="71"/>
      <c r="F2" s="71"/>
      <c r="G2" s="71"/>
      <c r="H2" s="71"/>
      <c r="I2" s="71"/>
      <c r="J2" s="70"/>
      <c r="K2" s="70"/>
      <c r="L2" s="70"/>
      <c r="M2" s="70"/>
    </row>
    <row r="3" spans="1:13" ht="4.5" customHeight="1" x14ac:dyDescent="0.25">
      <c r="C3" s="21"/>
      <c r="D3" s="21"/>
    </row>
    <row r="4" spans="1:13" ht="30" customHeight="1" x14ac:dyDescent="0.25">
      <c r="A4" s="217" t="s">
        <v>161</v>
      </c>
      <c r="B4" s="217"/>
      <c r="C4" s="217"/>
      <c r="D4" s="217"/>
    </row>
    <row r="5" spans="1:13" ht="3.75" customHeight="1" x14ac:dyDescent="0.25">
      <c r="A5" s="21"/>
      <c r="B5" s="21"/>
      <c r="C5" s="21"/>
      <c r="D5" s="21"/>
    </row>
    <row r="6" spans="1:13" ht="15.75" customHeight="1" thickBot="1" x14ac:dyDescent="0.3">
      <c r="A6" s="21"/>
      <c r="B6" s="21"/>
      <c r="C6" s="21"/>
      <c r="D6" s="94" t="s">
        <v>9</v>
      </c>
    </row>
    <row r="7" spans="1:13" ht="39" thickBot="1" x14ac:dyDescent="0.3">
      <c r="A7" s="113" t="s">
        <v>10</v>
      </c>
      <c r="B7" s="113" t="s">
        <v>23</v>
      </c>
      <c r="C7" s="113" t="s">
        <v>31</v>
      </c>
      <c r="D7" s="113" t="s">
        <v>32</v>
      </c>
    </row>
    <row r="8" spans="1:13" x14ac:dyDescent="0.25">
      <c r="A8" s="282" t="s">
        <v>29</v>
      </c>
      <c r="B8" s="283"/>
      <c r="C8" s="112">
        <f>SUM(C9:C13)</f>
        <v>1554</v>
      </c>
      <c r="D8" s="112">
        <f>SUM(D9:D16)</f>
        <v>2094</v>
      </c>
    </row>
    <row r="9" spans="1:13" ht="25.5" x14ac:dyDescent="0.25">
      <c r="A9" s="88"/>
      <c r="B9" s="89" t="s">
        <v>162</v>
      </c>
      <c r="C9" s="23">
        <v>620</v>
      </c>
      <c r="D9" s="23">
        <v>620</v>
      </c>
    </row>
    <row r="10" spans="1:13" x14ac:dyDescent="0.25">
      <c r="A10" s="170"/>
      <c r="B10" s="89" t="s">
        <v>163</v>
      </c>
      <c r="C10" s="23">
        <v>71</v>
      </c>
      <c r="D10" s="23">
        <v>71</v>
      </c>
    </row>
    <row r="11" spans="1:13" ht="25.5" x14ac:dyDescent="0.25">
      <c r="A11" s="170"/>
      <c r="B11" s="92" t="s">
        <v>164</v>
      </c>
      <c r="C11" s="23">
        <v>30</v>
      </c>
      <c r="D11" s="23">
        <v>30</v>
      </c>
    </row>
    <row r="12" spans="1:13" x14ac:dyDescent="0.25">
      <c r="A12" s="170"/>
      <c r="B12" s="92" t="s">
        <v>166</v>
      </c>
      <c r="C12" s="23">
        <v>478</v>
      </c>
      <c r="D12" s="23">
        <v>478</v>
      </c>
    </row>
    <row r="13" spans="1:13" ht="25.5" x14ac:dyDescent="0.25">
      <c r="A13" s="170"/>
      <c r="B13" s="89" t="s">
        <v>165</v>
      </c>
      <c r="C13" s="23">
        <v>355</v>
      </c>
      <c r="D13" s="23">
        <v>355</v>
      </c>
    </row>
    <row r="14" spans="1:13" x14ac:dyDescent="0.25">
      <c r="A14" s="170"/>
      <c r="B14" s="89" t="s">
        <v>211</v>
      </c>
      <c r="C14" s="23"/>
      <c r="D14" s="23">
        <v>100</v>
      </c>
    </row>
    <row r="15" spans="1:13" ht="25.5" x14ac:dyDescent="0.25">
      <c r="A15" s="170"/>
      <c r="B15" s="89" t="s">
        <v>212</v>
      </c>
      <c r="C15" s="23"/>
      <c r="D15" s="23">
        <v>50</v>
      </c>
    </row>
    <row r="16" spans="1:13" ht="25.5" x14ac:dyDescent="0.25">
      <c r="A16" s="170"/>
      <c r="B16" s="89" t="s">
        <v>213</v>
      </c>
      <c r="C16" s="23"/>
      <c r="D16" s="23">
        <f>25+365</f>
        <v>390</v>
      </c>
    </row>
    <row r="17" spans="1:4" ht="8.1" customHeight="1" x14ac:dyDescent="0.25">
      <c r="A17" s="93"/>
      <c r="B17" s="90"/>
      <c r="C17" s="91"/>
      <c r="D17" s="90"/>
    </row>
    <row r="18" spans="1:4" x14ac:dyDescent="0.25">
      <c r="A18" s="281" t="s">
        <v>167</v>
      </c>
      <c r="B18" s="281"/>
      <c r="C18" s="34">
        <f>SUM(C19:C20)</f>
        <v>814</v>
      </c>
      <c r="D18" s="24">
        <f>SUM(D19:D20)</f>
        <v>814</v>
      </c>
    </row>
    <row r="19" spans="1:4" x14ac:dyDescent="0.25">
      <c r="A19" s="279"/>
      <c r="B19" s="92" t="s">
        <v>168</v>
      </c>
      <c r="C19" s="23">
        <v>660</v>
      </c>
      <c r="D19" s="23">
        <v>660</v>
      </c>
    </row>
    <row r="20" spans="1:4" x14ac:dyDescent="0.25">
      <c r="A20" s="280"/>
      <c r="B20" s="92" t="s">
        <v>169</v>
      </c>
      <c r="C20" s="23">
        <v>154</v>
      </c>
      <c r="D20" s="23">
        <v>154</v>
      </c>
    </row>
    <row r="21" spans="1:4" ht="8.1" customHeight="1" x14ac:dyDescent="0.25">
      <c r="A21" s="115"/>
      <c r="B21" s="114"/>
      <c r="C21" s="114"/>
      <c r="D21" s="114"/>
    </row>
    <row r="22" spans="1:4" x14ac:dyDescent="0.25">
      <c r="A22" s="281" t="s">
        <v>170</v>
      </c>
      <c r="B22" s="281"/>
      <c r="C22" s="22">
        <f>SUM(C23:C23)</f>
        <v>2139</v>
      </c>
      <c r="D22" s="22">
        <f>SUM(D23:D23)</f>
        <v>2139</v>
      </c>
    </row>
    <row r="23" spans="1:4" x14ac:dyDescent="0.25">
      <c r="A23" s="136"/>
      <c r="B23" s="92" t="s">
        <v>171</v>
      </c>
      <c r="C23" s="23">
        <v>2139</v>
      </c>
      <c r="D23" s="23">
        <v>2139</v>
      </c>
    </row>
    <row r="24" spans="1:4" ht="8.1" customHeight="1" x14ac:dyDescent="0.25">
      <c r="A24" s="171"/>
      <c r="B24" s="114"/>
      <c r="C24" s="116"/>
      <c r="D24" s="116"/>
    </row>
    <row r="25" spans="1:4" x14ac:dyDescent="0.25">
      <c r="A25" s="281" t="s">
        <v>172</v>
      </c>
      <c r="B25" s="281"/>
      <c r="C25" s="22">
        <f>SUM(C26:C26)</f>
        <v>255</v>
      </c>
      <c r="D25" s="22">
        <f>SUM(D26:D26)</f>
        <v>255</v>
      </c>
    </row>
    <row r="26" spans="1:4" x14ac:dyDescent="0.25">
      <c r="A26" s="137"/>
      <c r="B26" s="92" t="s">
        <v>173</v>
      </c>
      <c r="C26" s="23">
        <v>255</v>
      </c>
      <c r="D26" s="23">
        <v>255</v>
      </c>
    </row>
    <row r="27" spans="1:4" ht="8.1" customHeight="1" x14ac:dyDescent="0.25">
      <c r="A27" s="115"/>
      <c r="B27" s="115"/>
      <c r="C27" s="172"/>
      <c r="D27" s="172"/>
    </row>
    <row r="28" spans="1:4" x14ac:dyDescent="0.25">
      <c r="A28" s="281" t="s">
        <v>174</v>
      </c>
      <c r="B28" s="281"/>
      <c r="C28" s="22">
        <f>SUM(C29:C32)</f>
        <v>5949</v>
      </c>
      <c r="D28" s="22">
        <f>SUM(D29:D33)</f>
        <v>7930</v>
      </c>
    </row>
    <row r="29" spans="1:4" x14ac:dyDescent="0.25">
      <c r="A29" s="137"/>
      <c r="B29" s="92" t="s">
        <v>175</v>
      </c>
      <c r="C29" s="23">
        <v>3605</v>
      </c>
      <c r="D29" s="23">
        <v>3605</v>
      </c>
    </row>
    <row r="30" spans="1:4" ht="25.5" x14ac:dyDescent="0.25">
      <c r="A30" s="115"/>
      <c r="B30" s="92" t="s">
        <v>176</v>
      </c>
      <c r="C30" s="23">
        <v>274</v>
      </c>
      <c r="D30" s="23">
        <v>274</v>
      </c>
    </row>
    <row r="31" spans="1:4" ht="25.5" x14ac:dyDescent="0.25">
      <c r="A31" s="115"/>
      <c r="B31" s="92" t="s">
        <v>177</v>
      </c>
      <c r="C31" s="23">
        <v>1160</v>
      </c>
      <c r="D31" s="23">
        <v>1160</v>
      </c>
    </row>
    <row r="32" spans="1:4" x14ac:dyDescent="0.25">
      <c r="A32" s="115"/>
      <c r="B32" s="92" t="s">
        <v>178</v>
      </c>
      <c r="C32" s="23">
        <v>910</v>
      </c>
      <c r="D32" s="23">
        <v>910</v>
      </c>
    </row>
    <row r="33" spans="1:4" x14ac:dyDescent="0.25">
      <c r="A33" s="115"/>
      <c r="B33" s="92" t="s">
        <v>210</v>
      </c>
      <c r="C33" s="23"/>
      <c r="D33" s="23">
        <v>1981</v>
      </c>
    </row>
    <row r="34" spans="1:4" ht="8.1" customHeight="1" x14ac:dyDescent="0.25">
      <c r="A34" s="115"/>
      <c r="B34" s="115"/>
      <c r="C34" s="172"/>
      <c r="D34" s="172"/>
    </row>
    <row r="35" spans="1:4" x14ac:dyDescent="0.25">
      <c r="A35" s="281" t="s">
        <v>179</v>
      </c>
      <c r="B35" s="281"/>
      <c r="C35" s="22">
        <f>SUM(C36:C36)</f>
        <v>3500</v>
      </c>
      <c r="D35" s="22">
        <f>SUM(D36:D36)</f>
        <v>3500</v>
      </c>
    </row>
    <row r="36" spans="1:4" ht="25.5" x14ac:dyDescent="0.25">
      <c r="A36" s="137"/>
      <c r="B36" s="92" t="s">
        <v>180</v>
      </c>
      <c r="C36" s="23">
        <v>3500</v>
      </c>
      <c r="D36" s="23">
        <v>3500</v>
      </c>
    </row>
    <row r="37" spans="1:4" ht="8.1" customHeight="1" x14ac:dyDescent="0.25">
      <c r="A37" s="171"/>
      <c r="B37" s="115"/>
      <c r="C37" s="172"/>
      <c r="D37" s="172"/>
    </row>
    <row r="38" spans="1:4" x14ac:dyDescent="0.25">
      <c r="A38" s="281" t="s">
        <v>214</v>
      </c>
      <c r="B38" s="281"/>
      <c r="C38" s="22">
        <f>SUM(C39:C39)</f>
        <v>0</v>
      </c>
      <c r="D38" s="22">
        <f>SUM(D39:D39)</f>
        <v>1263</v>
      </c>
    </row>
    <row r="39" spans="1:4" x14ac:dyDescent="0.25">
      <c r="A39" s="182"/>
      <c r="B39" s="92" t="s">
        <v>215</v>
      </c>
      <c r="C39" s="23"/>
      <c r="D39" s="23">
        <v>1263</v>
      </c>
    </row>
    <row r="40" spans="1:4" ht="8.1" customHeight="1" thickBot="1" x14ac:dyDescent="0.3">
      <c r="A40" s="173"/>
      <c r="B40" s="117"/>
      <c r="C40" s="117"/>
      <c r="D40" s="117"/>
    </row>
    <row r="41" spans="1:4" ht="16.5" thickBot="1" x14ac:dyDescent="0.3">
      <c r="A41" s="277" t="s">
        <v>5</v>
      </c>
      <c r="B41" s="278"/>
      <c r="C41" s="118">
        <f>SUM(C8+C18+C22+C28+C35+C25)</f>
        <v>14211</v>
      </c>
      <c r="D41" s="118">
        <f>SUM(D8+D18+D22+D28+D35+D25+D38)</f>
        <v>17995</v>
      </c>
    </row>
    <row r="42" spans="1:4" ht="12" customHeight="1" x14ac:dyDescent="0.25"/>
    <row r="43" spans="1:4" s="7" customFormat="1" x14ac:dyDescent="0.25">
      <c r="A43" s="8" t="s">
        <v>198</v>
      </c>
      <c r="B43" s="8"/>
      <c r="C43" s="176"/>
      <c r="D43" s="176"/>
    </row>
    <row r="44" spans="1:4" s="7" customFormat="1" x14ac:dyDescent="0.25">
      <c r="A44" s="8"/>
      <c r="B44" s="8"/>
      <c r="C44" s="176"/>
      <c r="D44" s="176"/>
    </row>
    <row r="45" spans="1:4" s="7" customFormat="1" x14ac:dyDescent="0.25">
      <c r="A45" s="8"/>
      <c r="B45" s="190" t="s">
        <v>193</v>
      </c>
      <c r="C45" s="220" t="s">
        <v>72</v>
      </c>
      <c r="D45" s="220"/>
    </row>
    <row r="46" spans="1:4" s="7" customFormat="1" x14ac:dyDescent="0.25">
      <c r="A46" s="8"/>
      <c r="B46" s="190" t="s">
        <v>186</v>
      </c>
      <c r="C46" s="220" t="s">
        <v>73</v>
      </c>
      <c r="D46" s="220"/>
    </row>
  </sheetData>
  <mergeCells count="13">
    <mergeCell ref="C45:D45"/>
    <mergeCell ref="C46:D46"/>
    <mergeCell ref="A41:B41"/>
    <mergeCell ref="A1:D1"/>
    <mergeCell ref="A4:D4"/>
    <mergeCell ref="A19:A20"/>
    <mergeCell ref="A25:B25"/>
    <mergeCell ref="A35:B35"/>
    <mergeCell ref="A8:B8"/>
    <mergeCell ref="A18:B18"/>
    <mergeCell ref="A22:B22"/>
    <mergeCell ref="A28:B28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C5" sqref="C5"/>
    </sheetView>
  </sheetViews>
  <sheetFormatPr defaultRowHeight="15" x14ac:dyDescent="0.25"/>
  <cols>
    <col min="1" max="2" width="3.28515625" style="2" customWidth="1"/>
    <col min="3" max="3" width="13.42578125" style="2" customWidth="1"/>
    <col min="4" max="4" width="34.85546875" style="2" customWidth="1"/>
    <col min="5" max="5" width="13.7109375" style="2" customWidth="1"/>
    <col min="6" max="6" width="13.5703125" style="2" customWidth="1"/>
  </cols>
  <sheetData>
    <row r="1" spans="1:6" s="87" customFormat="1" ht="30" customHeight="1" x14ac:dyDescent="0.25">
      <c r="A1" s="230" t="s">
        <v>244</v>
      </c>
      <c r="B1" s="230"/>
      <c r="C1" s="230"/>
      <c r="D1" s="230"/>
      <c r="E1" s="230"/>
      <c r="F1" s="230"/>
    </row>
    <row r="2" spans="1:6" x14ac:dyDescent="0.25">
      <c r="A2" s="293" t="s">
        <v>209</v>
      </c>
      <c r="B2" s="293"/>
      <c r="C2" s="293"/>
    </row>
    <row r="4" spans="1:6" ht="15.75" x14ac:dyDescent="0.25">
      <c r="A4" s="217" t="s">
        <v>181</v>
      </c>
      <c r="B4" s="217"/>
      <c r="C4" s="217"/>
      <c r="D4" s="217"/>
      <c r="E4" s="217"/>
      <c r="F4" s="217"/>
    </row>
    <row r="5" spans="1:6" x14ac:dyDescent="0.25">
      <c r="A5" s="21"/>
      <c r="B5" s="21"/>
    </row>
    <row r="6" spans="1:6" ht="15.75" thickBot="1" x14ac:dyDescent="0.3">
      <c r="F6" s="96" t="s">
        <v>9</v>
      </c>
    </row>
    <row r="7" spans="1:6" ht="39" thickBot="1" x14ac:dyDescent="0.3">
      <c r="A7" s="294" t="s">
        <v>10</v>
      </c>
      <c r="B7" s="294"/>
      <c r="C7" s="294"/>
      <c r="D7" s="95" t="s">
        <v>0</v>
      </c>
      <c r="E7" s="128" t="s">
        <v>31</v>
      </c>
      <c r="F7" s="128" t="s">
        <v>32</v>
      </c>
    </row>
    <row r="8" spans="1:6" ht="15.75" thickBot="1" x14ac:dyDescent="0.3">
      <c r="A8" s="284" t="s">
        <v>182</v>
      </c>
      <c r="B8" s="285"/>
      <c r="C8" s="285"/>
      <c r="D8" s="285"/>
      <c r="E8" s="174">
        <f>SUM(E9:E16)</f>
        <v>5940</v>
      </c>
      <c r="F8" s="174">
        <f>SUM(F9:F16)</f>
        <v>428807</v>
      </c>
    </row>
    <row r="9" spans="1:6" x14ac:dyDescent="0.25">
      <c r="A9" s="286"/>
      <c r="B9" s="286"/>
      <c r="C9" s="287"/>
      <c r="D9" s="132" t="s">
        <v>183</v>
      </c>
      <c r="E9" s="29"/>
      <c r="F9" s="29">
        <f>665+35000</f>
        <v>35665</v>
      </c>
    </row>
    <row r="10" spans="1:6" x14ac:dyDescent="0.25">
      <c r="A10" s="288"/>
      <c r="B10" s="288"/>
      <c r="C10" s="289"/>
      <c r="D10" s="133" t="s">
        <v>231</v>
      </c>
      <c r="E10" s="25"/>
      <c r="F10" s="25">
        <f>23000+45000+243780</f>
        <v>311780</v>
      </c>
    </row>
    <row r="11" spans="1:6" x14ac:dyDescent="0.25">
      <c r="A11" s="288"/>
      <c r="B11" s="288"/>
      <c r="C11" s="289"/>
      <c r="D11" s="133" t="s">
        <v>233</v>
      </c>
      <c r="E11" s="25"/>
      <c r="F11" s="25">
        <f>20996+394</f>
        <v>21390</v>
      </c>
    </row>
    <row r="12" spans="1:6" x14ac:dyDescent="0.25">
      <c r="A12" s="288"/>
      <c r="B12" s="288"/>
      <c r="C12" s="289"/>
      <c r="D12" s="131" t="s">
        <v>184</v>
      </c>
      <c r="E12" s="25"/>
      <c r="F12" s="25">
        <v>10000</v>
      </c>
    </row>
    <row r="13" spans="1:6" ht="15" customHeight="1" x14ac:dyDescent="0.25">
      <c r="A13" s="288"/>
      <c r="B13" s="288"/>
      <c r="C13" s="289"/>
      <c r="D13" s="131" t="s">
        <v>234</v>
      </c>
      <c r="E13" s="25"/>
      <c r="F13" s="25">
        <v>3758</v>
      </c>
    </row>
    <row r="14" spans="1:6" x14ac:dyDescent="0.25">
      <c r="A14" s="288"/>
      <c r="B14" s="288"/>
      <c r="C14" s="289"/>
      <c r="D14" s="131" t="s">
        <v>232</v>
      </c>
      <c r="E14" s="25"/>
      <c r="F14" s="25">
        <v>9652</v>
      </c>
    </row>
    <row r="15" spans="1:6" ht="15" customHeight="1" x14ac:dyDescent="0.25">
      <c r="A15" s="288"/>
      <c r="B15" s="288"/>
      <c r="C15" s="289"/>
      <c r="D15" s="131" t="s">
        <v>235</v>
      </c>
      <c r="E15" s="25"/>
      <c r="F15" s="25">
        <v>622</v>
      </c>
    </row>
    <row r="16" spans="1:6" ht="15" customHeight="1" x14ac:dyDescent="0.25">
      <c r="A16" s="288"/>
      <c r="B16" s="288"/>
      <c r="C16" s="289"/>
      <c r="D16" s="131" t="s">
        <v>185</v>
      </c>
      <c r="E16" s="25">
        <v>5940</v>
      </c>
      <c r="F16" s="25">
        <f>30000+5940</f>
        <v>35940</v>
      </c>
    </row>
    <row r="17" spans="1:6" ht="8.1" customHeight="1" thickBot="1" x14ac:dyDescent="0.3">
      <c r="A17" s="183"/>
      <c r="B17" s="183"/>
      <c r="C17" s="183"/>
      <c r="D17" s="204"/>
      <c r="E17" s="28"/>
      <c r="F17" s="28"/>
    </row>
    <row r="18" spans="1:6" ht="15" customHeight="1" thickBot="1" x14ac:dyDescent="0.3">
      <c r="A18" s="284" t="s">
        <v>216</v>
      </c>
      <c r="B18" s="285"/>
      <c r="C18" s="285"/>
      <c r="D18" s="285"/>
      <c r="E18" s="174">
        <f>SUM(E19:E19)</f>
        <v>0</v>
      </c>
      <c r="F18" s="174">
        <f>SUM(F19:F19)</f>
        <v>4639</v>
      </c>
    </row>
    <row r="19" spans="1:6" x14ac:dyDescent="0.25">
      <c r="A19" s="206"/>
      <c r="B19" s="206"/>
      <c r="C19" s="207"/>
      <c r="D19" s="208" t="s">
        <v>218</v>
      </c>
      <c r="E19" s="209"/>
      <c r="F19" s="209">
        <v>4639</v>
      </c>
    </row>
    <row r="20" spans="1:6" s="26" customFormat="1" ht="8.1" customHeight="1" thickBot="1" x14ac:dyDescent="0.3">
      <c r="A20" s="195"/>
      <c r="B20" s="195"/>
      <c r="C20" s="195"/>
      <c r="D20" s="97"/>
      <c r="E20" s="27"/>
      <c r="F20" s="27"/>
    </row>
    <row r="21" spans="1:6" s="26" customFormat="1" ht="15.75" thickBot="1" x14ac:dyDescent="0.3">
      <c r="A21" s="284" t="s">
        <v>217</v>
      </c>
      <c r="B21" s="285"/>
      <c r="C21" s="285"/>
      <c r="D21" s="285"/>
      <c r="E21" s="174">
        <f>SUM(E22:E22)</f>
        <v>0</v>
      </c>
      <c r="F21" s="174">
        <f>SUM(F22:F22)</f>
        <v>81993</v>
      </c>
    </row>
    <row r="22" spans="1:6" s="26" customFormat="1" x14ac:dyDescent="0.25">
      <c r="A22" s="206"/>
      <c r="B22" s="206"/>
      <c r="C22" s="207"/>
      <c r="D22" s="208" t="s">
        <v>219</v>
      </c>
      <c r="E22" s="209"/>
      <c r="F22" s="209">
        <v>81993</v>
      </c>
    </row>
    <row r="23" spans="1:6" s="26" customFormat="1" ht="8.1" customHeight="1" thickBot="1" x14ac:dyDescent="0.3">
      <c r="A23" s="195"/>
      <c r="B23" s="195"/>
      <c r="C23" s="195"/>
      <c r="D23" s="205"/>
      <c r="E23" s="27"/>
      <c r="F23" s="27"/>
    </row>
    <row r="24" spans="1:6" s="26" customFormat="1" ht="15.75" thickBot="1" x14ac:dyDescent="0.3">
      <c r="A24" s="284" t="s">
        <v>189</v>
      </c>
      <c r="B24" s="285"/>
      <c r="C24" s="285"/>
      <c r="D24" s="285"/>
      <c r="E24" s="174">
        <f>SUM(E25:E25)</f>
        <v>3850</v>
      </c>
      <c r="F24" s="174">
        <f>SUM(F25:F26)</f>
        <v>11757</v>
      </c>
    </row>
    <row r="25" spans="1:6" s="26" customFormat="1" x14ac:dyDescent="0.25">
      <c r="A25" s="206"/>
      <c r="B25" s="206"/>
      <c r="C25" s="207"/>
      <c r="D25" s="208" t="s">
        <v>220</v>
      </c>
      <c r="E25" s="209">
        <v>3850</v>
      </c>
      <c r="F25" s="209">
        <f>3850+5380</f>
        <v>9230</v>
      </c>
    </row>
    <row r="26" spans="1:6" s="26" customFormat="1" x14ac:dyDescent="0.25">
      <c r="A26" s="195"/>
      <c r="B26" s="195"/>
      <c r="C26" s="195"/>
      <c r="D26" s="210" t="s">
        <v>221</v>
      </c>
      <c r="E26" s="25"/>
      <c r="F26" s="25">
        <v>2527</v>
      </c>
    </row>
    <row r="27" spans="1:6" s="26" customFormat="1" ht="8.1" customHeight="1" thickBot="1" x14ac:dyDescent="0.3">
      <c r="A27" s="195"/>
      <c r="B27" s="195"/>
      <c r="C27" s="195"/>
      <c r="D27" s="205"/>
      <c r="E27" s="27"/>
      <c r="F27" s="27"/>
    </row>
    <row r="28" spans="1:6" s="26" customFormat="1" ht="15.75" thickBot="1" x14ac:dyDescent="0.3">
      <c r="A28" s="284" t="s">
        <v>222</v>
      </c>
      <c r="B28" s="285"/>
      <c r="C28" s="285"/>
      <c r="D28" s="285"/>
      <c r="E28" s="174">
        <f>SUM(E29:E29)</f>
        <v>0</v>
      </c>
      <c r="F28" s="174">
        <f>SUM(F29:F30)</f>
        <v>4041</v>
      </c>
    </row>
    <row r="29" spans="1:6" s="26" customFormat="1" ht="24" x14ac:dyDescent="0.25">
      <c r="A29" s="206"/>
      <c r="B29" s="206"/>
      <c r="C29" s="207"/>
      <c r="D29" s="215" t="s">
        <v>223</v>
      </c>
      <c r="E29" s="209"/>
      <c r="F29" s="209">
        <v>444</v>
      </c>
    </row>
    <row r="30" spans="1:6" s="26" customFormat="1" x14ac:dyDescent="0.25">
      <c r="A30" s="195"/>
      <c r="B30" s="195"/>
      <c r="C30" s="195"/>
      <c r="D30" s="210" t="s">
        <v>224</v>
      </c>
      <c r="E30" s="25"/>
      <c r="F30" s="25">
        <v>3597</v>
      </c>
    </row>
    <row r="31" spans="1:6" ht="8.1" customHeight="1" thickBot="1" x14ac:dyDescent="0.3">
      <c r="A31" s="183"/>
      <c r="B31" s="183"/>
      <c r="C31" s="183"/>
      <c r="D31" s="205"/>
      <c r="E31" s="27"/>
      <c r="F31" s="27"/>
    </row>
    <row r="32" spans="1:6" ht="15.75" thickBot="1" x14ac:dyDescent="0.3">
      <c r="A32" s="284" t="s">
        <v>225</v>
      </c>
      <c r="B32" s="285"/>
      <c r="C32" s="285"/>
      <c r="D32" s="285"/>
      <c r="E32" s="174">
        <f>SUM(E33:E33)</f>
        <v>0</v>
      </c>
      <c r="F32" s="174">
        <f>SUM(F33:F33)</f>
        <v>116009</v>
      </c>
    </row>
    <row r="33" spans="1:6" x14ac:dyDescent="0.25">
      <c r="A33" s="206"/>
      <c r="B33" s="206"/>
      <c r="C33" s="207"/>
      <c r="D33" s="208" t="s">
        <v>226</v>
      </c>
      <c r="E33" s="209"/>
      <c r="F33" s="209">
        <v>116009</v>
      </c>
    </row>
    <row r="34" spans="1:6" ht="8.1" customHeight="1" thickBot="1" x14ac:dyDescent="0.3">
      <c r="A34" s="183"/>
      <c r="B34" s="183"/>
      <c r="C34" s="183"/>
      <c r="D34" s="205"/>
      <c r="E34" s="27"/>
      <c r="F34" s="27"/>
    </row>
    <row r="35" spans="1:6" ht="15.75" thickBot="1" x14ac:dyDescent="0.3">
      <c r="A35" s="284" t="s">
        <v>227</v>
      </c>
      <c r="B35" s="285"/>
      <c r="C35" s="285"/>
      <c r="D35" s="285"/>
      <c r="E35" s="174">
        <f>SUM(E36:E36)</f>
        <v>0</v>
      </c>
      <c r="F35" s="174">
        <f>SUM(F36:F36)</f>
        <v>58115</v>
      </c>
    </row>
    <row r="36" spans="1:6" x14ac:dyDescent="0.25">
      <c r="A36" s="206"/>
      <c r="B36" s="206"/>
      <c r="C36" s="207"/>
      <c r="D36" s="208" t="s">
        <v>228</v>
      </c>
      <c r="E36" s="209"/>
      <c r="F36" s="209">
        <v>58115</v>
      </c>
    </row>
    <row r="37" spans="1:6" ht="8.1" customHeight="1" thickBot="1" x14ac:dyDescent="0.3">
      <c r="A37" s="183"/>
      <c r="B37" s="183"/>
      <c r="C37" s="183"/>
      <c r="D37" s="205"/>
      <c r="E37" s="27"/>
      <c r="F37" s="27"/>
    </row>
    <row r="38" spans="1:6" ht="15.75" thickBot="1" x14ac:dyDescent="0.3">
      <c r="A38" s="284" t="s">
        <v>230</v>
      </c>
      <c r="B38" s="285"/>
      <c r="C38" s="285"/>
      <c r="D38" s="285"/>
      <c r="E38" s="174">
        <f>SUM(E39:E39)</f>
        <v>0</v>
      </c>
      <c r="F38" s="174">
        <f>SUM(F39:F39)</f>
        <v>350</v>
      </c>
    </row>
    <row r="39" spans="1:6" x14ac:dyDescent="0.25">
      <c r="A39" s="206"/>
      <c r="B39" s="206"/>
      <c r="C39" s="207"/>
      <c r="D39" s="208" t="s">
        <v>229</v>
      </c>
      <c r="E39" s="209"/>
      <c r="F39" s="209">
        <v>350</v>
      </c>
    </row>
    <row r="40" spans="1:6" ht="8.1" customHeight="1" thickBot="1" x14ac:dyDescent="0.3">
      <c r="A40" s="183"/>
      <c r="B40" s="183"/>
      <c r="C40" s="183"/>
      <c r="D40" s="205"/>
      <c r="E40" s="27"/>
      <c r="F40" s="27"/>
    </row>
    <row r="41" spans="1:6" ht="16.5" thickBot="1" x14ac:dyDescent="0.3">
      <c r="A41" s="291" t="s">
        <v>5</v>
      </c>
      <c r="B41" s="292"/>
      <c r="C41" s="292"/>
      <c r="D41" s="33"/>
      <c r="E41" s="30">
        <f>SUM(E8+E24)</f>
        <v>9790</v>
      </c>
      <c r="F41" s="31">
        <f>SUM(F8+F18+F21+F24+F28+F32+F35+F38)</f>
        <v>705711</v>
      </c>
    </row>
    <row r="42" spans="1:6" x14ac:dyDescent="0.25">
      <c r="E42" s="98"/>
      <c r="F42" s="27"/>
    </row>
    <row r="43" spans="1:6" s="7" customFormat="1" x14ac:dyDescent="0.25">
      <c r="A43" s="8" t="s">
        <v>198</v>
      </c>
      <c r="B43" s="8"/>
      <c r="C43" s="176"/>
      <c r="D43" s="176"/>
    </row>
    <row r="44" spans="1:6" s="7" customFormat="1" x14ac:dyDescent="0.25">
      <c r="A44" s="8"/>
      <c r="B44" s="8"/>
      <c r="C44" s="176"/>
      <c r="D44" s="176"/>
    </row>
    <row r="45" spans="1:6" s="7" customFormat="1" x14ac:dyDescent="0.25">
      <c r="A45" s="8"/>
      <c r="B45" s="8"/>
      <c r="C45" s="176"/>
      <c r="D45" s="176"/>
    </row>
    <row r="46" spans="1:6" s="7" customFormat="1" x14ac:dyDescent="0.25">
      <c r="A46" s="8"/>
      <c r="B46" s="8"/>
      <c r="C46" s="176"/>
      <c r="D46" s="176"/>
    </row>
    <row r="47" spans="1:6" s="7" customFormat="1" x14ac:dyDescent="0.25">
      <c r="A47" s="8"/>
      <c r="B47" s="8"/>
      <c r="C47" s="8"/>
      <c r="D47" s="8" t="s">
        <v>193</v>
      </c>
      <c r="E47" s="9" t="s">
        <v>72</v>
      </c>
    </row>
    <row r="48" spans="1:6" s="7" customFormat="1" x14ac:dyDescent="0.25">
      <c r="A48" s="8"/>
      <c r="B48" s="8"/>
      <c r="C48" s="8"/>
      <c r="D48" s="177" t="s">
        <v>186</v>
      </c>
      <c r="E48" s="9" t="s">
        <v>73</v>
      </c>
    </row>
    <row r="49" spans="4:6" x14ac:dyDescent="0.25">
      <c r="D49" s="61"/>
      <c r="E49" s="290"/>
      <c r="F49" s="290"/>
    </row>
  </sheetData>
  <mergeCells count="15">
    <mergeCell ref="A8:D8"/>
    <mergeCell ref="A1:F1"/>
    <mergeCell ref="A2:C2"/>
    <mergeCell ref="A4:F4"/>
    <mergeCell ref="A7:C7"/>
    <mergeCell ref="A35:D35"/>
    <mergeCell ref="A38:D38"/>
    <mergeCell ref="A9:C16"/>
    <mergeCell ref="E49:F49"/>
    <mergeCell ref="A41:C41"/>
    <mergeCell ref="A18:D18"/>
    <mergeCell ref="A21:D21"/>
    <mergeCell ref="A24:D24"/>
    <mergeCell ref="A28:D28"/>
    <mergeCell ref="A32:D32"/>
  </mergeCells>
  <printOptions horizontalCentered="1"/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F1"/>
    </sheetView>
  </sheetViews>
  <sheetFormatPr defaultRowHeight="15" x14ac:dyDescent="0.25"/>
  <cols>
    <col min="1" max="2" width="3.28515625" style="2" customWidth="1"/>
    <col min="3" max="3" width="13.42578125" style="2" customWidth="1"/>
    <col min="4" max="4" width="34.85546875" style="2" customWidth="1"/>
    <col min="5" max="5" width="13.7109375" style="2" customWidth="1"/>
    <col min="6" max="6" width="13.5703125" style="2" customWidth="1"/>
  </cols>
  <sheetData>
    <row r="1" spans="1:6" s="87" customFormat="1" ht="30" customHeight="1" x14ac:dyDescent="0.25">
      <c r="A1" s="230" t="s">
        <v>244</v>
      </c>
      <c r="B1" s="230"/>
      <c r="C1" s="230"/>
      <c r="D1" s="230"/>
      <c r="E1" s="230"/>
      <c r="F1" s="230"/>
    </row>
    <row r="2" spans="1:6" x14ac:dyDescent="0.25">
      <c r="A2" s="293" t="s">
        <v>236</v>
      </c>
      <c r="B2" s="293"/>
      <c r="C2" s="293"/>
    </row>
    <row r="4" spans="1:6" ht="15.75" x14ac:dyDescent="0.25">
      <c r="A4" s="217" t="s">
        <v>237</v>
      </c>
      <c r="B4" s="217"/>
      <c r="C4" s="217"/>
      <c r="D4" s="217"/>
      <c r="E4" s="217"/>
      <c r="F4" s="217"/>
    </row>
    <row r="5" spans="1:6" x14ac:dyDescent="0.25">
      <c r="A5" s="21"/>
      <c r="B5" s="21"/>
    </row>
    <row r="6" spans="1:6" ht="15.75" thickBot="1" x14ac:dyDescent="0.3">
      <c r="F6" s="96" t="s">
        <v>9</v>
      </c>
    </row>
    <row r="7" spans="1:6" ht="39" thickBot="1" x14ac:dyDescent="0.3">
      <c r="A7" s="294" t="s">
        <v>10</v>
      </c>
      <c r="B7" s="294"/>
      <c r="C7" s="294"/>
      <c r="D7" s="187" t="s">
        <v>0</v>
      </c>
      <c r="E7" s="178" t="s">
        <v>31</v>
      </c>
      <c r="F7" s="178" t="s">
        <v>32</v>
      </c>
    </row>
    <row r="8" spans="1:6" ht="15.75" thickBot="1" x14ac:dyDescent="0.3">
      <c r="A8" s="284" t="s">
        <v>29</v>
      </c>
      <c r="B8" s="285"/>
      <c r="C8" s="285"/>
      <c r="D8" s="285"/>
      <c r="E8" s="174">
        <f>SUM(E9:E9)</f>
        <v>0</v>
      </c>
      <c r="F8" s="174">
        <f>SUM(F9:F9)</f>
        <v>736</v>
      </c>
    </row>
    <row r="9" spans="1:6" x14ac:dyDescent="0.25">
      <c r="A9" s="206"/>
      <c r="B9" s="206"/>
      <c r="C9" s="207"/>
      <c r="D9" s="132" t="s">
        <v>238</v>
      </c>
      <c r="E9" s="29"/>
      <c r="F9" s="29">
        <v>736</v>
      </c>
    </row>
    <row r="10" spans="1:6" ht="8.1" customHeight="1" x14ac:dyDescent="0.25">
      <c r="A10" s="183"/>
      <c r="B10" s="183"/>
      <c r="C10" s="183"/>
      <c r="D10" s="204"/>
      <c r="E10" s="28"/>
      <c r="F10" s="28"/>
    </row>
    <row r="11" spans="1:6" ht="8.1" customHeight="1" thickBot="1" x14ac:dyDescent="0.3">
      <c r="A11" s="183"/>
      <c r="B11" s="183"/>
      <c r="C11" s="183"/>
      <c r="D11" s="205"/>
      <c r="E11" s="27"/>
      <c r="F11" s="27"/>
    </row>
    <row r="12" spans="1:6" ht="16.5" thickBot="1" x14ac:dyDescent="0.3">
      <c r="A12" s="291" t="s">
        <v>5</v>
      </c>
      <c r="B12" s="292"/>
      <c r="C12" s="292"/>
      <c r="D12" s="185"/>
      <c r="E12" s="30">
        <f>SUM(E8)</f>
        <v>0</v>
      </c>
      <c r="F12" s="31">
        <f>SUM(F8)</f>
        <v>736</v>
      </c>
    </row>
    <row r="13" spans="1:6" x14ac:dyDescent="0.25">
      <c r="E13" s="98"/>
      <c r="F13" s="27"/>
    </row>
    <row r="14" spans="1:6" s="7" customFormat="1" x14ac:dyDescent="0.25">
      <c r="A14" s="8" t="s">
        <v>198</v>
      </c>
      <c r="B14" s="8"/>
      <c r="C14" s="176"/>
      <c r="D14" s="176"/>
    </row>
    <row r="15" spans="1:6" s="7" customFormat="1" x14ac:dyDescent="0.25">
      <c r="A15" s="8"/>
      <c r="B15" s="8"/>
      <c r="C15" s="176"/>
      <c r="D15" s="176"/>
    </row>
    <row r="16" spans="1:6" s="7" customFormat="1" x14ac:dyDescent="0.25">
      <c r="A16" s="8"/>
      <c r="B16" s="8"/>
      <c r="C16" s="176"/>
      <c r="D16" s="176"/>
    </row>
    <row r="17" spans="1:6" s="7" customFormat="1" x14ac:dyDescent="0.25">
      <c r="A17" s="8"/>
      <c r="B17" s="8"/>
      <c r="C17" s="176"/>
      <c r="D17" s="176"/>
    </row>
    <row r="18" spans="1:6" s="7" customFormat="1" x14ac:dyDescent="0.25">
      <c r="A18" s="8"/>
      <c r="B18" s="8"/>
      <c r="C18" s="8"/>
      <c r="D18" s="8" t="s">
        <v>193</v>
      </c>
      <c r="E18" s="189" t="s">
        <v>72</v>
      </c>
    </row>
    <row r="19" spans="1:6" s="7" customFormat="1" x14ac:dyDescent="0.25">
      <c r="A19" s="8"/>
      <c r="B19" s="8"/>
      <c r="C19" s="8"/>
      <c r="D19" s="177" t="s">
        <v>186</v>
      </c>
      <c r="E19" s="189" t="s">
        <v>73</v>
      </c>
    </row>
    <row r="20" spans="1:6" x14ac:dyDescent="0.25">
      <c r="D20" s="184"/>
      <c r="E20" s="290"/>
      <c r="F20" s="290"/>
    </row>
  </sheetData>
  <mergeCells count="7">
    <mergeCell ref="A12:C12"/>
    <mergeCell ref="E20:F20"/>
    <mergeCell ref="A1:F1"/>
    <mergeCell ref="A2:C2"/>
    <mergeCell ref="A4:F4"/>
    <mergeCell ref="A7:C7"/>
    <mergeCell ref="A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6" workbookViewId="0">
      <selection activeCell="B7" sqref="B7"/>
    </sheetView>
  </sheetViews>
  <sheetFormatPr defaultRowHeight="15" x14ac:dyDescent="0.25"/>
  <cols>
    <col min="1" max="1" width="9" style="2"/>
    <col min="2" max="2" width="58.42578125" style="2" customWidth="1"/>
    <col min="3" max="4" width="9.85546875" style="2" customWidth="1"/>
  </cols>
  <sheetData>
    <row r="1" spans="1:4" s="20" customFormat="1" ht="30" customHeight="1" x14ac:dyDescent="0.25">
      <c r="A1" s="216" t="s">
        <v>241</v>
      </c>
      <c r="B1" s="216"/>
      <c r="C1" s="216"/>
      <c r="D1" s="216"/>
    </row>
    <row r="2" spans="1:4" s="20" customFormat="1" x14ac:dyDescent="0.25">
      <c r="A2" s="39" t="s">
        <v>64</v>
      </c>
      <c r="B2" s="39"/>
      <c r="C2" s="39"/>
      <c r="D2" s="39"/>
    </row>
    <row r="3" spans="1:4" s="20" customFormat="1" x14ac:dyDescent="0.25">
      <c r="A3" s="39"/>
      <c r="B3" s="39"/>
      <c r="C3" s="39"/>
      <c r="D3" s="39"/>
    </row>
    <row r="4" spans="1:4" s="20" customFormat="1" x14ac:dyDescent="0.25">
      <c r="A4" s="39"/>
      <c r="B4" s="39"/>
      <c r="C4" s="39"/>
      <c r="D4" s="39"/>
    </row>
    <row r="5" spans="1:4" s="20" customFormat="1" ht="30" customHeight="1" x14ac:dyDescent="0.25">
      <c r="A5" s="217" t="s">
        <v>65</v>
      </c>
      <c r="B5" s="217"/>
      <c r="C5" s="217"/>
      <c r="D5" s="217"/>
    </row>
    <row r="6" spans="1:4" s="20" customFormat="1" ht="15" customHeight="1" x14ac:dyDescent="0.25">
      <c r="A6" s="50"/>
      <c r="B6" s="50"/>
      <c r="C6" s="50"/>
      <c r="D6" s="50"/>
    </row>
    <row r="7" spans="1:4" s="20" customFormat="1" ht="15" customHeight="1" x14ac:dyDescent="0.25">
      <c r="A7" s="50"/>
      <c r="B7" s="50"/>
      <c r="C7" s="50"/>
      <c r="D7" s="50"/>
    </row>
    <row r="8" spans="1:4" s="20" customFormat="1" ht="15.75" thickBot="1" x14ac:dyDescent="0.3">
      <c r="A8" s="38"/>
      <c r="B8" s="38"/>
      <c r="C8" s="224" t="s">
        <v>9</v>
      </c>
      <c r="D8" s="224"/>
    </row>
    <row r="9" spans="1:4" s="20" customFormat="1" ht="45" customHeight="1" thickBot="1" x14ac:dyDescent="0.3">
      <c r="A9" s="225" t="s">
        <v>0</v>
      </c>
      <c r="B9" s="225"/>
      <c r="C9" s="134" t="s">
        <v>31</v>
      </c>
      <c r="D9" s="134" t="s">
        <v>32</v>
      </c>
    </row>
    <row r="10" spans="1:4" s="20" customFormat="1" ht="15.75" thickBot="1" x14ac:dyDescent="0.3">
      <c r="A10" s="219" t="s">
        <v>62</v>
      </c>
      <c r="B10" s="219"/>
      <c r="C10" s="99">
        <f>SUM(C11:C12)</f>
        <v>613</v>
      </c>
      <c r="D10" s="99">
        <f>SUM(D11:D12)</f>
        <v>769</v>
      </c>
    </row>
    <row r="11" spans="1:4" s="20" customFormat="1" x14ac:dyDescent="0.25">
      <c r="A11" s="39"/>
      <c r="B11" s="51" t="s">
        <v>66</v>
      </c>
      <c r="C11" s="42">
        <v>70</v>
      </c>
      <c r="D11" s="42">
        <f>70+156</f>
        <v>226</v>
      </c>
    </row>
    <row r="12" spans="1:4" s="20" customFormat="1" x14ac:dyDescent="0.25">
      <c r="A12" s="39"/>
      <c r="B12" s="43" t="s">
        <v>67</v>
      </c>
      <c r="C12" s="44">
        <v>543</v>
      </c>
      <c r="D12" s="44">
        <v>543</v>
      </c>
    </row>
    <row r="13" spans="1:4" s="20" customFormat="1" ht="15.75" thickBot="1" x14ac:dyDescent="0.3">
      <c r="A13" s="39"/>
      <c r="B13" s="45"/>
      <c r="C13" s="46"/>
      <c r="D13" s="46"/>
    </row>
    <row r="14" spans="1:4" s="20" customFormat="1" ht="15.75" thickBot="1" x14ac:dyDescent="0.3">
      <c r="A14" s="219" t="s">
        <v>63</v>
      </c>
      <c r="B14" s="219"/>
      <c r="C14" s="99">
        <f>SUM(C15:C15)</f>
        <v>85508</v>
      </c>
      <c r="D14" s="99">
        <f>SUM(D15:D15)</f>
        <v>85129</v>
      </c>
    </row>
    <row r="15" spans="1:4" s="20" customFormat="1" x14ac:dyDescent="0.25">
      <c r="A15" s="39"/>
      <c r="B15" s="47" t="s">
        <v>8</v>
      </c>
      <c r="C15" s="42">
        <v>85508</v>
      </c>
      <c r="D15" s="42">
        <f>85508-379</f>
        <v>85129</v>
      </c>
    </row>
    <row r="16" spans="1:4" s="20" customFormat="1" ht="15.75" thickBot="1" x14ac:dyDescent="0.3">
      <c r="A16" s="38"/>
      <c r="B16" s="38"/>
      <c r="C16" s="38"/>
      <c r="D16" s="38"/>
    </row>
    <row r="17" spans="1:4" s="20" customFormat="1" ht="15.75" thickBot="1" x14ac:dyDescent="0.3">
      <c r="A17" s="219" t="s">
        <v>199</v>
      </c>
      <c r="B17" s="219"/>
      <c r="C17" s="99">
        <v>0</v>
      </c>
      <c r="D17" s="99">
        <v>1936</v>
      </c>
    </row>
    <row r="18" spans="1:4" s="20" customFormat="1" ht="15.75" thickBot="1" x14ac:dyDescent="0.3">
      <c r="A18" s="38"/>
      <c r="B18" s="38"/>
      <c r="C18" s="38"/>
      <c r="D18" s="38"/>
    </row>
    <row r="19" spans="1:4" s="20" customFormat="1" ht="16.5" thickBot="1" x14ac:dyDescent="0.3">
      <c r="A19" s="222" t="s">
        <v>5</v>
      </c>
      <c r="B19" s="223"/>
      <c r="C19" s="48">
        <f>SUM(C10,C14)</f>
        <v>86121</v>
      </c>
      <c r="D19" s="48">
        <f>SUM(D14,D10,D17)</f>
        <v>87834</v>
      </c>
    </row>
    <row r="22" spans="1:4" s="7" customFormat="1" x14ac:dyDescent="0.25">
      <c r="A22" s="8" t="s">
        <v>198</v>
      </c>
      <c r="B22" s="8"/>
      <c r="C22" s="176"/>
      <c r="D22" s="176"/>
    </row>
    <row r="23" spans="1:4" s="7" customFormat="1" x14ac:dyDescent="0.25">
      <c r="A23" s="8"/>
      <c r="B23" s="8"/>
      <c r="C23" s="176"/>
      <c r="D23" s="176"/>
    </row>
    <row r="24" spans="1:4" s="7" customFormat="1" x14ac:dyDescent="0.25">
      <c r="A24" s="8"/>
      <c r="B24" s="8"/>
      <c r="C24" s="176"/>
      <c r="D24" s="176"/>
    </row>
    <row r="25" spans="1:4" s="7" customFormat="1" x14ac:dyDescent="0.25">
      <c r="A25" s="8"/>
      <c r="B25" s="8"/>
      <c r="C25" s="176"/>
      <c r="D25" s="176"/>
    </row>
    <row r="26" spans="1:4" s="7" customFormat="1" x14ac:dyDescent="0.25">
      <c r="A26" s="8"/>
      <c r="B26" s="8" t="s">
        <v>74</v>
      </c>
      <c r="C26" s="176" t="s">
        <v>72</v>
      </c>
      <c r="D26" s="176"/>
    </row>
    <row r="27" spans="1:4" s="7" customFormat="1" x14ac:dyDescent="0.25">
      <c r="A27" s="8"/>
      <c r="B27" s="8" t="s">
        <v>75</v>
      </c>
      <c r="C27" s="188" t="s">
        <v>191</v>
      </c>
      <c r="D27" s="176"/>
    </row>
  </sheetData>
  <mergeCells count="8">
    <mergeCell ref="A19:B19"/>
    <mergeCell ref="A1:D1"/>
    <mergeCell ref="A5:D5"/>
    <mergeCell ref="C8:D8"/>
    <mergeCell ref="A9:B9"/>
    <mergeCell ref="A10:B10"/>
    <mergeCell ref="A14:B14"/>
    <mergeCell ref="A17:B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55" workbookViewId="0">
      <selection activeCell="B6" sqref="B6"/>
    </sheetView>
  </sheetViews>
  <sheetFormatPr defaultRowHeight="15" x14ac:dyDescent="0.25"/>
  <cols>
    <col min="1" max="1" width="9.140625" style="2"/>
    <col min="2" max="2" width="58.42578125" style="2" customWidth="1"/>
    <col min="3" max="4" width="9.85546875" style="2" customWidth="1"/>
  </cols>
  <sheetData>
    <row r="1" spans="1:4" s="20" customFormat="1" ht="30" customHeight="1" x14ac:dyDescent="0.25">
      <c r="A1" s="216" t="s">
        <v>241</v>
      </c>
      <c r="B1" s="216"/>
      <c r="C1" s="216"/>
      <c r="D1" s="216"/>
    </row>
    <row r="2" spans="1:4" s="20" customFormat="1" x14ac:dyDescent="0.25">
      <c r="A2" s="39" t="s">
        <v>60</v>
      </c>
      <c r="B2" s="39"/>
      <c r="C2" s="39"/>
      <c r="D2" s="39"/>
    </row>
    <row r="3" spans="1:4" s="20" customFormat="1" x14ac:dyDescent="0.25">
      <c r="A3" s="39"/>
      <c r="B3" s="39"/>
      <c r="C3" s="39"/>
      <c r="D3" s="39"/>
    </row>
    <row r="4" spans="1:4" s="20" customFormat="1" x14ac:dyDescent="0.25">
      <c r="A4" s="39"/>
      <c r="B4" s="39"/>
      <c r="C4" s="39"/>
      <c r="D4" s="39"/>
    </row>
    <row r="5" spans="1:4" s="20" customFormat="1" ht="30" customHeight="1" x14ac:dyDescent="0.25">
      <c r="A5" s="217" t="s">
        <v>61</v>
      </c>
      <c r="B5" s="217"/>
      <c r="C5" s="217"/>
      <c r="D5" s="217"/>
    </row>
    <row r="6" spans="1:4" s="20" customFormat="1" ht="15" customHeight="1" x14ac:dyDescent="0.25">
      <c r="A6" s="50"/>
      <c r="B6" s="50"/>
      <c r="C6" s="50"/>
      <c r="D6" s="50"/>
    </row>
    <row r="7" spans="1:4" s="20" customFormat="1" ht="15" customHeight="1" x14ac:dyDescent="0.25">
      <c r="A7" s="50"/>
      <c r="B7" s="50"/>
      <c r="C7" s="50"/>
      <c r="D7" s="50"/>
    </row>
    <row r="8" spans="1:4" s="20" customFormat="1" ht="15.75" thickBot="1" x14ac:dyDescent="0.3">
      <c r="A8" s="38"/>
      <c r="B8" s="38"/>
      <c r="C8" s="224" t="s">
        <v>9</v>
      </c>
      <c r="D8" s="224"/>
    </row>
    <row r="9" spans="1:4" s="20" customFormat="1" ht="45" customHeight="1" thickBot="1" x14ac:dyDescent="0.3">
      <c r="A9" s="225" t="s">
        <v>0</v>
      </c>
      <c r="B9" s="225"/>
      <c r="C9" s="129" t="s">
        <v>31</v>
      </c>
      <c r="D9" s="129" t="s">
        <v>32</v>
      </c>
    </row>
    <row r="10" spans="1:4" s="20" customFormat="1" ht="15.75" thickBot="1" x14ac:dyDescent="0.3">
      <c r="A10" s="219" t="s">
        <v>62</v>
      </c>
      <c r="B10" s="219"/>
      <c r="C10" s="99">
        <f>SUM(C11:C12)</f>
        <v>1320</v>
      </c>
      <c r="D10" s="99">
        <f>SUM(D11:D12)</f>
        <v>1320</v>
      </c>
    </row>
    <row r="11" spans="1:4" s="20" customFormat="1" x14ac:dyDescent="0.25">
      <c r="A11" s="39"/>
      <c r="B11" s="51" t="s">
        <v>6</v>
      </c>
      <c r="C11" s="42">
        <v>1039</v>
      </c>
      <c r="D11" s="42">
        <v>1039</v>
      </c>
    </row>
    <row r="12" spans="1:4" s="20" customFormat="1" x14ac:dyDescent="0.25">
      <c r="A12" s="39"/>
      <c r="B12" s="43" t="s">
        <v>7</v>
      </c>
      <c r="C12" s="44">
        <v>281</v>
      </c>
      <c r="D12" s="44">
        <v>281</v>
      </c>
    </row>
    <row r="13" spans="1:4" s="20" customFormat="1" ht="15.75" thickBot="1" x14ac:dyDescent="0.3">
      <c r="A13" s="39"/>
      <c r="B13" s="45"/>
      <c r="C13" s="46"/>
      <c r="D13" s="46"/>
    </row>
    <row r="14" spans="1:4" s="20" customFormat="1" ht="15.75" thickBot="1" x14ac:dyDescent="0.3">
      <c r="A14" s="219" t="s">
        <v>63</v>
      </c>
      <c r="B14" s="219"/>
      <c r="C14" s="99">
        <f>SUM(C15:C15)</f>
        <v>63826</v>
      </c>
      <c r="D14" s="99">
        <f>SUM(D15:D15)</f>
        <v>62201</v>
      </c>
    </row>
    <row r="15" spans="1:4" s="20" customFormat="1" x14ac:dyDescent="0.25">
      <c r="A15" s="39"/>
      <c r="B15" s="47" t="s">
        <v>8</v>
      </c>
      <c r="C15" s="42">
        <v>63826</v>
      </c>
      <c r="D15" s="42">
        <f>63826-1625</f>
        <v>62201</v>
      </c>
    </row>
    <row r="16" spans="1:4" s="20" customFormat="1" ht="15.75" thickBot="1" x14ac:dyDescent="0.3">
      <c r="A16" s="39"/>
      <c r="B16" s="198"/>
      <c r="C16" s="196"/>
      <c r="D16" s="196"/>
    </row>
    <row r="17" spans="1:4" s="20" customFormat="1" ht="15.75" thickBot="1" x14ac:dyDescent="0.3">
      <c r="A17" s="219" t="s">
        <v>199</v>
      </c>
      <c r="B17" s="219"/>
      <c r="C17" s="99">
        <v>0</v>
      </c>
      <c r="D17" s="99">
        <v>1658</v>
      </c>
    </row>
    <row r="18" spans="1:4" s="20" customFormat="1" ht="15.75" thickBot="1" x14ac:dyDescent="0.3">
      <c r="A18" s="38"/>
      <c r="B18" s="38"/>
      <c r="C18" s="38"/>
      <c r="D18" s="38"/>
    </row>
    <row r="19" spans="1:4" s="20" customFormat="1" ht="16.5" thickBot="1" x14ac:dyDescent="0.3">
      <c r="A19" s="222" t="s">
        <v>5</v>
      </c>
      <c r="B19" s="223"/>
      <c r="C19" s="48">
        <f>SUM(C10,C14)</f>
        <v>65146</v>
      </c>
      <c r="D19" s="48">
        <f>SUM(D14,D10,D17)</f>
        <v>65179</v>
      </c>
    </row>
    <row r="22" spans="1:4" s="7" customFormat="1" x14ac:dyDescent="0.25">
      <c r="A22" s="8" t="s">
        <v>198</v>
      </c>
      <c r="B22" s="8"/>
      <c r="C22" s="176"/>
      <c r="D22" s="176"/>
    </row>
    <row r="23" spans="1:4" s="7" customFormat="1" x14ac:dyDescent="0.25">
      <c r="A23" s="8"/>
      <c r="B23" s="8"/>
      <c r="C23" s="176"/>
      <c r="D23" s="176"/>
    </row>
    <row r="24" spans="1:4" s="7" customFormat="1" x14ac:dyDescent="0.25">
      <c r="A24" s="8"/>
      <c r="B24" s="8"/>
      <c r="C24" s="176"/>
      <c r="D24" s="176"/>
    </row>
    <row r="25" spans="1:4" s="7" customFormat="1" x14ac:dyDescent="0.25">
      <c r="A25" s="8"/>
      <c r="B25" s="8"/>
      <c r="C25" s="176"/>
      <c r="D25" s="176"/>
    </row>
    <row r="26" spans="1:4" s="7" customFormat="1" x14ac:dyDescent="0.25">
      <c r="A26" s="8"/>
      <c r="B26" s="8" t="s">
        <v>74</v>
      </c>
      <c r="C26" s="176" t="s">
        <v>72</v>
      </c>
      <c r="D26" s="176"/>
    </row>
    <row r="27" spans="1:4" s="7" customFormat="1" x14ac:dyDescent="0.25">
      <c r="A27" s="8"/>
      <c r="B27" s="8" t="s">
        <v>75</v>
      </c>
      <c r="C27" s="188" t="s">
        <v>192</v>
      </c>
      <c r="D27" s="176"/>
    </row>
  </sheetData>
  <mergeCells count="8">
    <mergeCell ref="A9:B9"/>
    <mergeCell ref="A10:B10"/>
    <mergeCell ref="A14:B14"/>
    <mergeCell ref="A19:B19"/>
    <mergeCell ref="A1:D1"/>
    <mergeCell ref="A5:D5"/>
    <mergeCell ref="C8:D8"/>
    <mergeCell ref="A17:B17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sqref="A1:D1"/>
    </sheetView>
  </sheetViews>
  <sheetFormatPr defaultRowHeight="15" x14ac:dyDescent="0.25"/>
  <cols>
    <col min="1" max="1" width="9" style="2"/>
    <col min="2" max="2" width="58.42578125" style="2" customWidth="1"/>
    <col min="3" max="4" width="9.85546875" style="2" customWidth="1"/>
  </cols>
  <sheetData>
    <row r="1" spans="1:4" s="20" customFormat="1" ht="30" customHeight="1" x14ac:dyDescent="0.25">
      <c r="A1" s="216" t="s">
        <v>241</v>
      </c>
      <c r="B1" s="216"/>
      <c r="C1" s="216"/>
      <c r="D1" s="216"/>
    </row>
    <row r="2" spans="1:4" s="20" customFormat="1" x14ac:dyDescent="0.25">
      <c r="A2" s="39" t="s">
        <v>68</v>
      </c>
      <c r="B2" s="39"/>
      <c r="C2" s="39"/>
      <c r="D2" s="39"/>
    </row>
    <row r="3" spans="1:4" s="20" customFormat="1" x14ac:dyDescent="0.25">
      <c r="A3" s="39"/>
      <c r="B3" s="39"/>
      <c r="C3" s="39"/>
      <c r="D3" s="39"/>
    </row>
    <row r="4" spans="1:4" s="20" customFormat="1" x14ac:dyDescent="0.25">
      <c r="A4" s="39"/>
      <c r="B4" s="39"/>
      <c r="C4" s="39"/>
      <c r="D4" s="39"/>
    </row>
    <row r="5" spans="1:4" s="20" customFormat="1" ht="30" customHeight="1" x14ac:dyDescent="0.25">
      <c r="A5" s="217" t="s">
        <v>69</v>
      </c>
      <c r="B5" s="217"/>
      <c r="C5" s="217"/>
      <c r="D5" s="217"/>
    </row>
    <row r="6" spans="1:4" s="20" customFormat="1" ht="15" customHeight="1" x14ac:dyDescent="0.25">
      <c r="A6" s="50"/>
      <c r="B6" s="50"/>
      <c r="C6" s="50"/>
      <c r="D6" s="50"/>
    </row>
    <row r="7" spans="1:4" s="20" customFormat="1" ht="15" customHeight="1" x14ac:dyDescent="0.25">
      <c r="A7" s="50"/>
      <c r="B7" s="50"/>
      <c r="C7" s="50"/>
      <c r="D7" s="50"/>
    </row>
    <row r="8" spans="1:4" s="20" customFormat="1" ht="15.75" thickBot="1" x14ac:dyDescent="0.3">
      <c r="A8" s="38"/>
      <c r="B8" s="38"/>
      <c r="C8" s="224" t="s">
        <v>9</v>
      </c>
      <c r="D8" s="224"/>
    </row>
    <row r="9" spans="1:4" s="20" customFormat="1" ht="45" customHeight="1" thickBot="1" x14ac:dyDescent="0.3">
      <c r="A9" s="225" t="s">
        <v>0</v>
      </c>
      <c r="B9" s="225"/>
      <c r="C9" s="134" t="s">
        <v>31</v>
      </c>
      <c r="D9" s="134" t="s">
        <v>32</v>
      </c>
    </row>
    <row r="10" spans="1:4" s="20" customFormat="1" ht="15.75" thickBot="1" x14ac:dyDescent="0.3">
      <c r="A10" s="219" t="s">
        <v>70</v>
      </c>
      <c r="B10" s="219"/>
      <c r="C10" s="99">
        <f>SUM(C11:C11)</f>
        <v>20086</v>
      </c>
      <c r="D10" s="99">
        <f>SUM(D11:D11)</f>
        <v>21583</v>
      </c>
    </row>
    <row r="11" spans="1:4" s="20" customFormat="1" x14ac:dyDescent="0.25">
      <c r="A11" s="39"/>
      <c r="B11" s="47" t="s">
        <v>71</v>
      </c>
      <c r="C11" s="42">
        <v>20086</v>
      </c>
      <c r="D11" s="42">
        <f>1497+20086</f>
        <v>21583</v>
      </c>
    </row>
    <row r="12" spans="1:4" s="20" customFormat="1" ht="15.75" thickBot="1" x14ac:dyDescent="0.3">
      <c r="A12" s="38"/>
      <c r="B12" s="38"/>
      <c r="C12" s="38"/>
      <c r="D12" s="38"/>
    </row>
    <row r="13" spans="1:4" s="20" customFormat="1" ht="16.5" thickBot="1" x14ac:dyDescent="0.3">
      <c r="A13" s="222" t="s">
        <v>5</v>
      </c>
      <c r="B13" s="223"/>
      <c r="C13" s="48">
        <f>SUM(C10)</f>
        <v>20086</v>
      </c>
      <c r="D13" s="48">
        <f>SUM(D10)</f>
        <v>21583</v>
      </c>
    </row>
    <row r="16" spans="1:4" s="7" customFormat="1" x14ac:dyDescent="0.25">
      <c r="A16" s="8" t="s">
        <v>198</v>
      </c>
      <c r="B16" s="8"/>
      <c r="C16" s="176"/>
      <c r="D16" s="176"/>
    </row>
    <row r="17" spans="1:4" s="7" customFormat="1" x14ac:dyDescent="0.25">
      <c r="A17" s="8"/>
      <c r="B17" s="8"/>
      <c r="C17" s="176"/>
      <c r="D17" s="176"/>
    </row>
    <row r="18" spans="1:4" s="7" customFormat="1" x14ac:dyDescent="0.25">
      <c r="A18" s="8"/>
      <c r="B18" s="8"/>
      <c r="C18" s="176"/>
      <c r="D18" s="176"/>
    </row>
    <row r="19" spans="1:4" s="7" customFormat="1" x14ac:dyDescent="0.25">
      <c r="A19" s="8"/>
      <c r="B19" s="8"/>
      <c r="C19" s="176"/>
      <c r="D19" s="176"/>
    </row>
    <row r="20" spans="1:4" s="7" customFormat="1" x14ac:dyDescent="0.25">
      <c r="A20" s="8"/>
      <c r="B20" s="8" t="s">
        <v>74</v>
      </c>
      <c r="C20" s="176" t="s">
        <v>72</v>
      </c>
      <c r="D20" s="176"/>
    </row>
    <row r="21" spans="1:4" s="7" customFormat="1" x14ac:dyDescent="0.25">
      <c r="A21" s="8"/>
      <c r="B21" s="8" t="s">
        <v>75</v>
      </c>
      <c r="C21" s="188" t="s">
        <v>192</v>
      </c>
      <c r="D21" s="176"/>
    </row>
  </sheetData>
  <mergeCells count="6">
    <mergeCell ref="A13:B13"/>
    <mergeCell ref="A1:D1"/>
    <mergeCell ref="A5:D5"/>
    <mergeCell ref="C8:D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sqref="A1:D1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230" t="s">
        <v>241</v>
      </c>
      <c r="B1" s="230"/>
      <c r="C1" s="230"/>
      <c r="D1" s="230"/>
    </row>
    <row r="2" spans="1:4" x14ac:dyDescent="0.25">
      <c r="A2" s="39" t="s">
        <v>76</v>
      </c>
      <c r="B2" s="39"/>
      <c r="C2" s="39"/>
      <c r="D2" s="39"/>
    </row>
    <row r="3" spans="1:4" x14ac:dyDescent="0.25">
      <c r="A3" s="20"/>
      <c r="B3" s="20"/>
      <c r="C3" s="38"/>
      <c r="D3" s="38"/>
    </row>
    <row r="4" spans="1:4" ht="30" customHeight="1" x14ac:dyDescent="0.25">
      <c r="A4" s="231" t="s">
        <v>77</v>
      </c>
      <c r="B4" s="231"/>
      <c r="C4" s="231"/>
      <c r="D4" s="231"/>
    </row>
    <row r="5" spans="1:4" ht="6.95" customHeight="1" x14ac:dyDescent="0.25">
      <c r="A5" s="52"/>
      <c r="B5" s="52"/>
      <c r="C5" s="53"/>
      <c r="D5" s="53"/>
    </row>
    <row r="6" spans="1:4" ht="15.75" thickBot="1" x14ac:dyDescent="0.3">
      <c r="A6" s="20"/>
      <c r="B6" s="20"/>
      <c r="C6" s="38"/>
      <c r="D6" s="100" t="s">
        <v>9</v>
      </c>
    </row>
    <row r="7" spans="1:4" ht="39" thickBot="1" x14ac:dyDescent="0.3">
      <c r="A7" s="54" t="s">
        <v>10</v>
      </c>
      <c r="B7" s="54" t="s">
        <v>11</v>
      </c>
      <c r="C7" s="55" t="s">
        <v>31</v>
      </c>
      <c r="D7" s="55" t="s">
        <v>32</v>
      </c>
    </row>
    <row r="8" spans="1:4" ht="15.75" thickBot="1" x14ac:dyDescent="0.3">
      <c r="A8" s="219" t="s">
        <v>29</v>
      </c>
      <c r="B8" s="219"/>
      <c r="C8" s="56">
        <f>SUM(C9:C11)</f>
        <v>60</v>
      </c>
      <c r="D8" s="56">
        <f>SUM(D9:D11)</f>
        <v>60</v>
      </c>
    </row>
    <row r="9" spans="1:4" x14ac:dyDescent="0.25">
      <c r="A9" s="228"/>
      <c r="B9" s="57" t="s">
        <v>66</v>
      </c>
      <c r="C9" s="58"/>
      <c r="D9" s="58"/>
    </row>
    <row r="10" spans="1:4" x14ac:dyDescent="0.25">
      <c r="A10" s="229"/>
      <c r="B10" s="3" t="s">
        <v>78</v>
      </c>
      <c r="C10" s="4"/>
      <c r="D10" s="4"/>
    </row>
    <row r="11" spans="1:4" x14ac:dyDescent="0.25">
      <c r="A11" s="229"/>
      <c r="B11" s="3" t="s">
        <v>239</v>
      </c>
      <c r="C11" s="4">
        <v>60</v>
      </c>
      <c r="D11" s="4">
        <v>60</v>
      </c>
    </row>
    <row r="12" spans="1:4" s="150" customFormat="1" ht="6.95" customHeight="1" thickBot="1" x14ac:dyDescent="0.2">
      <c r="A12" s="149"/>
      <c r="B12" s="149"/>
      <c r="C12" s="149"/>
      <c r="D12" s="149"/>
    </row>
    <row r="13" spans="1:4" ht="15.75" thickBot="1" x14ac:dyDescent="0.3">
      <c r="A13" s="227" t="s">
        <v>28</v>
      </c>
      <c r="B13" s="227"/>
      <c r="C13" s="12">
        <f>SUM(C14:C15)</f>
        <v>8463</v>
      </c>
      <c r="D13" s="12">
        <f>SUM(D14:D15)</f>
        <v>8897</v>
      </c>
    </row>
    <row r="14" spans="1:4" x14ac:dyDescent="0.25">
      <c r="A14" s="229"/>
      <c r="B14" s="59" t="s">
        <v>38</v>
      </c>
      <c r="C14" s="58">
        <v>6664</v>
      </c>
      <c r="D14" s="58">
        <v>6664</v>
      </c>
    </row>
    <row r="15" spans="1:4" x14ac:dyDescent="0.25">
      <c r="A15" s="229"/>
      <c r="B15" s="5" t="s">
        <v>208</v>
      </c>
      <c r="C15" s="4">
        <v>1799</v>
      </c>
      <c r="D15" s="4">
        <f>434+1799</f>
        <v>2233</v>
      </c>
    </row>
    <row r="16" spans="1:4" s="150" customFormat="1" ht="6.95" customHeight="1" thickBot="1" x14ac:dyDescent="0.2">
      <c r="A16" s="151"/>
      <c r="B16" s="151"/>
      <c r="C16" s="151"/>
      <c r="D16" s="151"/>
    </row>
    <row r="17" spans="1:4" ht="15.75" thickBot="1" x14ac:dyDescent="0.3">
      <c r="A17" s="227" t="s">
        <v>27</v>
      </c>
      <c r="B17" s="227"/>
      <c r="C17" s="12">
        <f>SUM(C18:C19)</f>
        <v>5554</v>
      </c>
      <c r="D17" s="12">
        <f>SUM(D18:D19)</f>
        <v>5554</v>
      </c>
    </row>
    <row r="18" spans="1:4" x14ac:dyDescent="0.25">
      <c r="A18" s="228"/>
      <c r="B18" s="60" t="s">
        <v>13</v>
      </c>
      <c r="C18" s="58">
        <v>5543</v>
      </c>
      <c r="D18" s="58">
        <v>5543</v>
      </c>
    </row>
    <row r="19" spans="1:4" x14ac:dyDescent="0.25">
      <c r="A19" s="229"/>
      <c r="B19" s="3" t="s">
        <v>14</v>
      </c>
      <c r="C19" s="4">
        <v>11</v>
      </c>
      <c r="D19" s="4">
        <v>11</v>
      </c>
    </row>
    <row r="20" spans="1:4" s="150" customFormat="1" ht="6.95" customHeight="1" thickBot="1" x14ac:dyDescent="0.2">
      <c r="A20" s="149"/>
      <c r="B20" s="152"/>
      <c r="C20" s="152"/>
      <c r="D20" s="152"/>
    </row>
    <row r="21" spans="1:4" ht="15.75" thickBot="1" x14ac:dyDescent="0.3">
      <c r="A21" s="227" t="s">
        <v>26</v>
      </c>
      <c r="B21" s="227"/>
      <c r="C21" s="12">
        <f>SUM(C22:C22)</f>
        <v>200</v>
      </c>
      <c r="D21" s="12">
        <f>SUM(D22:D22)</f>
        <v>200</v>
      </c>
    </row>
    <row r="22" spans="1:4" x14ac:dyDescent="0.25">
      <c r="A22" s="211"/>
      <c r="B22" s="57" t="s">
        <v>82</v>
      </c>
      <c r="C22" s="58">
        <v>200</v>
      </c>
      <c r="D22" s="58">
        <v>200</v>
      </c>
    </row>
    <row r="23" spans="1:4" s="150" customFormat="1" ht="6.95" customHeight="1" thickBot="1" x14ac:dyDescent="0.2">
      <c r="A23" s="149"/>
      <c r="B23" s="152"/>
      <c r="C23" s="152"/>
      <c r="D23" s="152"/>
    </row>
    <row r="24" spans="1:4" ht="15.75" thickBot="1" x14ac:dyDescent="0.3">
      <c r="A24" s="227" t="s">
        <v>25</v>
      </c>
      <c r="B24" s="227"/>
      <c r="C24" s="12">
        <f>SUM(C25:C26)</f>
        <v>3561</v>
      </c>
      <c r="D24" s="12">
        <f>SUM(D25:D26)</f>
        <v>3994</v>
      </c>
    </row>
    <row r="25" spans="1:4" x14ac:dyDescent="0.25">
      <c r="A25" s="229"/>
      <c r="B25" s="59" t="s">
        <v>15</v>
      </c>
      <c r="C25" s="58">
        <v>2804</v>
      </c>
      <c r="D25" s="58">
        <v>2804</v>
      </c>
    </row>
    <row r="26" spans="1:4" x14ac:dyDescent="0.25">
      <c r="A26" s="229"/>
      <c r="B26" s="3" t="s">
        <v>16</v>
      </c>
      <c r="C26" s="4">
        <v>757</v>
      </c>
      <c r="D26" s="4">
        <f>433+757</f>
        <v>1190</v>
      </c>
    </row>
    <row r="27" spans="1:4" s="150" customFormat="1" ht="6.95" customHeight="1" thickBot="1" x14ac:dyDescent="0.2">
      <c r="A27" s="149"/>
      <c r="B27" s="152"/>
      <c r="C27" s="152"/>
      <c r="D27" s="152"/>
    </row>
    <row r="28" spans="1:4" ht="15.75" thickBot="1" x14ac:dyDescent="0.3">
      <c r="A28" s="227" t="s">
        <v>12</v>
      </c>
      <c r="B28" s="227"/>
      <c r="C28" s="12">
        <f>SUM(C29)</f>
        <v>259</v>
      </c>
      <c r="D28" s="12">
        <f>SUM(D29)</f>
        <v>259</v>
      </c>
    </row>
    <row r="29" spans="1:4" x14ac:dyDescent="0.25">
      <c r="A29" s="212"/>
      <c r="B29" s="59" t="s">
        <v>17</v>
      </c>
      <c r="C29" s="58">
        <v>259</v>
      </c>
      <c r="D29" s="58">
        <v>259</v>
      </c>
    </row>
    <row r="30" spans="1:4" s="150" customFormat="1" ht="6.95" customHeight="1" thickBot="1" x14ac:dyDescent="0.2">
      <c r="A30" s="153"/>
      <c r="B30" s="153"/>
      <c r="C30" s="139"/>
      <c r="D30" s="139"/>
    </row>
    <row r="31" spans="1:4" ht="15.75" thickBot="1" x14ac:dyDescent="0.3">
      <c r="A31" s="227" t="s">
        <v>79</v>
      </c>
      <c r="B31" s="227"/>
      <c r="C31" s="12">
        <f>SUM(C32:C33)</f>
        <v>62</v>
      </c>
      <c r="D31" s="12">
        <f>SUM(D32:D33)</f>
        <v>62</v>
      </c>
    </row>
    <row r="32" spans="1:4" x14ac:dyDescent="0.25">
      <c r="A32" s="212"/>
      <c r="B32" s="59" t="s">
        <v>80</v>
      </c>
      <c r="C32" s="58">
        <v>49</v>
      </c>
      <c r="D32" s="58">
        <v>49</v>
      </c>
    </row>
    <row r="33" spans="1:4" x14ac:dyDescent="0.25">
      <c r="A33" s="147"/>
      <c r="B33" s="3" t="s">
        <v>81</v>
      </c>
      <c r="C33" s="4">
        <v>13</v>
      </c>
      <c r="D33" s="4">
        <v>13</v>
      </c>
    </row>
    <row r="34" spans="1:4" s="150" customFormat="1" ht="6.95" customHeight="1" thickBot="1" x14ac:dyDescent="0.2">
      <c r="A34" s="153"/>
      <c r="B34" s="154"/>
      <c r="C34" s="139"/>
      <c r="D34" s="139"/>
    </row>
    <row r="35" spans="1:4" ht="15.75" thickBot="1" x14ac:dyDescent="0.3">
      <c r="A35" s="227" t="s">
        <v>83</v>
      </c>
      <c r="B35" s="227"/>
      <c r="C35" s="12">
        <f>SUM(C36)</f>
        <v>6960</v>
      </c>
      <c r="D35" s="12">
        <f>SUM(D36)</f>
        <v>6960</v>
      </c>
    </row>
    <row r="36" spans="1:4" x14ac:dyDescent="0.25">
      <c r="A36" s="212"/>
      <c r="B36" s="59" t="s">
        <v>84</v>
      </c>
      <c r="C36" s="58">
        <v>6960</v>
      </c>
      <c r="D36" s="58">
        <v>6960</v>
      </c>
    </row>
    <row r="37" spans="1:4" s="150" customFormat="1" ht="6.95" customHeight="1" thickBot="1" x14ac:dyDescent="0.2">
      <c r="A37" s="153"/>
      <c r="B37" s="153"/>
      <c r="C37" s="139"/>
      <c r="D37" s="139"/>
    </row>
    <row r="38" spans="1:4" ht="15.75" thickBot="1" x14ac:dyDescent="0.3">
      <c r="A38" s="227" t="s">
        <v>85</v>
      </c>
      <c r="B38" s="227"/>
      <c r="C38" s="12">
        <f>SUM(C39)</f>
        <v>0</v>
      </c>
      <c r="D38" s="12">
        <f>SUM(D39)</f>
        <v>0</v>
      </c>
    </row>
    <row r="39" spans="1:4" x14ac:dyDescent="0.25">
      <c r="A39" s="212"/>
      <c r="B39" s="59" t="s">
        <v>86</v>
      </c>
      <c r="C39" s="58">
        <v>0</v>
      </c>
      <c r="D39" s="58">
        <v>0</v>
      </c>
    </row>
    <row r="40" spans="1:4" s="150" customFormat="1" ht="6.95" customHeight="1" thickBot="1" x14ac:dyDescent="0.2">
      <c r="A40" s="155"/>
      <c r="B40" s="155"/>
      <c r="C40" s="155"/>
      <c r="D40" s="155"/>
    </row>
    <row r="41" spans="1:4" ht="15.75" thickBot="1" x14ac:dyDescent="0.3">
      <c r="A41" s="227" t="s">
        <v>90</v>
      </c>
      <c r="B41" s="227"/>
      <c r="C41" s="12">
        <f>SUM(C42:C43)</f>
        <v>8890</v>
      </c>
      <c r="D41" s="12">
        <f>SUM(D42:D43)</f>
        <v>8890</v>
      </c>
    </row>
    <row r="42" spans="1:4" x14ac:dyDescent="0.25">
      <c r="A42" s="212"/>
      <c r="B42" s="59" t="s">
        <v>87</v>
      </c>
      <c r="C42" s="58">
        <v>7000</v>
      </c>
      <c r="D42" s="58">
        <v>7000</v>
      </c>
    </row>
    <row r="43" spans="1:4" x14ac:dyDescent="0.25">
      <c r="A43" s="147"/>
      <c r="B43" s="3" t="s">
        <v>91</v>
      </c>
      <c r="C43" s="4">
        <v>1890</v>
      </c>
      <c r="D43" s="4">
        <v>1890</v>
      </c>
    </row>
    <row r="44" spans="1:4" s="150" customFormat="1" ht="6.95" customHeight="1" thickBot="1" x14ac:dyDescent="0.2">
      <c r="A44" s="155"/>
      <c r="B44" s="155"/>
      <c r="C44" s="155"/>
      <c r="D44" s="155"/>
    </row>
    <row r="45" spans="1:4" ht="15.75" thickBot="1" x14ac:dyDescent="0.3">
      <c r="A45" s="227" t="s">
        <v>200</v>
      </c>
      <c r="B45" s="227"/>
      <c r="C45" s="12">
        <f>SUM(C46)</f>
        <v>0</v>
      </c>
      <c r="D45" s="12">
        <f>SUM(D46)</f>
        <v>18808</v>
      </c>
    </row>
    <row r="46" spans="1:4" x14ac:dyDescent="0.25">
      <c r="A46" s="212"/>
      <c r="B46" s="59" t="s">
        <v>201</v>
      </c>
      <c r="C46" s="58">
        <v>0</v>
      </c>
      <c r="D46" s="58">
        <v>18808</v>
      </c>
    </row>
    <row r="47" spans="1:4" s="150" customFormat="1" ht="6.95" customHeight="1" thickBot="1" x14ac:dyDescent="0.2">
      <c r="A47" s="155"/>
      <c r="B47" s="155"/>
      <c r="C47" s="155"/>
      <c r="D47" s="155"/>
    </row>
    <row r="48" spans="1:4" ht="16.5" thickBot="1" x14ac:dyDescent="0.3">
      <c r="A48" s="226" t="s">
        <v>5</v>
      </c>
      <c r="B48" s="226"/>
      <c r="C48" s="11">
        <f>SUM(C8,C13,C17,C21,C24,C28,C31,C35,C38,C41,C45)</f>
        <v>34009</v>
      </c>
      <c r="D48" s="11">
        <f>SUM(D8,D13,D17,D21,D24,D28,D31,D35,D38,D41,D45)</f>
        <v>53684</v>
      </c>
    </row>
    <row r="49" spans="1:4" ht="8.1" customHeight="1" x14ac:dyDescent="0.25">
      <c r="A49" s="1"/>
      <c r="B49" s="1"/>
      <c r="C49" s="6"/>
      <c r="D49" s="6"/>
    </row>
    <row r="50" spans="1:4" x14ac:dyDescent="0.25">
      <c r="A50" s="138" t="s">
        <v>198</v>
      </c>
      <c r="B50" s="138"/>
      <c r="C50" s="49"/>
      <c r="D50" s="49"/>
    </row>
    <row r="51" spans="1:4" x14ac:dyDescent="0.25">
      <c r="A51" s="186"/>
      <c r="B51" s="186"/>
      <c r="C51" s="49"/>
      <c r="D51" s="49"/>
    </row>
    <row r="52" spans="1:4" x14ac:dyDescent="0.25">
      <c r="A52" s="138"/>
      <c r="B52" s="138" t="s">
        <v>88</v>
      </c>
      <c r="C52" s="49" t="s">
        <v>72</v>
      </c>
      <c r="D52" s="49"/>
    </row>
    <row r="53" spans="1:4" x14ac:dyDescent="0.25">
      <c r="A53" s="138"/>
      <c r="B53" s="138" t="s">
        <v>89</v>
      </c>
      <c r="C53" s="140" t="s">
        <v>73</v>
      </c>
      <c r="D53" s="49"/>
    </row>
    <row r="54" spans="1:4" x14ac:dyDescent="0.25">
      <c r="A54" s="7"/>
      <c r="B54" s="9"/>
      <c r="C54" s="8"/>
      <c r="D54" s="10"/>
    </row>
  </sheetData>
  <mergeCells count="18">
    <mergeCell ref="A1:D1"/>
    <mergeCell ref="A4:D4"/>
    <mergeCell ref="A9:A11"/>
    <mergeCell ref="A14:A15"/>
    <mergeCell ref="A28:B28"/>
    <mergeCell ref="A48:B48"/>
    <mergeCell ref="A8:B8"/>
    <mergeCell ref="A13:B13"/>
    <mergeCell ref="A17:B17"/>
    <mergeCell ref="A21:B21"/>
    <mergeCell ref="A24:B24"/>
    <mergeCell ref="A18:A19"/>
    <mergeCell ref="A25:A26"/>
    <mergeCell ref="A31:B31"/>
    <mergeCell ref="A35:B35"/>
    <mergeCell ref="A38:B38"/>
    <mergeCell ref="A41:B41"/>
    <mergeCell ref="A45:B45"/>
  </mergeCells>
  <printOptions horizontalCentered="1" verticalCentered="1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1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230" t="s">
        <v>241</v>
      </c>
      <c r="B1" s="230"/>
      <c r="C1" s="230"/>
      <c r="D1" s="230"/>
    </row>
    <row r="2" spans="1:4" x14ac:dyDescent="0.25">
      <c r="A2" s="39" t="s">
        <v>92</v>
      </c>
      <c r="B2" s="39"/>
      <c r="C2" s="39"/>
      <c r="D2" s="39"/>
    </row>
    <row r="3" spans="1:4" x14ac:dyDescent="0.25">
      <c r="A3" s="20"/>
      <c r="B3" s="20"/>
      <c r="C3" s="38"/>
      <c r="D3" s="38"/>
    </row>
    <row r="4" spans="1:4" ht="30" customHeight="1" x14ac:dyDescent="0.25">
      <c r="A4" s="231" t="s">
        <v>93</v>
      </c>
      <c r="B4" s="231"/>
      <c r="C4" s="231"/>
      <c r="D4" s="231"/>
    </row>
    <row r="5" spans="1:4" x14ac:dyDescent="0.25">
      <c r="A5" s="52"/>
      <c r="B5" s="52"/>
      <c r="C5" s="53"/>
      <c r="D5" s="53"/>
    </row>
    <row r="6" spans="1:4" ht="15.75" thickBot="1" x14ac:dyDescent="0.3">
      <c r="A6" s="20"/>
      <c r="B6" s="20"/>
      <c r="C6" s="38"/>
      <c r="D6" s="100" t="s">
        <v>9</v>
      </c>
    </row>
    <row r="7" spans="1:4" ht="39" thickBot="1" x14ac:dyDescent="0.3">
      <c r="A7" s="54" t="s">
        <v>10</v>
      </c>
      <c r="B7" s="54" t="s">
        <v>11</v>
      </c>
      <c r="C7" s="55" t="s">
        <v>31</v>
      </c>
      <c r="D7" s="55" t="s">
        <v>32</v>
      </c>
    </row>
    <row r="8" spans="1:4" ht="15.75" thickBot="1" x14ac:dyDescent="0.3">
      <c r="A8" s="219" t="s">
        <v>29</v>
      </c>
      <c r="B8" s="219"/>
      <c r="C8" s="56">
        <f>SUM(C9:C10)</f>
        <v>613</v>
      </c>
      <c r="D8" s="56">
        <f>SUM(D9:D10)</f>
        <v>769</v>
      </c>
    </row>
    <row r="9" spans="1:4" x14ac:dyDescent="0.25">
      <c r="A9" s="228"/>
      <c r="B9" s="57" t="s">
        <v>66</v>
      </c>
      <c r="C9" s="58">
        <v>70</v>
      </c>
      <c r="D9" s="58">
        <f>156+70</f>
        <v>226</v>
      </c>
    </row>
    <row r="10" spans="1:4" x14ac:dyDescent="0.25">
      <c r="A10" s="229"/>
      <c r="B10" s="3" t="s">
        <v>67</v>
      </c>
      <c r="C10" s="4">
        <v>543</v>
      </c>
      <c r="D10" s="4">
        <v>543</v>
      </c>
    </row>
    <row r="11" spans="1:4" s="1" customFormat="1" ht="13.5" thickBot="1" x14ac:dyDescent="0.25">
      <c r="A11" s="148"/>
      <c r="B11" s="148"/>
      <c r="C11" s="148"/>
      <c r="D11" s="148"/>
    </row>
    <row r="12" spans="1:4" ht="16.5" thickBot="1" x14ac:dyDescent="0.3">
      <c r="A12" s="226" t="s">
        <v>5</v>
      </c>
      <c r="B12" s="226"/>
      <c r="C12" s="11">
        <f>SUM(C8)</f>
        <v>613</v>
      </c>
      <c r="D12" s="11">
        <f>SUM(D8)</f>
        <v>769</v>
      </c>
    </row>
    <row r="13" spans="1:4" x14ac:dyDescent="0.25">
      <c r="A13" s="1"/>
      <c r="B13" s="1"/>
      <c r="C13" s="138"/>
      <c r="D13" s="138"/>
    </row>
    <row r="14" spans="1:4" x14ac:dyDescent="0.25">
      <c r="A14" s="138" t="s">
        <v>198</v>
      </c>
      <c r="B14" s="138"/>
      <c r="C14" s="49"/>
      <c r="D14" s="49"/>
    </row>
    <row r="15" spans="1:4" x14ac:dyDescent="0.25">
      <c r="A15" s="138"/>
      <c r="B15" s="138"/>
      <c r="C15" s="49"/>
      <c r="D15" s="49"/>
    </row>
    <row r="16" spans="1:4" x14ac:dyDescent="0.25">
      <c r="A16" s="138"/>
      <c r="B16" s="138"/>
      <c r="C16" s="49"/>
      <c r="D16" s="49"/>
    </row>
    <row r="17" spans="1:4" x14ac:dyDescent="0.25">
      <c r="A17" s="138"/>
      <c r="B17" s="138" t="s">
        <v>88</v>
      </c>
      <c r="C17" s="49" t="s">
        <v>72</v>
      </c>
      <c r="D17" s="49"/>
    </row>
    <row r="18" spans="1:4" x14ac:dyDescent="0.25">
      <c r="A18" s="138"/>
      <c r="B18" s="138" t="s">
        <v>89</v>
      </c>
      <c r="C18" s="140" t="s">
        <v>73</v>
      </c>
      <c r="D18" s="49"/>
    </row>
    <row r="19" spans="1:4" x14ac:dyDescent="0.25">
      <c r="A19" s="7"/>
      <c r="B19" s="9"/>
      <c r="C19" s="8"/>
      <c r="D19" s="10"/>
    </row>
  </sheetData>
  <mergeCells count="5">
    <mergeCell ref="A12:B12"/>
    <mergeCell ref="A1:D1"/>
    <mergeCell ref="A4:D4"/>
    <mergeCell ref="A8:B8"/>
    <mergeCell ref="A9:A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0" workbookViewId="0">
      <selection activeCell="B6" sqref="B6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230" t="s">
        <v>241</v>
      </c>
      <c r="B1" s="230"/>
      <c r="C1" s="230"/>
      <c r="D1" s="230"/>
    </row>
    <row r="2" spans="1:4" x14ac:dyDescent="0.25">
      <c r="A2" s="39" t="s">
        <v>94</v>
      </c>
      <c r="B2" s="39"/>
      <c r="C2" s="39"/>
      <c r="D2" s="39"/>
    </row>
    <row r="3" spans="1:4" x14ac:dyDescent="0.25">
      <c r="A3" s="39"/>
      <c r="B3" s="39"/>
      <c r="C3" s="39"/>
      <c r="D3" s="39"/>
    </row>
    <row r="4" spans="1:4" x14ac:dyDescent="0.25">
      <c r="A4" s="20"/>
      <c r="B4" s="20"/>
      <c r="C4" s="38"/>
      <c r="D4" s="38"/>
    </row>
    <row r="5" spans="1:4" ht="30" customHeight="1" x14ac:dyDescent="0.25">
      <c r="A5" s="231" t="s">
        <v>95</v>
      </c>
      <c r="B5" s="231"/>
      <c r="C5" s="231"/>
      <c r="D5" s="231"/>
    </row>
    <row r="6" spans="1:4" x14ac:dyDescent="0.25">
      <c r="A6" s="52"/>
      <c r="B6" s="52"/>
      <c r="C6" s="53"/>
      <c r="D6" s="53"/>
    </row>
    <row r="7" spans="1:4" x14ac:dyDescent="0.25">
      <c r="A7" s="52"/>
      <c r="B7" s="52"/>
      <c r="C7" s="53"/>
      <c r="D7" s="53"/>
    </row>
    <row r="8" spans="1:4" ht="15.75" thickBot="1" x14ac:dyDescent="0.3">
      <c r="A8" s="20"/>
      <c r="B8" s="20"/>
      <c r="C8" s="38"/>
      <c r="D8" s="100" t="s">
        <v>9</v>
      </c>
    </row>
    <row r="9" spans="1:4" ht="39" thickBot="1" x14ac:dyDescent="0.3">
      <c r="A9" s="54" t="s">
        <v>10</v>
      </c>
      <c r="B9" s="54" t="s">
        <v>11</v>
      </c>
      <c r="C9" s="55" t="s">
        <v>31</v>
      </c>
      <c r="D9" s="55" t="s">
        <v>32</v>
      </c>
    </row>
    <row r="10" spans="1:4" ht="15.75" thickBot="1" x14ac:dyDescent="0.3">
      <c r="A10" s="219" t="s">
        <v>96</v>
      </c>
      <c r="B10" s="219"/>
      <c r="C10" s="56">
        <f>SUM(C11:C12)</f>
        <v>1320</v>
      </c>
      <c r="D10" s="56">
        <f>SUM(D11:D12)</f>
        <v>1320</v>
      </c>
    </row>
    <row r="11" spans="1:4" x14ac:dyDescent="0.25">
      <c r="A11" s="228"/>
      <c r="B11" s="57" t="s">
        <v>6</v>
      </c>
      <c r="C11" s="58">
        <v>1039</v>
      </c>
      <c r="D11" s="58">
        <v>1039</v>
      </c>
    </row>
    <row r="12" spans="1:4" x14ac:dyDescent="0.25">
      <c r="A12" s="229"/>
      <c r="B12" s="3" t="s">
        <v>97</v>
      </c>
      <c r="C12" s="4">
        <v>281</v>
      </c>
      <c r="D12" s="4">
        <v>281</v>
      </c>
    </row>
    <row r="13" spans="1:4" s="1" customFormat="1" ht="13.5" thickBot="1" x14ac:dyDescent="0.25">
      <c r="A13" s="148"/>
      <c r="B13" s="148"/>
      <c r="C13" s="148"/>
      <c r="D13" s="148"/>
    </row>
    <row r="14" spans="1:4" ht="16.5" thickBot="1" x14ac:dyDescent="0.3">
      <c r="A14" s="226" t="s">
        <v>5</v>
      </c>
      <c r="B14" s="226"/>
      <c r="C14" s="11">
        <f>SUM(C10)</f>
        <v>1320</v>
      </c>
      <c r="D14" s="11">
        <f>SUM(D10)</f>
        <v>1320</v>
      </c>
    </row>
    <row r="15" spans="1:4" x14ac:dyDescent="0.25">
      <c r="A15" s="1"/>
      <c r="B15" s="1"/>
      <c r="C15" s="138"/>
      <c r="D15" s="138"/>
    </row>
    <row r="16" spans="1:4" x14ac:dyDescent="0.25">
      <c r="A16" s="1"/>
      <c r="B16" s="1"/>
      <c r="C16" s="175"/>
      <c r="D16" s="175"/>
    </row>
    <row r="17" spans="1:4" s="7" customFormat="1" x14ac:dyDescent="0.25">
      <c r="A17" s="8" t="s">
        <v>198</v>
      </c>
      <c r="B17" s="8"/>
      <c r="C17" s="176"/>
      <c r="D17" s="176"/>
    </row>
    <row r="18" spans="1:4" s="7" customFormat="1" x14ac:dyDescent="0.25">
      <c r="A18" s="8"/>
      <c r="B18" s="8"/>
      <c r="C18" s="176"/>
      <c r="D18" s="176"/>
    </row>
    <row r="19" spans="1:4" s="7" customFormat="1" x14ac:dyDescent="0.25">
      <c r="A19" s="8"/>
      <c r="B19" s="8"/>
      <c r="C19" s="176"/>
      <c r="D19" s="176"/>
    </row>
    <row r="20" spans="1:4" s="7" customFormat="1" x14ac:dyDescent="0.25">
      <c r="A20" s="8"/>
      <c r="B20" s="8"/>
      <c r="C20" s="176"/>
      <c r="D20" s="176"/>
    </row>
    <row r="21" spans="1:4" s="7" customFormat="1" x14ac:dyDescent="0.25">
      <c r="A21" s="8"/>
      <c r="B21" s="8" t="s">
        <v>88</v>
      </c>
      <c r="C21" s="176" t="s">
        <v>72</v>
      </c>
      <c r="D21" s="176"/>
    </row>
    <row r="22" spans="1:4" s="7" customFormat="1" x14ac:dyDescent="0.25">
      <c r="A22" s="8"/>
      <c r="B22" s="8" t="s">
        <v>89</v>
      </c>
      <c r="C22" s="188" t="s">
        <v>73</v>
      </c>
      <c r="D22" s="176"/>
    </row>
    <row r="23" spans="1:4" s="7" customFormat="1" x14ac:dyDescent="0.25">
      <c r="B23" s="9"/>
      <c r="C23" s="8"/>
      <c r="D23" s="10"/>
    </row>
  </sheetData>
  <mergeCells count="5">
    <mergeCell ref="A1:D1"/>
    <mergeCell ref="A5:D5"/>
    <mergeCell ref="A10:B10"/>
    <mergeCell ref="A11:A12"/>
    <mergeCell ref="A14:B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opLeftCell="A139" workbookViewId="0">
      <selection activeCell="L3" sqref="L3"/>
    </sheetView>
  </sheetViews>
  <sheetFormatPr defaultRowHeight="15" x14ac:dyDescent="0.25"/>
  <cols>
    <col min="1" max="1" width="12.7109375" style="2" customWidth="1"/>
    <col min="2" max="2" width="14.5703125" style="2" bestFit="1" customWidth="1"/>
    <col min="3" max="9" width="9.140625" style="2"/>
    <col min="10" max="11" width="10" style="2" customWidth="1"/>
    <col min="12" max="12" width="9.140625" style="2"/>
    <col min="13" max="13" width="9.42578125" style="2" customWidth="1"/>
  </cols>
  <sheetData>
    <row r="1" spans="1:13" ht="15" customHeight="1" x14ac:dyDescent="0.25">
      <c r="A1" s="230" t="s">
        <v>242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x14ac:dyDescent="0.25">
      <c r="A2" s="70" t="s">
        <v>98</v>
      </c>
      <c r="B2" s="70"/>
      <c r="C2" s="70"/>
      <c r="D2" s="70"/>
      <c r="E2" s="71"/>
      <c r="F2" s="71"/>
      <c r="G2" s="71"/>
      <c r="H2" s="71"/>
      <c r="I2" s="71"/>
      <c r="J2" s="70"/>
      <c r="K2" s="70"/>
      <c r="L2" s="70"/>
      <c r="M2" s="70"/>
    </row>
    <row r="3" spans="1:13" s="169" customFormat="1" ht="11.25" x14ac:dyDescent="0.2">
      <c r="A3" s="167"/>
      <c r="B3" s="167"/>
      <c r="C3" s="167"/>
      <c r="D3" s="167"/>
      <c r="E3" s="168"/>
      <c r="F3" s="168"/>
      <c r="G3" s="168"/>
      <c r="H3" s="168"/>
      <c r="I3" s="168"/>
      <c r="J3" s="167"/>
      <c r="K3" s="167"/>
      <c r="L3" s="167"/>
      <c r="M3" s="167"/>
    </row>
    <row r="4" spans="1:13" ht="15.75" x14ac:dyDescent="0.25">
      <c r="A4" s="249" t="s">
        <v>99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3" s="169" customFormat="1" ht="12" thickBot="1" x14ac:dyDescent="0.25">
      <c r="A5" s="167"/>
      <c r="B5" s="167"/>
      <c r="C5" s="167"/>
      <c r="D5" s="167"/>
      <c r="E5" s="168"/>
      <c r="F5" s="168"/>
      <c r="G5" s="168"/>
      <c r="H5" s="168"/>
      <c r="I5" s="168"/>
      <c r="J5" s="167"/>
      <c r="K5" s="167"/>
      <c r="L5" s="251" t="s">
        <v>9</v>
      </c>
      <c r="M5" s="252"/>
    </row>
    <row r="6" spans="1:13" ht="15.75" thickBot="1" x14ac:dyDescent="0.3">
      <c r="A6" s="179" t="s">
        <v>187</v>
      </c>
      <c r="B6" s="180" t="s">
        <v>188</v>
      </c>
      <c r="C6" s="238" t="s">
        <v>19</v>
      </c>
      <c r="D6" s="238"/>
      <c r="E6" s="238"/>
      <c r="F6" s="238"/>
      <c r="G6" s="238"/>
      <c r="H6" s="238" t="s">
        <v>20</v>
      </c>
      <c r="I6" s="238"/>
      <c r="J6" s="238"/>
      <c r="K6" s="101"/>
      <c r="L6" s="101" t="s">
        <v>21</v>
      </c>
      <c r="M6" s="180" t="s">
        <v>190</v>
      </c>
    </row>
    <row r="7" spans="1:13" ht="15.75" thickBot="1" x14ac:dyDescent="0.3">
      <c r="A7" s="232" t="s">
        <v>18</v>
      </c>
      <c r="B7" s="235" t="s">
        <v>22</v>
      </c>
      <c r="C7" s="135" t="s">
        <v>100</v>
      </c>
      <c r="D7" s="135" t="s">
        <v>101</v>
      </c>
      <c r="E7" s="135" t="s">
        <v>102</v>
      </c>
      <c r="F7" s="135" t="s">
        <v>103</v>
      </c>
      <c r="G7" s="135" t="s">
        <v>104</v>
      </c>
      <c r="H7" s="135" t="s">
        <v>105</v>
      </c>
      <c r="I7" s="135" t="s">
        <v>106</v>
      </c>
      <c r="J7" s="135" t="s">
        <v>107</v>
      </c>
      <c r="K7" s="135" t="s">
        <v>108</v>
      </c>
      <c r="L7" s="135" t="s">
        <v>110</v>
      </c>
      <c r="M7" s="235" t="s">
        <v>5</v>
      </c>
    </row>
    <row r="8" spans="1:13" ht="33.75" customHeight="1" thickBot="1" x14ac:dyDescent="0.3">
      <c r="A8" s="233"/>
      <c r="B8" s="236"/>
      <c r="C8" s="253" t="s">
        <v>111</v>
      </c>
      <c r="D8" s="253" t="s">
        <v>112</v>
      </c>
      <c r="E8" s="248" t="s">
        <v>113</v>
      </c>
      <c r="F8" s="248" t="s">
        <v>114</v>
      </c>
      <c r="G8" s="248" t="s">
        <v>115</v>
      </c>
      <c r="H8" s="248" t="s">
        <v>116</v>
      </c>
      <c r="I8" s="248" t="s">
        <v>117</v>
      </c>
      <c r="J8" s="253" t="s">
        <v>109</v>
      </c>
      <c r="K8" s="254" t="s">
        <v>118</v>
      </c>
      <c r="L8" s="253" t="s">
        <v>30</v>
      </c>
      <c r="M8" s="236"/>
    </row>
    <row r="9" spans="1:13" ht="9.75" customHeight="1" thickBot="1" x14ac:dyDescent="0.3">
      <c r="A9" s="233"/>
      <c r="B9" s="236"/>
      <c r="C9" s="253"/>
      <c r="D9" s="253"/>
      <c r="E9" s="248"/>
      <c r="F9" s="248"/>
      <c r="G9" s="248"/>
      <c r="H9" s="248"/>
      <c r="I9" s="248"/>
      <c r="J9" s="253"/>
      <c r="K9" s="255"/>
      <c r="L9" s="253"/>
      <c r="M9" s="236"/>
    </row>
    <row r="10" spans="1:13" ht="15" customHeight="1" thickBot="1" x14ac:dyDescent="0.3">
      <c r="A10" s="234"/>
      <c r="B10" s="237"/>
      <c r="C10" s="253"/>
      <c r="D10" s="253"/>
      <c r="E10" s="248"/>
      <c r="F10" s="248"/>
      <c r="G10" s="248"/>
      <c r="H10" s="248"/>
      <c r="I10" s="248"/>
      <c r="J10" s="253"/>
      <c r="K10" s="255"/>
      <c r="L10" s="253"/>
      <c r="M10" s="237"/>
    </row>
    <row r="11" spans="1:13" ht="15.75" hidden="1" customHeight="1" thickBot="1" x14ac:dyDescent="0.3">
      <c r="A11" s="213"/>
      <c r="B11" s="214"/>
      <c r="C11" s="253"/>
      <c r="D11" s="253"/>
      <c r="E11" s="248"/>
      <c r="F11" s="248"/>
      <c r="G11" s="248"/>
      <c r="H11" s="248"/>
      <c r="I11" s="248"/>
      <c r="J11" s="253"/>
      <c r="K11" s="256"/>
      <c r="L11" s="253"/>
      <c r="M11" s="214"/>
    </row>
    <row r="12" spans="1:13" ht="15.75" customHeight="1" thickBot="1" x14ac:dyDescent="0.3">
      <c r="A12" s="161" t="s">
        <v>119</v>
      </c>
      <c r="B12" s="157"/>
      <c r="C12" s="158"/>
      <c r="D12" s="158"/>
      <c r="E12" s="159"/>
      <c r="F12" s="159"/>
      <c r="G12" s="159"/>
      <c r="H12" s="159"/>
      <c r="I12" s="159"/>
      <c r="J12" s="158"/>
      <c r="K12" s="158"/>
      <c r="L12" s="158"/>
      <c r="M12" s="160"/>
    </row>
    <row r="13" spans="1:13" x14ac:dyDescent="0.25">
      <c r="A13" s="247" t="s">
        <v>120</v>
      </c>
      <c r="B13" s="102" t="s">
        <v>33</v>
      </c>
      <c r="C13" s="104">
        <v>15324</v>
      </c>
      <c r="D13" s="104">
        <v>3328</v>
      </c>
      <c r="E13" s="199">
        <f>150+300+128+321+390+9471+1742+1400-1</f>
        <v>13901</v>
      </c>
      <c r="F13" s="104">
        <f>620</f>
        <v>620</v>
      </c>
      <c r="G13" s="104">
        <f>355+579</f>
        <v>934</v>
      </c>
      <c r="H13" s="103"/>
      <c r="I13" s="103"/>
      <c r="J13" s="104"/>
      <c r="K13" s="104"/>
      <c r="L13" s="104">
        <v>289</v>
      </c>
      <c r="M13" s="105">
        <f>SUM(C13:L13)</f>
        <v>34396</v>
      </c>
    </row>
    <row r="14" spans="1:13" x14ac:dyDescent="0.25">
      <c r="A14" s="241"/>
      <c r="B14" s="63"/>
      <c r="C14" s="74"/>
      <c r="D14" s="75"/>
      <c r="E14" s="76"/>
      <c r="F14" s="75"/>
      <c r="G14" s="74"/>
      <c r="H14" s="75"/>
      <c r="I14" s="76"/>
      <c r="J14" s="75"/>
      <c r="K14" s="75"/>
      <c r="L14" s="75"/>
      <c r="M14" s="64"/>
    </row>
    <row r="15" spans="1:13" x14ac:dyDescent="0.25">
      <c r="A15" s="242"/>
      <c r="B15" s="65" t="s">
        <v>202</v>
      </c>
      <c r="C15" s="77">
        <f>821+15324</f>
        <v>16145</v>
      </c>
      <c r="D15" s="77">
        <f>180+3328</f>
        <v>3508</v>
      </c>
      <c r="E15" s="78">
        <f>150+300+128+321+390+9471+1742+1400-1+133+60+1344</f>
        <v>15438</v>
      </c>
      <c r="F15" s="77">
        <f>620</f>
        <v>620</v>
      </c>
      <c r="G15" s="79">
        <f>355+579+100+50+25+365</f>
        <v>1474</v>
      </c>
      <c r="H15" s="77"/>
      <c r="I15" s="78"/>
      <c r="J15" s="77"/>
      <c r="K15" s="77">
        <v>6357</v>
      </c>
      <c r="L15" s="77">
        <f>7514+289</f>
        <v>7803</v>
      </c>
      <c r="M15" s="66">
        <f>SUM(C15:L15)</f>
        <v>51345</v>
      </c>
    </row>
    <row r="16" spans="1:13" x14ac:dyDescent="0.25">
      <c r="A16" s="240" t="s">
        <v>121</v>
      </c>
      <c r="B16" s="62" t="s">
        <v>33</v>
      </c>
      <c r="C16" s="72"/>
      <c r="D16" s="72"/>
      <c r="E16" s="74">
        <v>3651</v>
      </c>
      <c r="F16" s="73"/>
      <c r="G16" s="72"/>
      <c r="H16" s="72"/>
      <c r="I16" s="72"/>
      <c r="J16" s="73"/>
      <c r="K16" s="73"/>
      <c r="L16" s="73"/>
      <c r="M16" s="64">
        <f>SUM(C16:L16)</f>
        <v>3651</v>
      </c>
    </row>
    <row r="17" spans="1:13" x14ac:dyDescent="0.25">
      <c r="A17" s="241"/>
      <c r="B17" s="63"/>
      <c r="C17" s="74"/>
      <c r="D17" s="75"/>
      <c r="E17" s="76"/>
      <c r="F17" s="75"/>
      <c r="G17" s="74"/>
      <c r="H17" s="75"/>
      <c r="I17" s="76"/>
      <c r="J17" s="75"/>
      <c r="K17" s="75"/>
      <c r="L17" s="75"/>
      <c r="M17" s="64"/>
    </row>
    <row r="18" spans="1:13" x14ac:dyDescent="0.25">
      <c r="A18" s="242"/>
      <c r="B18" s="65" t="s">
        <v>202</v>
      </c>
      <c r="C18" s="77"/>
      <c r="D18" s="77"/>
      <c r="E18" s="78">
        <f>114+1850+911+776</f>
        <v>3651</v>
      </c>
      <c r="F18" s="77"/>
      <c r="G18" s="79"/>
      <c r="H18" s="77"/>
      <c r="I18" s="78">
        <f>473+4166</f>
        <v>4639</v>
      </c>
      <c r="J18" s="77"/>
      <c r="K18" s="77"/>
      <c r="L18" s="77"/>
      <c r="M18" s="66">
        <f>SUM(C18:L18)</f>
        <v>8290</v>
      </c>
    </row>
    <row r="19" spans="1:13" x14ac:dyDescent="0.25">
      <c r="A19" s="240" t="s">
        <v>122</v>
      </c>
      <c r="B19" s="62" t="s">
        <v>33</v>
      </c>
      <c r="C19" s="73">
        <v>7867</v>
      </c>
      <c r="D19" s="73">
        <v>865</v>
      </c>
      <c r="E19" s="162">
        <f>316+85</f>
        <v>401</v>
      </c>
      <c r="F19" s="73"/>
      <c r="G19" s="72"/>
      <c r="H19" s="72"/>
      <c r="I19" s="72"/>
      <c r="J19" s="73"/>
      <c r="K19" s="73"/>
      <c r="L19" s="73"/>
      <c r="M19" s="64">
        <f>SUM(C19:L19)</f>
        <v>9133</v>
      </c>
    </row>
    <row r="20" spans="1:13" x14ac:dyDescent="0.25">
      <c r="A20" s="241"/>
      <c r="B20" s="63"/>
      <c r="C20" s="74"/>
      <c r="D20" s="75"/>
      <c r="E20" s="76"/>
      <c r="F20" s="75"/>
      <c r="G20" s="74"/>
      <c r="H20" s="75"/>
      <c r="I20" s="76"/>
      <c r="J20" s="75"/>
      <c r="K20" s="75"/>
      <c r="L20" s="75"/>
      <c r="M20" s="64"/>
    </row>
    <row r="21" spans="1:13" x14ac:dyDescent="0.25">
      <c r="A21" s="242"/>
      <c r="B21" s="65" t="s">
        <v>202</v>
      </c>
      <c r="C21" s="77">
        <v>7867</v>
      </c>
      <c r="D21" s="77">
        <v>865</v>
      </c>
      <c r="E21" s="78">
        <f>316+85</f>
        <v>401</v>
      </c>
      <c r="F21" s="77"/>
      <c r="G21" s="79"/>
      <c r="H21" s="77"/>
      <c r="I21" s="78"/>
      <c r="J21" s="77"/>
      <c r="K21" s="77"/>
      <c r="L21" s="77"/>
      <c r="M21" s="66">
        <f>SUM(C21:L21)</f>
        <v>9133</v>
      </c>
    </row>
    <row r="22" spans="1:13" x14ac:dyDescent="0.25">
      <c r="A22" s="240" t="s">
        <v>123</v>
      </c>
      <c r="B22" s="62" t="s">
        <v>33</v>
      </c>
      <c r="C22" s="72"/>
      <c r="D22" s="72"/>
      <c r="E22" s="74">
        <v>3048</v>
      </c>
      <c r="F22" s="73"/>
      <c r="G22" s="72"/>
      <c r="H22" s="72"/>
      <c r="I22" s="72"/>
      <c r="J22" s="73"/>
      <c r="K22" s="73"/>
      <c r="L22" s="73"/>
      <c r="M22" s="64">
        <f>SUM(C22:L22)</f>
        <v>3048</v>
      </c>
    </row>
    <row r="23" spans="1:13" x14ac:dyDescent="0.25">
      <c r="A23" s="241"/>
      <c r="B23" s="63"/>
      <c r="C23" s="74"/>
      <c r="D23" s="75"/>
      <c r="E23" s="76"/>
      <c r="F23" s="75"/>
      <c r="G23" s="74"/>
      <c r="H23" s="75"/>
      <c r="I23" s="76"/>
      <c r="J23" s="75"/>
      <c r="K23" s="75"/>
      <c r="L23" s="75"/>
      <c r="M23" s="64"/>
    </row>
    <row r="24" spans="1:13" x14ac:dyDescent="0.25">
      <c r="A24" s="242"/>
      <c r="B24" s="65" t="s">
        <v>202</v>
      </c>
      <c r="C24" s="77"/>
      <c r="D24" s="77"/>
      <c r="E24" s="78">
        <f>2400+648</f>
        <v>3048</v>
      </c>
      <c r="F24" s="77"/>
      <c r="G24" s="79"/>
      <c r="H24" s="77"/>
      <c r="I24" s="78"/>
      <c r="J24" s="77"/>
      <c r="K24" s="77"/>
      <c r="L24" s="77"/>
      <c r="M24" s="66">
        <f>SUM(C24:L24)</f>
        <v>3048</v>
      </c>
    </row>
    <row r="25" spans="1:13" x14ac:dyDescent="0.25">
      <c r="A25" s="240" t="s">
        <v>124</v>
      </c>
      <c r="B25" s="62" t="s">
        <v>33</v>
      </c>
      <c r="C25" s="72"/>
      <c r="D25" s="72"/>
      <c r="E25" s="72">
        <v>1300</v>
      </c>
      <c r="F25" s="73"/>
      <c r="G25" s="72"/>
      <c r="H25" s="72"/>
      <c r="I25" s="72"/>
      <c r="J25" s="73"/>
      <c r="K25" s="73"/>
      <c r="L25" s="73"/>
      <c r="M25" s="64">
        <f>SUM(C25:L25)</f>
        <v>1300</v>
      </c>
    </row>
    <row r="26" spans="1:13" x14ac:dyDescent="0.25">
      <c r="A26" s="241"/>
      <c r="B26" s="63"/>
      <c r="C26" s="74"/>
      <c r="D26" s="75"/>
      <c r="E26" s="76"/>
      <c r="F26" s="75"/>
      <c r="G26" s="74"/>
      <c r="H26" s="75"/>
      <c r="I26" s="76"/>
      <c r="J26" s="75"/>
      <c r="K26" s="75"/>
      <c r="L26" s="75"/>
      <c r="M26" s="64"/>
    </row>
    <row r="27" spans="1:13" x14ac:dyDescent="0.25">
      <c r="A27" s="242"/>
      <c r="B27" s="65" t="s">
        <v>202</v>
      </c>
      <c r="C27" s="77"/>
      <c r="D27" s="77"/>
      <c r="E27" s="78">
        <f>1024+276</f>
        <v>1300</v>
      </c>
      <c r="F27" s="77"/>
      <c r="G27" s="79"/>
      <c r="H27" s="77"/>
      <c r="I27" s="78"/>
      <c r="J27" s="77"/>
      <c r="K27" s="77"/>
      <c r="L27" s="77"/>
      <c r="M27" s="66">
        <f>SUM(C27:L27)</f>
        <v>1300</v>
      </c>
    </row>
    <row r="28" spans="1:13" x14ac:dyDescent="0.25">
      <c r="A28" s="240" t="s">
        <v>207</v>
      </c>
      <c r="B28" s="62" t="s">
        <v>33</v>
      </c>
      <c r="C28" s="72"/>
      <c r="D28" s="72"/>
      <c r="E28" s="74"/>
      <c r="F28" s="73"/>
      <c r="G28" s="72"/>
      <c r="H28" s="72"/>
      <c r="I28" s="72"/>
      <c r="J28" s="73"/>
      <c r="K28" s="73"/>
      <c r="L28" s="73"/>
      <c r="M28" s="64">
        <f>SUM(C28:L28)</f>
        <v>0</v>
      </c>
    </row>
    <row r="29" spans="1:13" x14ac:dyDescent="0.25">
      <c r="A29" s="241"/>
      <c r="B29" s="63"/>
      <c r="C29" s="74"/>
      <c r="D29" s="75"/>
      <c r="E29" s="76"/>
      <c r="F29" s="75"/>
      <c r="G29" s="74"/>
      <c r="H29" s="75"/>
      <c r="I29" s="76"/>
      <c r="J29" s="75"/>
      <c r="K29" s="75"/>
      <c r="L29" s="75"/>
      <c r="M29" s="64"/>
    </row>
    <row r="30" spans="1:13" x14ac:dyDescent="0.25">
      <c r="A30" s="242"/>
      <c r="B30" s="65" t="s">
        <v>202</v>
      </c>
      <c r="C30" s="77"/>
      <c r="D30" s="77"/>
      <c r="E30" s="78"/>
      <c r="F30" s="77"/>
      <c r="G30" s="79"/>
      <c r="H30" s="77"/>
      <c r="I30" s="78">
        <v>81993</v>
      </c>
      <c r="J30" s="77"/>
      <c r="K30" s="77"/>
      <c r="L30" s="77"/>
      <c r="M30" s="66">
        <f>SUM(C30:L30)</f>
        <v>81993</v>
      </c>
    </row>
    <row r="31" spans="1:13" x14ac:dyDescent="0.25">
      <c r="A31" s="240" t="s">
        <v>125</v>
      </c>
      <c r="B31" s="62" t="s">
        <v>33</v>
      </c>
      <c r="C31" s="72"/>
      <c r="D31" s="72"/>
      <c r="E31" s="72">
        <v>7818</v>
      </c>
      <c r="F31" s="73"/>
      <c r="G31" s="72"/>
      <c r="H31" s="72"/>
      <c r="I31" s="72"/>
      <c r="J31" s="73"/>
      <c r="K31" s="73"/>
      <c r="L31" s="73"/>
      <c r="M31" s="163">
        <f>SUM(C31:L31)</f>
        <v>7818</v>
      </c>
    </row>
    <row r="32" spans="1:13" x14ac:dyDescent="0.25">
      <c r="A32" s="241"/>
      <c r="B32" s="63"/>
      <c r="C32" s="74"/>
      <c r="D32" s="75"/>
      <c r="E32" s="76"/>
      <c r="F32" s="75"/>
      <c r="G32" s="74"/>
      <c r="H32" s="75"/>
      <c r="I32" s="76"/>
      <c r="J32" s="75"/>
      <c r="K32" s="75"/>
      <c r="L32" s="75"/>
      <c r="M32" s="64"/>
    </row>
    <row r="33" spans="1:13" x14ac:dyDescent="0.25">
      <c r="A33" s="242"/>
      <c r="B33" s="65" t="s">
        <v>202</v>
      </c>
      <c r="C33" s="77"/>
      <c r="D33" s="77"/>
      <c r="E33" s="78">
        <f>6156+1662</f>
        <v>7818</v>
      </c>
      <c r="F33" s="77"/>
      <c r="G33" s="79"/>
      <c r="H33" s="77"/>
      <c r="I33" s="78"/>
      <c r="J33" s="77"/>
      <c r="K33" s="77"/>
      <c r="L33" s="77"/>
      <c r="M33" s="66">
        <f>SUM(C33:L33)</f>
        <v>7818</v>
      </c>
    </row>
    <row r="34" spans="1:13" ht="15.75" thickBot="1" x14ac:dyDescent="0.3">
      <c r="A34" s="106"/>
      <c r="B34" s="107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9"/>
    </row>
    <row r="35" spans="1:13" ht="15.75" thickBot="1" x14ac:dyDescent="0.3">
      <c r="A35" s="239" t="s">
        <v>10</v>
      </c>
      <c r="B35" s="238" t="s">
        <v>22</v>
      </c>
      <c r="C35" s="238" t="s">
        <v>19</v>
      </c>
      <c r="D35" s="238"/>
      <c r="E35" s="238"/>
      <c r="F35" s="238"/>
      <c r="G35" s="238"/>
      <c r="H35" s="238" t="s">
        <v>20</v>
      </c>
      <c r="I35" s="238"/>
      <c r="J35" s="238"/>
      <c r="K35" s="101"/>
      <c r="L35" s="101" t="s">
        <v>21</v>
      </c>
      <c r="M35" s="243" t="s">
        <v>5</v>
      </c>
    </row>
    <row r="36" spans="1:13" ht="15.75" thickBot="1" x14ac:dyDescent="0.3">
      <c r="A36" s="239"/>
      <c r="B36" s="238"/>
      <c r="C36" s="135" t="s">
        <v>100</v>
      </c>
      <c r="D36" s="135" t="s">
        <v>101</v>
      </c>
      <c r="E36" s="135" t="s">
        <v>102</v>
      </c>
      <c r="F36" s="135" t="s">
        <v>103</v>
      </c>
      <c r="G36" s="135" t="s">
        <v>104</v>
      </c>
      <c r="H36" s="135" t="s">
        <v>105</v>
      </c>
      <c r="I36" s="135" t="s">
        <v>106</v>
      </c>
      <c r="J36" s="135" t="s">
        <v>107</v>
      </c>
      <c r="K36" s="135" t="s">
        <v>108</v>
      </c>
      <c r="L36" s="135" t="s">
        <v>110</v>
      </c>
      <c r="M36" s="243"/>
    </row>
    <row r="37" spans="1:13" ht="33.75" customHeight="1" thickBot="1" x14ac:dyDescent="0.3">
      <c r="A37" s="239"/>
      <c r="B37" s="238"/>
      <c r="C37" s="244" t="s">
        <v>111</v>
      </c>
      <c r="D37" s="244" t="s">
        <v>112</v>
      </c>
      <c r="E37" s="244" t="s">
        <v>113</v>
      </c>
      <c r="F37" s="244" t="s">
        <v>114</v>
      </c>
      <c r="G37" s="244" t="s">
        <v>115</v>
      </c>
      <c r="H37" s="244" t="s">
        <v>116</v>
      </c>
      <c r="I37" s="244" t="s">
        <v>117</v>
      </c>
      <c r="J37" s="244" t="s">
        <v>109</v>
      </c>
      <c r="K37" s="244" t="s">
        <v>118</v>
      </c>
      <c r="L37" s="244" t="s">
        <v>30</v>
      </c>
      <c r="M37" s="243"/>
    </row>
    <row r="38" spans="1:13" ht="9.75" customHeight="1" thickBot="1" x14ac:dyDescent="0.3">
      <c r="A38" s="239"/>
      <c r="B38" s="238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3"/>
    </row>
    <row r="39" spans="1:13" ht="15" customHeight="1" thickBot="1" x14ac:dyDescent="0.3">
      <c r="A39" s="239"/>
      <c r="B39" s="238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3"/>
    </row>
    <row r="40" spans="1:13" ht="15.75" customHeight="1" x14ac:dyDescent="0.25">
      <c r="A40" s="241" t="s">
        <v>126</v>
      </c>
      <c r="B40" s="85" t="s">
        <v>33</v>
      </c>
      <c r="C40" s="104">
        <v>4194</v>
      </c>
      <c r="D40" s="104">
        <v>870</v>
      </c>
      <c r="E40" s="199">
        <f>700+500+28+72+15+860+1700+644+56</f>
        <v>4575</v>
      </c>
      <c r="F40" s="75"/>
      <c r="G40" s="74"/>
      <c r="H40" s="74"/>
      <c r="I40" s="74"/>
      <c r="J40" s="75"/>
      <c r="K40" s="75"/>
      <c r="L40" s="75"/>
      <c r="M40" s="64">
        <f>SUM(C40:L40)</f>
        <v>9639</v>
      </c>
    </row>
    <row r="41" spans="1:13" ht="15.75" customHeight="1" x14ac:dyDescent="0.25">
      <c r="A41" s="241"/>
      <c r="B41" s="63"/>
      <c r="C41" s="74"/>
      <c r="D41" s="75"/>
      <c r="E41" s="76"/>
      <c r="F41" s="75"/>
      <c r="G41" s="74"/>
      <c r="H41" s="75"/>
      <c r="I41" s="76"/>
      <c r="J41" s="75"/>
      <c r="K41" s="75"/>
      <c r="L41" s="75"/>
      <c r="M41" s="64"/>
    </row>
    <row r="42" spans="1:13" x14ac:dyDescent="0.25">
      <c r="A42" s="242"/>
      <c r="B42" s="65" t="s">
        <v>202</v>
      </c>
      <c r="C42" s="77">
        <v>4194</v>
      </c>
      <c r="D42" s="77">
        <v>870</v>
      </c>
      <c r="E42" s="78">
        <f>700+500+28+72+15+860+1700+644+56</f>
        <v>4575</v>
      </c>
      <c r="F42" s="77"/>
      <c r="G42" s="79"/>
      <c r="H42" s="77">
        <f>2527+5380</f>
        <v>7907</v>
      </c>
      <c r="I42" s="78"/>
      <c r="J42" s="77"/>
      <c r="K42" s="77"/>
      <c r="L42" s="77"/>
      <c r="M42" s="66">
        <f>SUM(C42:L42)</f>
        <v>17546</v>
      </c>
    </row>
    <row r="43" spans="1:13" x14ac:dyDescent="0.25">
      <c r="A43" s="240" t="s">
        <v>127</v>
      </c>
      <c r="B43" s="62" t="s">
        <v>33</v>
      </c>
      <c r="C43" s="72"/>
      <c r="D43" s="72"/>
      <c r="E43" s="74">
        <v>1405</v>
      </c>
      <c r="F43" s="73"/>
      <c r="G43" s="72">
        <v>814</v>
      </c>
      <c r="H43" s="72"/>
      <c r="I43" s="72"/>
      <c r="J43" s="73"/>
      <c r="K43" s="73"/>
      <c r="L43" s="73"/>
      <c r="M43" s="64">
        <f>SUM(C43:L43)</f>
        <v>2219</v>
      </c>
    </row>
    <row r="44" spans="1:13" ht="15.75" customHeight="1" x14ac:dyDescent="0.25">
      <c r="A44" s="241"/>
      <c r="B44" s="63"/>
      <c r="C44" s="74"/>
      <c r="D44" s="75"/>
      <c r="E44" s="76"/>
      <c r="F44" s="75"/>
      <c r="G44" s="74"/>
      <c r="H44" s="75"/>
      <c r="I44" s="76"/>
      <c r="J44" s="75"/>
      <c r="K44" s="75"/>
      <c r="L44" s="75"/>
      <c r="M44" s="64"/>
    </row>
    <row r="45" spans="1:13" ht="15.75" customHeight="1" x14ac:dyDescent="0.25">
      <c r="A45" s="242"/>
      <c r="B45" s="65" t="s">
        <v>202</v>
      </c>
      <c r="C45" s="77"/>
      <c r="D45" s="77"/>
      <c r="E45" s="78">
        <f>10+653+380+49+14+299</f>
        <v>1405</v>
      </c>
      <c r="F45" s="77"/>
      <c r="G45" s="79">
        <v>814</v>
      </c>
      <c r="H45" s="77"/>
      <c r="I45" s="78">
        <f>3597+444</f>
        <v>4041</v>
      </c>
      <c r="J45" s="77"/>
      <c r="K45" s="77"/>
      <c r="L45" s="77"/>
      <c r="M45" s="66">
        <f>SUM(C45:L45)</f>
        <v>6260</v>
      </c>
    </row>
    <row r="46" spans="1:13" x14ac:dyDescent="0.25">
      <c r="A46" s="240" t="s">
        <v>128</v>
      </c>
      <c r="B46" s="62" t="s">
        <v>33</v>
      </c>
      <c r="C46" s="73">
        <v>10852</v>
      </c>
      <c r="D46" s="73">
        <v>2226</v>
      </c>
      <c r="E46" s="162">
        <f>50+20+450+130+4659+245+619+1519</f>
        <v>7692</v>
      </c>
      <c r="F46" s="73"/>
      <c r="G46" s="72"/>
      <c r="H46" s="72"/>
      <c r="I46" s="72"/>
      <c r="J46" s="73"/>
      <c r="K46" s="73"/>
      <c r="L46" s="73"/>
      <c r="M46" s="64">
        <f>SUM(C46:L46)</f>
        <v>20770</v>
      </c>
    </row>
    <row r="47" spans="1:13" ht="30" customHeight="1" x14ac:dyDescent="0.25">
      <c r="A47" s="241"/>
      <c r="B47" s="63"/>
      <c r="C47" s="74"/>
      <c r="D47" s="75"/>
      <c r="E47" s="76"/>
      <c r="F47" s="75"/>
      <c r="G47" s="74"/>
      <c r="H47" s="75"/>
      <c r="I47" s="76"/>
      <c r="J47" s="75"/>
      <c r="K47" s="75"/>
      <c r="L47" s="75"/>
      <c r="M47" s="64"/>
    </row>
    <row r="48" spans="1:13" x14ac:dyDescent="0.25">
      <c r="A48" s="242"/>
      <c r="B48" s="65" t="s">
        <v>202</v>
      </c>
      <c r="C48" s="77">
        <f>278+10852+183</f>
        <v>11313</v>
      </c>
      <c r="D48" s="77">
        <f>61+2226+50</f>
        <v>2337</v>
      </c>
      <c r="E48" s="78">
        <f>50+20+450+130+4659+245+619+1519</f>
        <v>7692</v>
      </c>
      <c r="F48" s="77"/>
      <c r="G48" s="79"/>
      <c r="H48" s="77"/>
      <c r="I48" s="78">
        <f>5444+489+1480+762+107834</f>
        <v>116009</v>
      </c>
      <c r="J48" s="77"/>
      <c r="K48" s="77"/>
      <c r="L48" s="77"/>
      <c r="M48" s="66">
        <f>SUM(C48:L48)</f>
        <v>137351</v>
      </c>
    </row>
    <row r="49" spans="1:13" x14ac:dyDescent="0.25">
      <c r="A49" s="240" t="s">
        <v>129</v>
      </c>
      <c r="B49" s="62" t="s">
        <v>33</v>
      </c>
      <c r="C49" s="72"/>
      <c r="D49" s="72"/>
      <c r="E49" s="74">
        <v>12440</v>
      </c>
      <c r="F49" s="73"/>
      <c r="G49" s="72"/>
      <c r="H49" s="72"/>
      <c r="I49" s="72"/>
      <c r="J49" s="73"/>
      <c r="K49" s="73"/>
      <c r="L49" s="73"/>
      <c r="M49" s="64">
        <f>SUM(C49:L49)</f>
        <v>12440</v>
      </c>
    </row>
    <row r="50" spans="1:13" x14ac:dyDescent="0.25">
      <c r="A50" s="241"/>
      <c r="B50" s="63"/>
      <c r="C50" s="74"/>
      <c r="D50" s="75"/>
      <c r="E50" s="76"/>
      <c r="F50" s="75"/>
      <c r="G50" s="74"/>
      <c r="H50" s="75"/>
      <c r="I50" s="76"/>
      <c r="J50" s="75"/>
      <c r="K50" s="75"/>
      <c r="L50" s="75"/>
      <c r="M50" s="64"/>
    </row>
    <row r="51" spans="1:13" x14ac:dyDescent="0.25">
      <c r="A51" s="242"/>
      <c r="B51" s="65" t="s">
        <v>202</v>
      </c>
      <c r="C51" s="77"/>
      <c r="D51" s="77"/>
      <c r="E51" s="78">
        <f>9795+2645</f>
        <v>12440</v>
      </c>
      <c r="F51" s="77"/>
      <c r="G51" s="79"/>
      <c r="H51" s="77"/>
      <c r="I51" s="78"/>
      <c r="J51" s="77"/>
      <c r="K51" s="77"/>
      <c r="L51" s="77"/>
      <c r="M51" s="66">
        <f>SUM(C51:L51)</f>
        <v>12440</v>
      </c>
    </row>
    <row r="52" spans="1:13" x14ac:dyDescent="0.25">
      <c r="A52" s="240" t="s">
        <v>130</v>
      </c>
      <c r="B52" s="62" t="s">
        <v>33</v>
      </c>
      <c r="C52" s="74"/>
      <c r="D52" s="73"/>
      <c r="E52" s="80">
        <v>542</v>
      </c>
      <c r="F52" s="75"/>
      <c r="G52" s="74"/>
      <c r="H52" s="73"/>
      <c r="I52" s="80"/>
      <c r="J52" s="75"/>
      <c r="K52" s="75"/>
      <c r="L52" s="75"/>
      <c r="M52" s="64">
        <f>SUM(C52:L52)</f>
        <v>542</v>
      </c>
    </row>
    <row r="53" spans="1:13" x14ac:dyDescent="0.25">
      <c r="A53" s="241"/>
      <c r="B53" s="63"/>
      <c r="C53" s="74"/>
      <c r="D53" s="75"/>
      <c r="E53" s="80"/>
      <c r="F53" s="75"/>
      <c r="G53" s="74"/>
      <c r="H53" s="75"/>
      <c r="I53" s="80"/>
      <c r="J53" s="75"/>
      <c r="K53" s="75"/>
      <c r="L53" s="75"/>
      <c r="M53" s="64"/>
    </row>
    <row r="54" spans="1:13" x14ac:dyDescent="0.25">
      <c r="A54" s="242"/>
      <c r="B54" s="65" t="s">
        <v>202</v>
      </c>
      <c r="C54" s="79"/>
      <c r="D54" s="77"/>
      <c r="E54" s="130">
        <f>427+115</f>
        <v>542</v>
      </c>
      <c r="F54" s="77"/>
      <c r="G54" s="79"/>
      <c r="H54" s="77"/>
      <c r="I54" s="130"/>
      <c r="J54" s="77"/>
      <c r="K54" s="77"/>
      <c r="L54" s="77"/>
      <c r="M54" s="66">
        <f>SUM(C54:L54)</f>
        <v>542</v>
      </c>
    </row>
    <row r="55" spans="1:13" x14ac:dyDescent="0.25">
      <c r="A55" s="241" t="s">
        <v>131</v>
      </c>
      <c r="B55" s="62" t="s">
        <v>33</v>
      </c>
      <c r="C55" s="74"/>
      <c r="D55" s="74"/>
      <c r="E55" s="74">
        <v>11896</v>
      </c>
      <c r="F55" s="75"/>
      <c r="G55" s="74"/>
      <c r="H55" s="74"/>
      <c r="I55" s="74"/>
      <c r="J55" s="75"/>
      <c r="K55" s="75"/>
      <c r="L55" s="75"/>
      <c r="M55" s="64">
        <f>SUM(C55:L55)</f>
        <v>11896</v>
      </c>
    </row>
    <row r="56" spans="1:13" x14ac:dyDescent="0.25">
      <c r="A56" s="241"/>
      <c r="B56" s="63"/>
      <c r="C56" s="74"/>
      <c r="D56" s="75"/>
      <c r="E56" s="76"/>
      <c r="F56" s="75"/>
      <c r="G56" s="74"/>
      <c r="H56" s="75"/>
      <c r="I56" s="76"/>
      <c r="J56" s="75"/>
      <c r="K56" s="75"/>
      <c r="L56" s="75"/>
      <c r="M56" s="64"/>
    </row>
    <row r="57" spans="1:13" x14ac:dyDescent="0.25">
      <c r="A57" s="242"/>
      <c r="B57" s="65" t="s">
        <v>202</v>
      </c>
      <c r="C57" s="77"/>
      <c r="D57" s="77"/>
      <c r="E57" s="78">
        <f>9367+2529</f>
        <v>11896</v>
      </c>
      <c r="F57" s="77"/>
      <c r="G57" s="79"/>
      <c r="H57" s="77"/>
      <c r="I57" s="78"/>
      <c r="J57" s="77"/>
      <c r="K57" s="77"/>
      <c r="L57" s="77"/>
      <c r="M57" s="66">
        <f>SUM(C57:L57)</f>
        <v>11896</v>
      </c>
    </row>
    <row r="58" spans="1:13" x14ac:dyDescent="0.25">
      <c r="A58" s="240" t="s">
        <v>132</v>
      </c>
      <c r="B58" s="62" t="s">
        <v>33</v>
      </c>
      <c r="C58" s="73">
        <v>4245</v>
      </c>
      <c r="D58" s="73">
        <v>858</v>
      </c>
      <c r="E58" s="162">
        <f>139+80+150+20+100+24</f>
        <v>513</v>
      </c>
      <c r="F58" s="73"/>
      <c r="G58" s="72"/>
      <c r="H58" s="72"/>
      <c r="I58" s="72"/>
      <c r="J58" s="73"/>
      <c r="K58" s="73"/>
      <c r="L58" s="73"/>
      <c r="M58" s="64">
        <f>SUM(C58:L58)</f>
        <v>5616</v>
      </c>
    </row>
    <row r="59" spans="1:13" x14ac:dyDescent="0.25">
      <c r="A59" s="241"/>
      <c r="B59" s="63"/>
      <c r="C59" s="74"/>
      <c r="D59" s="75"/>
      <c r="E59" s="76"/>
      <c r="F59" s="75"/>
      <c r="G59" s="74"/>
      <c r="H59" s="75"/>
      <c r="I59" s="76"/>
      <c r="J59" s="75"/>
      <c r="K59" s="75"/>
      <c r="L59" s="75"/>
      <c r="M59" s="64"/>
    </row>
    <row r="60" spans="1:13" x14ac:dyDescent="0.25">
      <c r="A60" s="242"/>
      <c r="B60" s="65" t="s">
        <v>202</v>
      </c>
      <c r="C60" s="77">
        <f>214+4245</f>
        <v>4459</v>
      </c>
      <c r="D60" s="77">
        <f>47+858</f>
        <v>905</v>
      </c>
      <c r="E60" s="78">
        <f>139+80+150+20+100+24</f>
        <v>513</v>
      </c>
      <c r="F60" s="77"/>
      <c r="G60" s="79"/>
      <c r="H60" s="77"/>
      <c r="I60" s="78"/>
      <c r="J60" s="77"/>
      <c r="K60" s="77"/>
      <c r="L60" s="77"/>
      <c r="M60" s="66">
        <f>SUM(C60:L60)</f>
        <v>5877</v>
      </c>
    </row>
    <row r="61" spans="1:13" x14ac:dyDescent="0.25">
      <c r="A61" s="240" t="s">
        <v>134</v>
      </c>
      <c r="B61" s="62" t="s">
        <v>33</v>
      </c>
      <c r="C61" s="72"/>
      <c r="D61" s="72"/>
      <c r="E61" s="72">
        <v>1885</v>
      </c>
      <c r="F61" s="73"/>
      <c r="G61" s="72"/>
      <c r="H61" s="72"/>
      <c r="I61" s="72"/>
      <c r="J61" s="73">
        <v>16000</v>
      </c>
      <c r="K61" s="73"/>
      <c r="L61" s="73"/>
      <c r="M61" s="163">
        <f>SUM(C61:L61)</f>
        <v>17885</v>
      </c>
    </row>
    <row r="62" spans="1:13" x14ac:dyDescent="0.25">
      <c r="A62" s="241"/>
      <c r="B62" s="63"/>
      <c r="C62" s="74"/>
      <c r="D62" s="75"/>
      <c r="E62" s="76"/>
      <c r="F62" s="75"/>
      <c r="G62" s="74"/>
      <c r="H62" s="75"/>
      <c r="I62" s="76"/>
      <c r="J62" s="75"/>
      <c r="K62" s="75"/>
      <c r="L62" s="75"/>
      <c r="M62" s="64"/>
    </row>
    <row r="63" spans="1:13" x14ac:dyDescent="0.25">
      <c r="A63" s="242"/>
      <c r="B63" s="65" t="s">
        <v>202</v>
      </c>
      <c r="C63" s="77"/>
      <c r="D63" s="77"/>
      <c r="E63" s="78">
        <f>1885</f>
        <v>1885</v>
      </c>
      <c r="F63" s="77"/>
      <c r="G63" s="79"/>
      <c r="H63" s="77"/>
      <c r="I63" s="78">
        <f>1113+57002</f>
        <v>58115</v>
      </c>
      <c r="J63" s="77">
        <v>16000</v>
      </c>
      <c r="K63" s="77"/>
      <c r="L63" s="77"/>
      <c r="M63" s="66">
        <f>SUM(C63:L63)</f>
        <v>76000</v>
      </c>
    </row>
    <row r="64" spans="1:13" s="26" customFormat="1" ht="15.75" thickBot="1" x14ac:dyDescent="0.3">
      <c r="A64" s="164"/>
      <c r="B64" s="165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156"/>
    </row>
    <row r="65" spans="1:13" ht="15.75" thickBot="1" x14ac:dyDescent="0.3">
      <c r="A65" s="239" t="s">
        <v>10</v>
      </c>
      <c r="B65" s="238" t="s">
        <v>22</v>
      </c>
      <c r="C65" s="238" t="s">
        <v>19</v>
      </c>
      <c r="D65" s="238"/>
      <c r="E65" s="238"/>
      <c r="F65" s="238"/>
      <c r="G65" s="238"/>
      <c r="H65" s="238" t="s">
        <v>20</v>
      </c>
      <c r="I65" s="238"/>
      <c r="J65" s="238"/>
      <c r="K65" s="135"/>
      <c r="L65" s="135" t="s">
        <v>21</v>
      </c>
      <c r="M65" s="243" t="s">
        <v>5</v>
      </c>
    </row>
    <row r="66" spans="1:13" ht="15.75" thickBot="1" x14ac:dyDescent="0.3">
      <c r="A66" s="239"/>
      <c r="B66" s="238"/>
      <c r="C66" s="135" t="s">
        <v>100</v>
      </c>
      <c r="D66" s="135" t="s">
        <v>101</v>
      </c>
      <c r="E66" s="135" t="s">
        <v>102</v>
      </c>
      <c r="F66" s="135" t="s">
        <v>103</v>
      </c>
      <c r="G66" s="135" t="s">
        <v>104</v>
      </c>
      <c r="H66" s="135" t="s">
        <v>105</v>
      </c>
      <c r="I66" s="135" t="s">
        <v>106</v>
      </c>
      <c r="J66" s="135" t="s">
        <v>107</v>
      </c>
      <c r="K66" s="135" t="s">
        <v>108</v>
      </c>
      <c r="L66" s="135" t="s">
        <v>110</v>
      </c>
      <c r="M66" s="243"/>
    </row>
    <row r="67" spans="1:13" ht="33.75" customHeight="1" thickBot="1" x14ac:dyDescent="0.3">
      <c r="A67" s="239"/>
      <c r="B67" s="238"/>
      <c r="C67" s="244" t="s">
        <v>111</v>
      </c>
      <c r="D67" s="244" t="s">
        <v>112</v>
      </c>
      <c r="E67" s="244" t="s">
        <v>113</v>
      </c>
      <c r="F67" s="244" t="s">
        <v>114</v>
      </c>
      <c r="G67" s="244" t="s">
        <v>115</v>
      </c>
      <c r="H67" s="244" t="s">
        <v>116</v>
      </c>
      <c r="I67" s="244" t="s">
        <v>117</v>
      </c>
      <c r="J67" s="244" t="s">
        <v>109</v>
      </c>
      <c r="K67" s="244" t="s">
        <v>118</v>
      </c>
      <c r="L67" s="244" t="s">
        <v>30</v>
      </c>
      <c r="M67" s="243"/>
    </row>
    <row r="68" spans="1:13" ht="9.75" customHeight="1" thickBot="1" x14ac:dyDescent="0.3">
      <c r="A68" s="239"/>
      <c r="B68" s="238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3"/>
    </row>
    <row r="69" spans="1:13" ht="15" customHeight="1" thickBot="1" x14ac:dyDescent="0.3">
      <c r="A69" s="239"/>
      <c r="B69" s="238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3"/>
    </row>
    <row r="70" spans="1:13" x14ac:dyDescent="0.25">
      <c r="A70" s="240" t="s">
        <v>133</v>
      </c>
      <c r="B70" s="62" t="s">
        <v>33</v>
      </c>
      <c r="C70" s="73"/>
      <c r="D70" s="73"/>
      <c r="E70" s="162">
        <v>2594</v>
      </c>
      <c r="F70" s="73"/>
      <c r="G70" s="72"/>
      <c r="H70" s="73">
        <v>9790</v>
      </c>
      <c r="I70" s="162"/>
      <c r="J70" s="73"/>
      <c r="K70" s="73"/>
      <c r="L70" s="73"/>
      <c r="M70" s="163">
        <f>SUM(C70:L70)</f>
        <v>12384</v>
      </c>
    </row>
    <row r="71" spans="1:13" x14ac:dyDescent="0.25">
      <c r="A71" s="241"/>
      <c r="B71" s="63"/>
      <c r="C71" s="75"/>
      <c r="D71" s="75"/>
      <c r="E71" s="76"/>
      <c r="F71" s="75"/>
      <c r="G71" s="74"/>
      <c r="H71" s="75"/>
      <c r="I71" s="76"/>
      <c r="J71" s="75"/>
      <c r="K71" s="75"/>
      <c r="L71" s="75"/>
      <c r="M71" s="64"/>
    </row>
    <row r="72" spans="1:13" x14ac:dyDescent="0.25">
      <c r="A72" s="242"/>
      <c r="B72" s="65" t="s">
        <v>202</v>
      </c>
      <c r="C72" s="77"/>
      <c r="D72" s="77"/>
      <c r="E72" s="77">
        <f>572+515+18+298+1191+300+3844</f>
        <v>6738</v>
      </c>
      <c r="F72" s="77"/>
      <c r="G72" s="79"/>
      <c r="H72" s="77">
        <f>35000+9652+9790+394+665+45000+243780+20996+30000+23000+622</f>
        <v>418899</v>
      </c>
      <c r="I72" s="78">
        <f>3758+10000</f>
        <v>13758</v>
      </c>
      <c r="J72" s="77"/>
      <c r="K72" s="77"/>
      <c r="L72" s="77"/>
      <c r="M72" s="66">
        <f>SUM(C72:L72)</f>
        <v>439395</v>
      </c>
    </row>
    <row r="73" spans="1:13" x14ac:dyDescent="0.25">
      <c r="A73" s="240" t="s">
        <v>135</v>
      </c>
      <c r="B73" s="62" t="s">
        <v>33</v>
      </c>
      <c r="C73" s="75"/>
      <c r="D73" s="75"/>
      <c r="E73" s="76">
        <v>1411</v>
      </c>
      <c r="F73" s="75"/>
      <c r="G73" s="74"/>
      <c r="H73" s="75"/>
      <c r="I73" s="76"/>
      <c r="J73" s="75"/>
      <c r="K73" s="75"/>
      <c r="L73" s="75"/>
      <c r="M73" s="64">
        <f>SUM(C73:L73)</f>
        <v>1411</v>
      </c>
    </row>
    <row r="74" spans="1:13" x14ac:dyDescent="0.25">
      <c r="A74" s="241"/>
      <c r="B74" s="63"/>
      <c r="C74" s="75"/>
      <c r="D74" s="75"/>
      <c r="E74" s="76"/>
      <c r="F74" s="75"/>
      <c r="G74" s="74"/>
      <c r="H74" s="75"/>
      <c r="I74" s="76"/>
      <c r="J74" s="75"/>
      <c r="K74" s="75"/>
      <c r="L74" s="75"/>
      <c r="M74" s="64"/>
    </row>
    <row r="75" spans="1:13" x14ac:dyDescent="0.25">
      <c r="A75" s="242"/>
      <c r="B75" s="65" t="s">
        <v>202</v>
      </c>
      <c r="C75" s="77"/>
      <c r="D75" s="77"/>
      <c r="E75" s="77">
        <f>80+927+100+4+300</f>
        <v>1411</v>
      </c>
      <c r="F75" s="77"/>
      <c r="G75" s="79"/>
      <c r="H75" s="77"/>
      <c r="I75" s="78"/>
      <c r="J75" s="77"/>
      <c r="K75" s="77"/>
      <c r="L75" s="77"/>
      <c r="M75" s="66">
        <f>SUM(C75:L75)</f>
        <v>1411</v>
      </c>
    </row>
    <row r="76" spans="1:13" x14ac:dyDescent="0.25">
      <c r="A76" s="240" t="s">
        <v>136</v>
      </c>
      <c r="B76" s="62" t="s">
        <v>33</v>
      </c>
      <c r="C76" s="73">
        <v>6361</v>
      </c>
      <c r="D76" s="73">
        <v>1284</v>
      </c>
      <c r="E76" s="73">
        <f>305+25+22+29+163+352+140+50+278+35</f>
        <v>1399</v>
      </c>
      <c r="F76" s="75"/>
      <c r="G76" s="74"/>
      <c r="H76" s="75"/>
      <c r="I76" s="76"/>
      <c r="J76" s="75"/>
      <c r="K76" s="75"/>
      <c r="L76" s="75"/>
      <c r="M76" s="64">
        <f>SUM(C76:L76)</f>
        <v>9044</v>
      </c>
    </row>
    <row r="77" spans="1:13" x14ac:dyDescent="0.25">
      <c r="A77" s="241"/>
      <c r="B77" s="63"/>
      <c r="C77" s="75"/>
      <c r="D77" s="75"/>
      <c r="E77" s="76"/>
      <c r="F77" s="75"/>
      <c r="G77" s="74"/>
      <c r="H77" s="75"/>
      <c r="I77" s="76"/>
      <c r="J77" s="75"/>
      <c r="K77" s="75"/>
      <c r="L77" s="75"/>
      <c r="M77" s="64"/>
    </row>
    <row r="78" spans="1:13" x14ac:dyDescent="0.25">
      <c r="A78" s="242"/>
      <c r="B78" s="65" t="s">
        <v>202</v>
      </c>
      <c r="C78" s="77">
        <v>6361</v>
      </c>
      <c r="D78" s="77">
        <v>1284</v>
      </c>
      <c r="E78" s="77">
        <f>305+25+22+29+163+352+140+50+278+35</f>
        <v>1399</v>
      </c>
      <c r="F78" s="77"/>
      <c r="G78" s="79"/>
      <c r="H78" s="77"/>
      <c r="I78" s="78"/>
      <c r="J78" s="77"/>
      <c r="K78" s="77"/>
      <c r="L78" s="77"/>
      <c r="M78" s="66">
        <f>SUM(C78:L78)</f>
        <v>9044</v>
      </c>
    </row>
    <row r="79" spans="1:13" x14ac:dyDescent="0.25">
      <c r="A79" s="240" t="s">
        <v>137</v>
      </c>
      <c r="B79" s="62" t="s">
        <v>33</v>
      </c>
      <c r="C79" s="75"/>
      <c r="D79" s="75"/>
      <c r="E79" s="76">
        <v>530</v>
      </c>
      <c r="F79" s="75"/>
      <c r="G79" s="74"/>
      <c r="H79" s="75"/>
      <c r="I79" s="76"/>
      <c r="J79" s="75"/>
      <c r="K79" s="75"/>
      <c r="L79" s="75"/>
      <c r="M79" s="64">
        <f>SUM(C79:L79)</f>
        <v>530</v>
      </c>
    </row>
    <row r="80" spans="1:13" x14ac:dyDescent="0.25">
      <c r="A80" s="241"/>
      <c r="B80" s="63"/>
      <c r="C80" s="75"/>
      <c r="D80" s="75"/>
      <c r="E80" s="76"/>
      <c r="F80" s="75"/>
      <c r="G80" s="74"/>
      <c r="H80" s="75"/>
      <c r="I80" s="76"/>
      <c r="J80" s="75"/>
      <c r="K80" s="75"/>
      <c r="L80" s="75"/>
      <c r="M80" s="64"/>
    </row>
    <row r="81" spans="1:13" x14ac:dyDescent="0.25">
      <c r="A81" s="242"/>
      <c r="B81" s="65" t="s">
        <v>202</v>
      </c>
      <c r="C81" s="77"/>
      <c r="D81" s="77"/>
      <c r="E81" s="77">
        <f>40+163+226+101</f>
        <v>530</v>
      </c>
      <c r="F81" s="77"/>
      <c r="G81" s="79"/>
      <c r="H81" s="77"/>
      <c r="I81" s="78"/>
      <c r="J81" s="77"/>
      <c r="K81" s="77"/>
      <c r="L81" s="77"/>
      <c r="M81" s="66">
        <f>SUM(C81:L81)</f>
        <v>530</v>
      </c>
    </row>
    <row r="82" spans="1:13" x14ac:dyDescent="0.25">
      <c r="A82" s="240" t="s">
        <v>138</v>
      </c>
      <c r="B82" s="62" t="s">
        <v>33</v>
      </c>
      <c r="C82" s="75"/>
      <c r="D82" s="75"/>
      <c r="E82" s="76"/>
      <c r="F82" s="75">
        <v>5949</v>
      </c>
      <c r="G82" s="74"/>
      <c r="H82" s="75"/>
      <c r="I82" s="76"/>
      <c r="J82" s="75"/>
      <c r="K82" s="75"/>
      <c r="L82" s="75"/>
      <c r="M82" s="64">
        <f>SUM(C82:L82)</f>
        <v>5949</v>
      </c>
    </row>
    <row r="83" spans="1:13" x14ac:dyDescent="0.25">
      <c r="A83" s="241"/>
      <c r="B83" s="63"/>
      <c r="C83" s="75"/>
      <c r="D83" s="75"/>
      <c r="E83" s="76"/>
      <c r="F83" s="75"/>
      <c r="G83" s="74"/>
      <c r="H83" s="75"/>
      <c r="I83" s="76"/>
      <c r="J83" s="75"/>
      <c r="K83" s="75"/>
      <c r="L83" s="75"/>
      <c r="M83" s="64"/>
    </row>
    <row r="84" spans="1:13" x14ac:dyDescent="0.25">
      <c r="A84" s="242"/>
      <c r="B84" s="65" t="s">
        <v>202</v>
      </c>
      <c r="C84" s="77"/>
      <c r="D84" s="77"/>
      <c r="E84" s="77"/>
      <c r="F84" s="77">
        <f>910+5039+1981</f>
        <v>7930</v>
      </c>
      <c r="G84" s="79"/>
      <c r="H84" s="77"/>
      <c r="I84" s="78"/>
      <c r="J84" s="77"/>
      <c r="K84" s="77"/>
      <c r="L84" s="77"/>
      <c r="M84" s="66">
        <f>SUM(C84:L84)</f>
        <v>7930</v>
      </c>
    </row>
    <row r="85" spans="1:13" ht="15" customHeight="1" x14ac:dyDescent="0.25">
      <c r="A85" s="241" t="s">
        <v>139</v>
      </c>
      <c r="B85" s="62" t="s">
        <v>33</v>
      </c>
      <c r="C85" s="75"/>
      <c r="D85" s="75"/>
      <c r="E85" s="76">
        <v>1111</v>
      </c>
      <c r="F85" s="75"/>
      <c r="G85" s="74"/>
      <c r="H85" s="75"/>
      <c r="I85" s="76"/>
      <c r="J85" s="75"/>
      <c r="K85" s="75"/>
      <c r="L85" s="75"/>
      <c r="M85" s="64">
        <f>SUM(C85:L85)</f>
        <v>1111</v>
      </c>
    </row>
    <row r="86" spans="1:13" x14ac:dyDescent="0.25">
      <c r="A86" s="241"/>
      <c r="B86" s="63"/>
      <c r="C86" s="75"/>
      <c r="D86" s="75"/>
      <c r="E86" s="76"/>
      <c r="F86" s="75"/>
      <c r="G86" s="74"/>
      <c r="H86" s="75"/>
      <c r="I86" s="76"/>
      <c r="J86" s="75"/>
      <c r="K86" s="75"/>
      <c r="L86" s="75"/>
      <c r="M86" s="64"/>
    </row>
    <row r="87" spans="1:13" x14ac:dyDescent="0.25">
      <c r="A87" s="242"/>
      <c r="B87" s="65" t="s">
        <v>202</v>
      </c>
      <c r="C87" s="77"/>
      <c r="D87" s="77"/>
      <c r="E87" s="77">
        <f>875+236</f>
        <v>1111</v>
      </c>
      <c r="F87" s="77"/>
      <c r="G87" s="79"/>
      <c r="H87" s="77"/>
      <c r="I87" s="78"/>
      <c r="J87" s="77"/>
      <c r="K87" s="77"/>
      <c r="L87" s="77"/>
      <c r="M87" s="66">
        <f>SUM(C87:L87)</f>
        <v>1111</v>
      </c>
    </row>
    <row r="88" spans="1:13" x14ac:dyDescent="0.25">
      <c r="A88" s="240" t="s">
        <v>140</v>
      </c>
      <c r="B88" s="62" t="s">
        <v>33</v>
      </c>
      <c r="C88" s="75"/>
      <c r="D88" s="75"/>
      <c r="E88" s="76">
        <v>121</v>
      </c>
      <c r="F88" s="75"/>
      <c r="G88" s="74"/>
      <c r="H88" s="75"/>
      <c r="I88" s="76"/>
      <c r="J88" s="75"/>
      <c r="K88" s="75"/>
      <c r="L88" s="75"/>
      <c r="M88" s="64">
        <f>SUM(C88:L88)</f>
        <v>121</v>
      </c>
    </row>
    <row r="89" spans="1:13" x14ac:dyDescent="0.25">
      <c r="A89" s="241"/>
      <c r="B89" s="63"/>
      <c r="C89" s="75"/>
      <c r="D89" s="75"/>
      <c r="E89" s="76"/>
      <c r="F89" s="75"/>
      <c r="G89" s="74"/>
      <c r="H89" s="75"/>
      <c r="I89" s="76"/>
      <c r="J89" s="75"/>
      <c r="K89" s="75"/>
      <c r="L89" s="75"/>
      <c r="M89" s="64"/>
    </row>
    <row r="90" spans="1:13" x14ac:dyDescent="0.25">
      <c r="A90" s="242"/>
      <c r="B90" s="65" t="s">
        <v>202</v>
      </c>
      <c r="C90" s="77"/>
      <c r="D90" s="77"/>
      <c r="E90" s="77">
        <f>20+40+45+16</f>
        <v>121</v>
      </c>
      <c r="F90" s="77"/>
      <c r="G90" s="79"/>
      <c r="H90" s="77">
        <v>350</v>
      </c>
      <c r="I90" s="78"/>
      <c r="J90" s="77"/>
      <c r="K90" s="77"/>
      <c r="L90" s="77"/>
      <c r="M90" s="66">
        <f>SUM(C90:L90)</f>
        <v>471</v>
      </c>
    </row>
    <row r="91" spans="1:13" x14ac:dyDescent="0.25">
      <c r="A91" s="240" t="s">
        <v>141</v>
      </c>
      <c r="B91" s="62" t="s">
        <v>33</v>
      </c>
      <c r="C91" s="73"/>
      <c r="D91" s="73"/>
      <c r="E91" s="162">
        <v>1000</v>
      </c>
      <c r="F91" s="73"/>
      <c r="G91" s="72"/>
      <c r="H91" s="73"/>
      <c r="I91" s="162"/>
      <c r="J91" s="73"/>
      <c r="K91" s="73"/>
      <c r="L91" s="73"/>
      <c r="M91" s="163">
        <f>SUM(C91:L91)</f>
        <v>1000</v>
      </c>
    </row>
    <row r="92" spans="1:13" x14ac:dyDescent="0.25">
      <c r="A92" s="241"/>
      <c r="B92" s="63"/>
      <c r="C92" s="75"/>
      <c r="D92" s="75"/>
      <c r="E92" s="76"/>
      <c r="F92" s="75"/>
      <c r="G92" s="74"/>
      <c r="H92" s="75"/>
      <c r="I92" s="76"/>
      <c r="J92" s="75"/>
      <c r="K92" s="75"/>
      <c r="L92" s="75"/>
      <c r="M92" s="64"/>
    </row>
    <row r="93" spans="1:13" x14ac:dyDescent="0.25">
      <c r="A93" s="242"/>
      <c r="B93" s="65" t="s">
        <v>202</v>
      </c>
      <c r="C93" s="77"/>
      <c r="D93" s="77"/>
      <c r="E93" s="77">
        <v>1000</v>
      </c>
      <c r="F93" s="77"/>
      <c r="G93" s="79"/>
      <c r="H93" s="77"/>
      <c r="I93" s="78"/>
      <c r="J93" s="77"/>
      <c r="K93" s="77"/>
      <c r="L93" s="77"/>
      <c r="M93" s="66">
        <f>SUM(C93:L93)</f>
        <v>1000</v>
      </c>
    </row>
    <row r="94" spans="1:13" x14ac:dyDescent="0.25">
      <c r="A94" s="240" t="s">
        <v>142</v>
      </c>
      <c r="B94" s="62" t="s">
        <v>33</v>
      </c>
      <c r="C94" s="73"/>
      <c r="D94" s="73"/>
      <c r="E94" s="162">
        <v>652</v>
      </c>
      <c r="F94" s="73"/>
      <c r="G94" s="72"/>
      <c r="H94" s="73"/>
      <c r="I94" s="162"/>
      <c r="J94" s="73"/>
      <c r="K94" s="73"/>
      <c r="L94" s="73"/>
      <c r="M94" s="163">
        <f>SUM(C94:L94)</f>
        <v>652</v>
      </c>
    </row>
    <row r="95" spans="1:13" x14ac:dyDescent="0.25">
      <c r="A95" s="241"/>
      <c r="B95" s="63"/>
      <c r="C95" s="75"/>
      <c r="D95" s="75"/>
      <c r="E95" s="76"/>
      <c r="F95" s="75"/>
      <c r="G95" s="74"/>
      <c r="H95" s="75"/>
      <c r="I95" s="76"/>
      <c r="J95" s="75"/>
      <c r="K95" s="75"/>
      <c r="L95" s="75"/>
      <c r="M95" s="64"/>
    </row>
    <row r="96" spans="1:13" ht="15.75" thickBot="1" x14ac:dyDescent="0.3">
      <c r="A96" s="242"/>
      <c r="B96" s="65" t="s">
        <v>202</v>
      </c>
      <c r="C96" s="77"/>
      <c r="D96" s="77"/>
      <c r="E96" s="77">
        <v>652</v>
      </c>
      <c r="F96" s="77"/>
      <c r="G96" s="79"/>
      <c r="H96" s="77"/>
      <c r="I96" s="78"/>
      <c r="J96" s="77"/>
      <c r="K96" s="77"/>
      <c r="L96" s="77"/>
      <c r="M96" s="66">
        <f>SUM(C96:L96)</f>
        <v>652</v>
      </c>
    </row>
    <row r="97" spans="1:13" ht="15.75" thickBot="1" x14ac:dyDescent="0.3">
      <c r="A97" s="239" t="s">
        <v>10</v>
      </c>
      <c r="B97" s="238" t="s">
        <v>22</v>
      </c>
      <c r="C97" s="238" t="s">
        <v>19</v>
      </c>
      <c r="D97" s="238"/>
      <c r="E97" s="238"/>
      <c r="F97" s="238"/>
      <c r="G97" s="238"/>
      <c r="H97" s="238" t="s">
        <v>20</v>
      </c>
      <c r="I97" s="238"/>
      <c r="J97" s="238"/>
      <c r="K97" s="135"/>
      <c r="L97" s="135" t="s">
        <v>21</v>
      </c>
      <c r="M97" s="243" t="s">
        <v>5</v>
      </c>
    </row>
    <row r="98" spans="1:13" ht="15.75" thickBot="1" x14ac:dyDescent="0.3">
      <c r="A98" s="239"/>
      <c r="B98" s="238"/>
      <c r="C98" s="135" t="s">
        <v>100</v>
      </c>
      <c r="D98" s="135" t="s">
        <v>101</v>
      </c>
      <c r="E98" s="135" t="s">
        <v>102</v>
      </c>
      <c r="F98" s="135" t="s">
        <v>103</v>
      </c>
      <c r="G98" s="135" t="s">
        <v>104</v>
      </c>
      <c r="H98" s="135" t="s">
        <v>105</v>
      </c>
      <c r="I98" s="135" t="s">
        <v>106</v>
      </c>
      <c r="J98" s="135" t="s">
        <v>107</v>
      </c>
      <c r="K98" s="135" t="s">
        <v>108</v>
      </c>
      <c r="L98" s="135" t="s">
        <v>110</v>
      </c>
      <c r="M98" s="243"/>
    </row>
    <row r="99" spans="1:13" ht="15.75" thickBot="1" x14ac:dyDescent="0.3">
      <c r="A99" s="239"/>
      <c r="B99" s="238"/>
      <c r="C99" s="244" t="s">
        <v>111</v>
      </c>
      <c r="D99" s="244" t="s">
        <v>112</v>
      </c>
      <c r="E99" s="244" t="s">
        <v>113</v>
      </c>
      <c r="F99" s="244" t="s">
        <v>114</v>
      </c>
      <c r="G99" s="244" t="s">
        <v>115</v>
      </c>
      <c r="H99" s="244" t="s">
        <v>116</v>
      </c>
      <c r="I99" s="244" t="s">
        <v>117</v>
      </c>
      <c r="J99" s="244" t="s">
        <v>109</v>
      </c>
      <c r="K99" s="244" t="s">
        <v>118</v>
      </c>
      <c r="L99" s="244" t="s">
        <v>30</v>
      </c>
      <c r="M99" s="243"/>
    </row>
    <row r="100" spans="1:13" ht="15.75" thickBot="1" x14ac:dyDescent="0.3">
      <c r="A100" s="239"/>
      <c r="B100" s="238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3"/>
    </row>
    <row r="101" spans="1:13" ht="15.75" thickBot="1" x14ac:dyDescent="0.3">
      <c r="A101" s="239"/>
      <c r="B101" s="238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3"/>
    </row>
    <row r="102" spans="1:13" x14ac:dyDescent="0.25">
      <c r="A102" s="240" t="s">
        <v>143</v>
      </c>
      <c r="B102" s="62" t="s">
        <v>33</v>
      </c>
      <c r="C102" s="73"/>
      <c r="D102" s="73"/>
      <c r="E102" s="162"/>
      <c r="F102" s="73"/>
      <c r="G102" s="72"/>
      <c r="H102" s="73"/>
      <c r="I102" s="162"/>
      <c r="J102" s="73">
        <v>2000</v>
      </c>
      <c r="K102" s="73"/>
      <c r="L102" s="73"/>
      <c r="M102" s="163">
        <f>SUM(C102:L102)</f>
        <v>2000</v>
      </c>
    </row>
    <row r="103" spans="1:13" x14ac:dyDescent="0.25">
      <c r="A103" s="241"/>
      <c r="B103" s="63"/>
      <c r="C103" s="75"/>
      <c r="D103" s="75"/>
      <c r="E103" s="76"/>
      <c r="F103" s="75"/>
      <c r="G103" s="74"/>
      <c r="H103" s="75"/>
      <c r="I103" s="76"/>
      <c r="J103" s="75"/>
      <c r="K103" s="75"/>
      <c r="L103" s="75"/>
      <c r="M103" s="64"/>
    </row>
    <row r="104" spans="1:13" x14ac:dyDescent="0.25">
      <c r="A104" s="242"/>
      <c r="B104" s="65" t="s">
        <v>202</v>
      </c>
      <c r="C104" s="77"/>
      <c r="D104" s="77"/>
      <c r="E104" s="77"/>
      <c r="F104" s="77"/>
      <c r="G104" s="79"/>
      <c r="H104" s="77"/>
      <c r="I104" s="78"/>
      <c r="J104" s="77">
        <v>2000</v>
      </c>
      <c r="K104" s="77"/>
      <c r="L104" s="77"/>
      <c r="M104" s="66">
        <f>SUM(C104:L104)</f>
        <v>2000</v>
      </c>
    </row>
    <row r="105" spans="1:13" x14ac:dyDescent="0.25">
      <c r="A105" s="240" t="s">
        <v>144</v>
      </c>
      <c r="B105" s="62" t="s">
        <v>33</v>
      </c>
      <c r="C105" s="73"/>
      <c r="D105" s="73"/>
      <c r="E105" s="162">
        <v>643</v>
      </c>
      <c r="F105" s="73"/>
      <c r="G105" s="72"/>
      <c r="H105" s="73"/>
      <c r="I105" s="162"/>
      <c r="J105" s="73"/>
      <c r="K105" s="73"/>
      <c r="L105" s="73"/>
      <c r="M105" s="163">
        <f>SUM(C105:L105)</f>
        <v>643</v>
      </c>
    </row>
    <row r="106" spans="1:13" x14ac:dyDescent="0.25">
      <c r="A106" s="241"/>
      <c r="B106" s="63"/>
      <c r="C106" s="75"/>
      <c r="D106" s="75"/>
      <c r="E106" s="76"/>
      <c r="F106" s="75"/>
      <c r="G106" s="74"/>
      <c r="H106" s="75"/>
      <c r="I106" s="76"/>
      <c r="J106" s="75"/>
      <c r="K106" s="75"/>
      <c r="L106" s="75"/>
      <c r="M106" s="64"/>
    </row>
    <row r="107" spans="1:13" x14ac:dyDescent="0.25">
      <c r="A107" s="242"/>
      <c r="B107" s="65" t="s">
        <v>202</v>
      </c>
      <c r="C107" s="77"/>
      <c r="D107" s="77"/>
      <c r="E107" s="77">
        <f>13+298+190+5+137</f>
        <v>643</v>
      </c>
      <c r="F107" s="77"/>
      <c r="G107" s="79">
        <v>1263</v>
      </c>
      <c r="H107" s="77"/>
      <c r="I107" s="78"/>
      <c r="J107" s="77"/>
      <c r="K107" s="77"/>
      <c r="L107" s="77"/>
      <c r="M107" s="66">
        <f>SUM(C107:L107)</f>
        <v>1906</v>
      </c>
    </row>
    <row r="108" spans="1:13" x14ac:dyDescent="0.25">
      <c r="A108" s="240" t="s">
        <v>145</v>
      </c>
      <c r="B108" s="62" t="s">
        <v>33</v>
      </c>
      <c r="C108" s="73"/>
      <c r="D108" s="73"/>
      <c r="E108" s="162"/>
      <c r="F108" s="73"/>
      <c r="G108" s="72">
        <v>255</v>
      </c>
      <c r="H108" s="73"/>
      <c r="I108" s="162"/>
      <c r="J108" s="73"/>
      <c r="K108" s="73"/>
      <c r="L108" s="73"/>
      <c r="M108" s="163">
        <f>SUM(C108:L108)</f>
        <v>255</v>
      </c>
    </row>
    <row r="109" spans="1:13" x14ac:dyDescent="0.25">
      <c r="A109" s="241"/>
      <c r="B109" s="63"/>
      <c r="C109" s="75"/>
      <c r="D109" s="75"/>
      <c r="E109" s="76"/>
      <c r="F109" s="75"/>
      <c r="G109" s="74"/>
      <c r="H109" s="75"/>
      <c r="I109" s="76"/>
      <c r="J109" s="75"/>
      <c r="K109" s="75"/>
      <c r="L109" s="75"/>
      <c r="M109" s="64"/>
    </row>
    <row r="110" spans="1:13" x14ac:dyDescent="0.25">
      <c r="A110" s="242"/>
      <c r="B110" s="65" t="s">
        <v>202</v>
      </c>
      <c r="C110" s="77"/>
      <c r="D110" s="77"/>
      <c r="E110" s="77"/>
      <c r="F110" s="77"/>
      <c r="G110" s="79">
        <v>255</v>
      </c>
      <c r="H110" s="77"/>
      <c r="I110" s="78"/>
      <c r="J110" s="77"/>
      <c r="K110" s="77"/>
      <c r="L110" s="77"/>
      <c r="M110" s="66">
        <f>SUM(C110:L110)</f>
        <v>255</v>
      </c>
    </row>
    <row r="111" spans="1:13" x14ac:dyDescent="0.25">
      <c r="A111" s="240" t="s">
        <v>146</v>
      </c>
      <c r="B111" s="62" t="s">
        <v>33</v>
      </c>
      <c r="C111" s="73"/>
      <c r="D111" s="73"/>
      <c r="E111" s="162"/>
      <c r="F111" s="73"/>
      <c r="G111" s="72">
        <v>2139</v>
      </c>
      <c r="H111" s="73"/>
      <c r="I111" s="162"/>
      <c r="J111" s="73"/>
      <c r="K111" s="73"/>
      <c r="L111" s="73"/>
      <c r="M111" s="163">
        <f>SUM(C111:L111)</f>
        <v>2139</v>
      </c>
    </row>
    <row r="112" spans="1:13" x14ac:dyDescent="0.25">
      <c r="A112" s="241"/>
      <c r="B112" s="63"/>
      <c r="C112" s="75"/>
      <c r="D112" s="75"/>
      <c r="E112" s="76"/>
      <c r="F112" s="75"/>
      <c r="G112" s="74"/>
      <c r="H112" s="75"/>
      <c r="I112" s="76"/>
      <c r="J112" s="75"/>
      <c r="K112" s="75"/>
      <c r="L112" s="75"/>
      <c r="M112" s="64"/>
    </row>
    <row r="113" spans="1:13" x14ac:dyDescent="0.25">
      <c r="A113" s="242"/>
      <c r="B113" s="65" t="s">
        <v>202</v>
      </c>
      <c r="C113" s="77"/>
      <c r="D113" s="77"/>
      <c r="E113" s="77"/>
      <c r="F113" s="77"/>
      <c r="G113" s="79">
        <v>2139</v>
      </c>
      <c r="H113" s="77"/>
      <c r="I113" s="78"/>
      <c r="J113" s="77"/>
      <c r="K113" s="77"/>
      <c r="L113" s="77"/>
      <c r="M113" s="66">
        <f>SUM(C113:L113)</f>
        <v>2139</v>
      </c>
    </row>
    <row r="114" spans="1:13" x14ac:dyDescent="0.25">
      <c r="A114" s="240" t="s">
        <v>203</v>
      </c>
      <c r="B114" s="62" t="s">
        <v>33</v>
      </c>
      <c r="C114" s="73"/>
      <c r="D114" s="73"/>
      <c r="E114" s="162"/>
      <c r="F114" s="73"/>
      <c r="G114" s="72"/>
      <c r="H114" s="73"/>
      <c r="I114" s="162"/>
      <c r="J114" s="73"/>
      <c r="K114" s="73"/>
      <c r="L114" s="73"/>
      <c r="M114" s="163">
        <f>SUM(C114:L114)</f>
        <v>0</v>
      </c>
    </row>
    <row r="115" spans="1:13" x14ac:dyDescent="0.25">
      <c r="A115" s="241"/>
      <c r="B115" s="63"/>
      <c r="C115" s="75"/>
      <c r="D115" s="75"/>
      <c r="E115" s="76"/>
      <c r="F115" s="75"/>
      <c r="G115" s="74"/>
      <c r="H115" s="75"/>
      <c r="I115" s="76"/>
      <c r="J115" s="75"/>
      <c r="K115" s="75"/>
      <c r="L115" s="75"/>
      <c r="M115" s="64"/>
    </row>
    <row r="116" spans="1:13" ht="15.75" thickBot="1" x14ac:dyDescent="0.3">
      <c r="A116" s="242"/>
      <c r="B116" s="65" t="s">
        <v>202</v>
      </c>
      <c r="C116" s="77"/>
      <c r="D116" s="77"/>
      <c r="E116" s="77">
        <v>2140</v>
      </c>
      <c r="F116" s="77"/>
      <c r="G116" s="79"/>
      <c r="H116" s="77"/>
      <c r="I116" s="78"/>
      <c r="J116" s="77"/>
      <c r="K116" s="77"/>
      <c r="L116" s="77"/>
      <c r="M116" s="66">
        <f>SUM(C116:L116)</f>
        <v>2140</v>
      </c>
    </row>
    <row r="117" spans="1:13" ht="15.75" customHeight="1" thickBot="1" x14ac:dyDescent="0.3">
      <c r="A117" s="257" t="s">
        <v>151</v>
      </c>
      <c r="B117" s="258"/>
      <c r="C117" s="258"/>
      <c r="D117" s="258"/>
      <c r="E117" s="258"/>
      <c r="F117" s="258"/>
      <c r="G117" s="258"/>
      <c r="H117" s="258"/>
      <c r="I117" s="258"/>
      <c r="J117" s="258"/>
      <c r="K117" s="258"/>
      <c r="L117" s="258"/>
      <c r="M117" s="259"/>
    </row>
    <row r="118" spans="1:13" x14ac:dyDescent="0.25">
      <c r="A118" s="241" t="s">
        <v>204</v>
      </c>
      <c r="B118" s="85" t="s">
        <v>33</v>
      </c>
      <c r="C118" s="75"/>
      <c r="D118" s="75"/>
      <c r="E118" s="76"/>
      <c r="F118" s="75"/>
      <c r="G118" s="74"/>
      <c r="H118" s="75"/>
      <c r="I118" s="76"/>
      <c r="J118" s="75"/>
      <c r="K118" s="75">
        <v>63826</v>
      </c>
      <c r="L118" s="75"/>
      <c r="M118" s="64">
        <f>SUM(C118:L118)</f>
        <v>63826</v>
      </c>
    </row>
    <row r="119" spans="1:13" x14ac:dyDescent="0.25">
      <c r="A119" s="241"/>
      <c r="B119" s="63"/>
      <c r="C119" s="75"/>
      <c r="D119" s="75"/>
      <c r="E119" s="76"/>
      <c r="F119" s="75"/>
      <c r="G119" s="74"/>
      <c r="H119" s="75"/>
      <c r="I119" s="76"/>
      <c r="J119" s="75"/>
      <c r="K119" s="75"/>
      <c r="L119" s="75"/>
      <c r="M119" s="64"/>
    </row>
    <row r="120" spans="1:13" x14ac:dyDescent="0.25">
      <c r="A120" s="242"/>
      <c r="B120" s="65" t="s">
        <v>202</v>
      </c>
      <c r="C120" s="77"/>
      <c r="D120" s="77"/>
      <c r="E120" s="77"/>
      <c r="F120" s="77"/>
      <c r="G120" s="79"/>
      <c r="H120" s="77"/>
      <c r="I120" s="78"/>
      <c r="J120" s="77"/>
      <c r="K120" s="77">
        <f>63826-1626</f>
        <v>62200</v>
      </c>
      <c r="L120" s="77"/>
      <c r="M120" s="66">
        <f>SUM(C120:L120)</f>
        <v>62200</v>
      </c>
    </row>
    <row r="121" spans="1:13" x14ac:dyDescent="0.25">
      <c r="A121" s="240" t="s">
        <v>205</v>
      </c>
      <c r="B121" s="62" t="s">
        <v>33</v>
      </c>
      <c r="C121" s="75"/>
      <c r="D121" s="75"/>
      <c r="E121" s="76"/>
      <c r="F121" s="75"/>
      <c r="G121" s="74"/>
      <c r="H121" s="75"/>
      <c r="I121" s="76"/>
      <c r="J121" s="75"/>
      <c r="K121" s="75">
        <v>85508</v>
      </c>
      <c r="L121" s="75"/>
      <c r="M121" s="64">
        <f>SUM(C121:L121)</f>
        <v>85508</v>
      </c>
    </row>
    <row r="122" spans="1:13" x14ac:dyDescent="0.25">
      <c r="A122" s="241"/>
      <c r="B122" s="63"/>
      <c r="C122" s="75"/>
      <c r="D122" s="75"/>
      <c r="E122" s="76"/>
      <c r="F122" s="75"/>
      <c r="G122" s="74"/>
      <c r="H122" s="75"/>
      <c r="I122" s="76"/>
      <c r="J122" s="75"/>
      <c r="K122" s="75"/>
      <c r="L122" s="75"/>
      <c r="M122" s="64"/>
    </row>
    <row r="123" spans="1:13" x14ac:dyDescent="0.25">
      <c r="A123" s="242"/>
      <c r="B123" s="65" t="s">
        <v>202</v>
      </c>
      <c r="C123" s="77"/>
      <c r="D123" s="77"/>
      <c r="E123" s="77"/>
      <c r="F123" s="77"/>
      <c r="G123" s="79"/>
      <c r="H123" s="77"/>
      <c r="I123" s="78"/>
      <c r="J123" s="77"/>
      <c r="K123" s="77">
        <f>85508-379</f>
        <v>85129</v>
      </c>
      <c r="L123" s="77"/>
      <c r="M123" s="66">
        <f>SUM(C123:L123)</f>
        <v>85129</v>
      </c>
    </row>
    <row r="124" spans="1:13" x14ac:dyDescent="0.25">
      <c r="A124" s="240" t="s">
        <v>206</v>
      </c>
      <c r="B124" s="85" t="s">
        <v>33</v>
      </c>
      <c r="C124" s="75"/>
      <c r="D124" s="75"/>
      <c r="E124" s="76"/>
      <c r="F124" s="75"/>
      <c r="G124" s="74"/>
      <c r="H124" s="75"/>
      <c r="I124" s="76"/>
      <c r="J124" s="75"/>
      <c r="K124" s="75">
        <v>20086</v>
      </c>
      <c r="L124" s="75"/>
      <c r="M124" s="64">
        <f>SUM(C124:L124)</f>
        <v>20086</v>
      </c>
    </row>
    <row r="125" spans="1:13" x14ac:dyDescent="0.25">
      <c r="A125" s="241"/>
      <c r="B125" s="63"/>
      <c r="C125" s="75"/>
      <c r="D125" s="75"/>
      <c r="E125" s="76"/>
      <c r="F125" s="75"/>
      <c r="G125" s="74"/>
      <c r="H125" s="75"/>
      <c r="I125" s="76"/>
      <c r="J125" s="75"/>
      <c r="K125" s="75"/>
      <c r="L125" s="75"/>
      <c r="M125" s="64"/>
    </row>
    <row r="126" spans="1:13" ht="15.75" thickBot="1" x14ac:dyDescent="0.3">
      <c r="A126" s="242"/>
      <c r="B126" s="65" t="s">
        <v>202</v>
      </c>
      <c r="C126" s="77"/>
      <c r="D126" s="77"/>
      <c r="E126" s="77"/>
      <c r="F126" s="77"/>
      <c r="G126" s="79"/>
      <c r="H126" s="77"/>
      <c r="I126" s="78"/>
      <c r="J126" s="77"/>
      <c r="K126" s="77">
        <f>1659+20086</f>
        <v>21745</v>
      </c>
      <c r="L126" s="77"/>
      <c r="M126" s="66">
        <f>SUM(C126:L126)</f>
        <v>21745</v>
      </c>
    </row>
    <row r="127" spans="1:13" ht="15.75" customHeight="1" thickBot="1" x14ac:dyDescent="0.3">
      <c r="A127" s="161" t="s">
        <v>147</v>
      </c>
      <c r="B127" s="157"/>
      <c r="C127" s="158"/>
      <c r="D127" s="158"/>
      <c r="E127" s="159"/>
      <c r="F127" s="159"/>
      <c r="G127" s="159"/>
      <c r="H127" s="159"/>
      <c r="I127" s="159"/>
      <c r="J127" s="158"/>
      <c r="K127" s="158"/>
      <c r="L127" s="158"/>
      <c r="M127" s="160"/>
    </row>
    <row r="128" spans="1:13" x14ac:dyDescent="0.25">
      <c r="A128" s="240" t="s">
        <v>148</v>
      </c>
      <c r="B128" s="85" t="s">
        <v>33</v>
      </c>
      <c r="C128" s="75"/>
      <c r="D128" s="75"/>
      <c r="E128" s="76"/>
      <c r="F128" s="75"/>
      <c r="G128" s="74">
        <v>3500</v>
      </c>
      <c r="H128" s="75"/>
      <c r="I128" s="76"/>
      <c r="J128" s="75"/>
      <c r="K128" s="75"/>
      <c r="L128" s="75"/>
      <c r="M128" s="64">
        <f>SUM(C128:L128)</f>
        <v>3500</v>
      </c>
    </row>
    <row r="129" spans="1:13" x14ac:dyDescent="0.25">
      <c r="A129" s="241"/>
      <c r="B129" s="63"/>
      <c r="C129" s="75"/>
      <c r="D129" s="75"/>
      <c r="E129" s="76"/>
      <c r="F129" s="75"/>
      <c r="G129" s="74"/>
      <c r="H129" s="75"/>
      <c r="I129" s="76"/>
      <c r="J129" s="75"/>
      <c r="K129" s="75"/>
      <c r="L129" s="75"/>
      <c r="M129" s="64"/>
    </row>
    <row r="130" spans="1:13" x14ac:dyDescent="0.25">
      <c r="A130" s="242"/>
      <c r="B130" s="65" t="s">
        <v>202</v>
      </c>
      <c r="C130" s="77"/>
      <c r="D130" s="77"/>
      <c r="E130" s="77"/>
      <c r="F130" s="77"/>
      <c r="G130" s="79">
        <v>3500</v>
      </c>
      <c r="H130" s="77"/>
      <c r="I130" s="78"/>
      <c r="J130" s="77"/>
      <c r="K130" s="77"/>
      <c r="L130" s="77"/>
      <c r="M130" s="66">
        <f>SUM(C130:L130)</f>
        <v>3500</v>
      </c>
    </row>
    <row r="131" spans="1:13" x14ac:dyDescent="0.25">
      <c r="A131" s="106"/>
      <c r="B131" s="107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9"/>
    </row>
    <row r="132" spans="1:13" ht="15.75" thickBot="1" x14ac:dyDescent="0.3">
      <c r="A132" s="191"/>
      <c r="B132" s="192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4"/>
    </row>
    <row r="133" spans="1:13" ht="15.75" thickBot="1" x14ac:dyDescent="0.3">
      <c r="A133" s="239" t="s">
        <v>10</v>
      </c>
      <c r="B133" s="238" t="s">
        <v>22</v>
      </c>
      <c r="C133" s="238" t="s">
        <v>19</v>
      </c>
      <c r="D133" s="238"/>
      <c r="E133" s="238"/>
      <c r="F133" s="238"/>
      <c r="G133" s="238"/>
      <c r="H133" s="238" t="s">
        <v>20</v>
      </c>
      <c r="I133" s="238"/>
      <c r="J133" s="238"/>
      <c r="K133" s="135"/>
      <c r="L133" s="135" t="s">
        <v>21</v>
      </c>
      <c r="M133" s="243" t="s">
        <v>5</v>
      </c>
    </row>
    <row r="134" spans="1:13" ht="15.75" thickBot="1" x14ac:dyDescent="0.3">
      <c r="A134" s="239"/>
      <c r="B134" s="238"/>
      <c r="C134" s="135" t="s">
        <v>100</v>
      </c>
      <c r="D134" s="135" t="s">
        <v>101</v>
      </c>
      <c r="E134" s="135" t="s">
        <v>102</v>
      </c>
      <c r="F134" s="135" t="s">
        <v>103</v>
      </c>
      <c r="G134" s="135" t="s">
        <v>104</v>
      </c>
      <c r="H134" s="135" t="s">
        <v>105</v>
      </c>
      <c r="I134" s="135" t="s">
        <v>106</v>
      </c>
      <c r="J134" s="135" t="s">
        <v>107</v>
      </c>
      <c r="K134" s="135" t="s">
        <v>108</v>
      </c>
      <c r="L134" s="135" t="s">
        <v>110</v>
      </c>
      <c r="M134" s="243"/>
    </row>
    <row r="135" spans="1:13" ht="15.75" thickBot="1" x14ac:dyDescent="0.3">
      <c r="A135" s="239"/>
      <c r="B135" s="238"/>
      <c r="C135" s="244" t="s">
        <v>111</v>
      </c>
      <c r="D135" s="244" t="s">
        <v>112</v>
      </c>
      <c r="E135" s="244" t="s">
        <v>113</v>
      </c>
      <c r="F135" s="244" t="s">
        <v>114</v>
      </c>
      <c r="G135" s="244" t="s">
        <v>115</v>
      </c>
      <c r="H135" s="244" t="s">
        <v>116</v>
      </c>
      <c r="I135" s="244" t="s">
        <v>117</v>
      </c>
      <c r="J135" s="244" t="s">
        <v>109</v>
      </c>
      <c r="K135" s="244" t="s">
        <v>118</v>
      </c>
      <c r="L135" s="244" t="s">
        <v>30</v>
      </c>
      <c r="M135" s="243"/>
    </row>
    <row r="136" spans="1:13" ht="15.75" thickBot="1" x14ac:dyDescent="0.3">
      <c r="A136" s="239"/>
      <c r="B136" s="238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3"/>
    </row>
    <row r="137" spans="1:13" ht="15.75" thickBot="1" x14ac:dyDescent="0.3">
      <c r="A137" s="239"/>
      <c r="B137" s="238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3"/>
    </row>
    <row r="138" spans="1:13" ht="15" customHeight="1" x14ac:dyDescent="0.25">
      <c r="A138" s="265" t="s">
        <v>149</v>
      </c>
      <c r="B138" s="200" t="s">
        <v>33</v>
      </c>
      <c r="C138" s="73"/>
      <c r="D138" s="73"/>
      <c r="E138" s="73">
        <v>492</v>
      </c>
      <c r="F138" s="73"/>
      <c r="G138" s="73"/>
      <c r="H138" s="73"/>
      <c r="I138" s="73"/>
      <c r="J138" s="73"/>
      <c r="K138" s="73"/>
      <c r="L138" s="73"/>
      <c r="M138" s="201">
        <f>SUM(C138:L138)</f>
        <v>492</v>
      </c>
    </row>
    <row r="139" spans="1:13" x14ac:dyDescent="0.25">
      <c r="A139" s="265"/>
      <c r="B139" s="63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166"/>
    </row>
    <row r="140" spans="1:13" x14ac:dyDescent="0.25">
      <c r="A140" s="265"/>
      <c r="B140" s="65" t="s">
        <v>202</v>
      </c>
      <c r="C140" s="77"/>
      <c r="D140" s="77"/>
      <c r="E140" s="77">
        <f>387+105</f>
        <v>492</v>
      </c>
      <c r="F140" s="77"/>
      <c r="G140" s="77"/>
      <c r="H140" s="77"/>
      <c r="I140" s="77"/>
      <c r="J140" s="77"/>
      <c r="K140" s="77"/>
      <c r="L140" s="77"/>
      <c r="M140" s="66">
        <f>SUM(C140:L140)</f>
        <v>492</v>
      </c>
    </row>
    <row r="141" spans="1:13" x14ac:dyDescent="0.25">
      <c r="A141" s="241" t="s">
        <v>150</v>
      </c>
      <c r="B141" s="85" t="s">
        <v>33</v>
      </c>
      <c r="C141" s="75">
        <v>2181</v>
      </c>
      <c r="D141" s="75">
        <v>480</v>
      </c>
      <c r="E141" s="76">
        <f>530+4217+1281</f>
        <v>6028</v>
      </c>
      <c r="F141" s="75"/>
      <c r="G141" s="74"/>
      <c r="H141" s="75"/>
      <c r="I141" s="76"/>
      <c r="J141" s="75"/>
      <c r="K141" s="75"/>
      <c r="L141" s="75"/>
      <c r="M141" s="64">
        <f>SUM(C141:L141)</f>
        <v>8689</v>
      </c>
    </row>
    <row r="142" spans="1:13" x14ac:dyDescent="0.25">
      <c r="A142" s="241"/>
      <c r="B142" s="63"/>
      <c r="C142" s="75"/>
      <c r="D142" s="75"/>
      <c r="E142" s="76"/>
      <c r="F142" s="75"/>
      <c r="G142" s="74"/>
      <c r="H142" s="75"/>
      <c r="I142" s="76"/>
      <c r="J142" s="75"/>
      <c r="K142" s="75"/>
      <c r="L142" s="75"/>
      <c r="M142" s="64"/>
    </row>
    <row r="143" spans="1:13" x14ac:dyDescent="0.25">
      <c r="A143" s="242"/>
      <c r="B143" s="65" t="s">
        <v>202</v>
      </c>
      <c r="C143" s="75">
        <v>2181</v>
      </c>
      <c r="D143" s="75">
        <v>480</v>
      </c>
      <c r="E143" s="76">
        <f>530+4217+1281</f>
        <v>6028</v>
      </c>
      <c r="F143" s="75"/>
      <c r="G143" s="74"/>
      <c r="H143" s="75"/>
      <c r="I143" s="76"/>
      <c r="J143" s="75"/>
      <c r="K143" s="75"/>
      <c r="L143" s="75"/>
      <c r="M143" s="66">
        <f>SUM(C143:L143)</f>
        <v>8689</v>
      </c>
    </row>
    <row r="144" spans="1:13" ht="15.75" x14ac:dyDescent="0.25">
      <c r="A144" s="262" t="s">
        <v>5</v>
      </c>
      <c r="B144" s="67" t="s">
        <v>33</v>
      </c>
      <c r="C144" s="81">
        <f t="shared" ref="C144:L144" si="0">C13+C16+C19+C22+C25+C28+C31+C40+C43+C46+C49+C52+C55+C58+C61+C70+C73+C76+C79+C82+C85+C88+C91+C94+C102+C105+C108+C111+C118+C121+C124+C128+C138+C141</f>
        <v>51024</v>
      </c>
      <c r="D144" s="81">
        <f t="shared" si="0"/>
        <v>9911</v>
      </c>
      <c r="E144" s="81">
        <f t="shared" si="0"/>
        <v>87048</v>
      </c>
      <c r="F144" s="81">
        <f t="shared" si="0"/>
        <v>6569</v>
      </c>
      <c r="G144" s="81">
        <f t="shared" si="0"/>
        <v>7642</v>
      </c>
      <c r="H144" s="81">
        <f t="shared" si="0"/>
        <v>9790</v>
      </c>
      <c r="I144" s="81">
        <f t="shared" si="0"/>
        <v>0</v>
      </c>
      <c r="J144" s="81">
        <f t="shared" si="0"/>
        <v>18000</v>
      </c>
      <c r="K144" s="81">
        <f t="shared" si="0"/>
        <v>169420</v>
      </c>
      <c r="L144" s="81">
        <f t="shared" si="0"/>
        <v>289</v>
      </c>
      <c r="M144" s="82">
        <f>SUM(C144:L144)</f>
        <v>359693</v>
      </c>
    </row>
    <row r="145" spans="1:13" ht="15.75" x14ac:dyDescent="0.25">
      <c r="A145" s="263"/>
      <c r="B145" s="68"/>
      <c r="C145" s="81"/>
      <c r="D145" s="81"/>
      <c r="E145" s="83"/>
      <c r="F145" s="83"/>
      <c r="G145" s="83"/>
      <c r="H145" s="83"/>
      <c r="I145" s="83"/>
      <c r="J145" s="81"/>
      <c r="K145" s="81"/>
      <c r="L145" s="81"/>
      <c r="M145" s="82"/>
    </row>
    <row r="146" spans="1:13" ht="15.75" x14ac:dyDescent="0.25">
      <c r="A146" s="264"/>
      <c r="B146" s="69" t="s">
        <v>202</v>
      </c>
      <c r="C146" s="84">
        <f t="shared" ref="C146:D146" si="1">C15+C18+C21+C24+C27+C30+C33+C42+C45+C48+C51+C54+C57+C60+C63+C72+C75+C78+C81+C84+C87+C90+C93+C96+C104+C107+C110+C113+C116+C120+C123+C126+C130+C140+C143</f>
        <v>52520</v>
      </c>
      <c r="D146" s="84">
        <f t="shared" si="1"/>
        <v>10249</v>
      </c>
      <c r="E146" s="84">
        <f>E15+E18+E21+E24+E27+E30+E33+E42+E45+E48+E51+E54+E57+E60+E63+E72+E75+E78+E81+E84+E87+E90+E93+E96+E104+E107+E110+E113+E116+E120+E123+E126+E130+E140+E143</f>
        <v>94869</v>
      </c>
      <c r="F146" s="84">
        <f t="shared" ref="F146:L146" si="2">F15+F18+F21+F24+F27+F30+F33+F42+F45+F48+F51+F54+F57+F60+F63+F72+F75+F78+F81+F84+F87+F90+F93+F96+F104+F107+F110+F113+F116+F120+F123+F126+F130+F140+F143</f>
        <v>8550</v>
      </c>
      <c r="G146" s="84">
        <f t="shared" si="2"/>
        <v>9445</v>
      </c>
      <c r="H146" s="84">
        <f t="shared" si="2"/>
        <v>427156</v>
      </c>
      <c r="I146" s="84">
        <f t="shared" si="2"/>
        <v>278555</v>
      </c>
      <c r="J146" s="84">
        <f t="shared" si="2"/>
        <v>18000</v>
      </c>
      <c r="K146" s="84">
        <f t="shared" si="2"/>
        <v>175431</v>
      </c>
      <c r="L146" s="84">
        <f t="shared" si="2"/>
        <v>7803</v>
      </c>
      <c r="M146" s="82">
        <f t="shared" ref="M146" si="3">SUM(C146:L146)</f>
        <v>1082578</v>
      </c>
    </row>
    <row r="147" spans="1:13" x14ac:dyDescent="0.25">
      <c r="E147" s="38"/>
      <c r="F147" s="38"/>
      <c r="G147" s="38"/>
      <c r="H147" s="38"/>
      <c r="I147" s="38"/>
    </row>
    <row r="148" spans="1:13" x14ac:dyDescent="0.25">
      <c r="E148" s="38"/>
      <c r="F148" s="38"/>
      <c r="G148" s="38"/>
      <c r="H148" s="38"/>
      <c r="I148" s="38"/>
    </row>
    <row r="149" spans="1:13" s="7" customFormat="1" x14ac:dyDescent="0.25">
      <c r="A149" s="8" t="s">
        <v>198</v>
      </c>
      <c r="B149" s="8"/>
      <c r="C149" s="176"/>
      <c r="D149" s="176"/>
    </row>
    <row r="150" spans="1:13" s="7" customFormat="1" x14ac:dyDescent="0.25">
      <c r="A150" s="8"/>
      <c r="B150" s="8"/>
      <c r="C150" s="176"/>
      <c r="D150" s="176"/>
    </row>
    <row r="151" spans="1:13" s="7" customFormat="1" x14ac:dyDescent="0.25">
      <c r="A151" s="8"/>
      <c r="B151" s="8"/>
      <c r="C151" s="176"/>
      <c r="D151" s="176"/>
    </row>
    <row r="152" spans="1:13" s="7" customFormat="1" x14ac:dyDescent="0.25">
      <c r="A152" s="8"/>
      <c r="B152" s="8"/>
      <c r="C152" s="8"/>
      <c r="D152" s="176"/>
      <c r="E152" s="261" t="s">
        <v>88</v>
      </c>
      <c r="F152" s="261"/>
      <c r="I152" s="260" t="s">
        <v>72</v>
      </c>
      <c r="J152" s="260"/>
    </row>
    <row r="153" spans="1:13" s="7" customFormat="1" x14ac:dyDescent="0.25">
      <c r="A153" s="8"/>
      <c r="B153" s="8"/>
      <c r="C153" s="8"/>
      <c r="D153" s="176"/>
      <c r="E153" s="261" t="s">
        <v>89</v>
      </c>
      <c r="F153" s="261"/>
      <c r="I153" s="260" t="s">
        <v>73</v>
      </c>
      <c r="J153" s="260"/>
    </row>
    <row r="154" spans="1:13" s="7" customForma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</sheetData>
  <mergeCells count="119">
    <mergeCell ref="I152:J152"/>
    <mergeCell ref="I153:J153"/>
    <mergeCell ref="E152:F152"/>
    <mergeCell ref="E153:F153"/>
    <mergeCell ref="J135:J137"/>
    <mergeCell ref="K135:K137"/>
    <mergeCell ref="L135:L137"/>
    <mergeCell ref="A118:A120"/>
    <mergeCell ref="A121:A123"/>
    <mergeCell ref="A124:A126"/>
    <mergeCell ref="A144:A146"/>
    <mergeCell ref="A138:A140"/>
    <mergeCell ref="K67:K69"/>
    <mergeCell ref="A117:M117"/>
    <mergeCell ref="A133:A137"/>
    <mergeCell ref="B133:B137"/>
    <mergeCell ref="C133:G133"/>
    <mergeCell ref="H133:J133"/>
    <mergeCell ref="M133:M137"/>
    <mergeCell ref="C135:C137"/>
    <mergeCell ref="D135:D137"/>
    <mergeCell ref="E135:E137"/>
    <mergeCell ref="F135:F137"/>
    <mergeCell ref="G135:G137"/>
    <mergeCell ref="H135:H137"/>
    <mergeCell ref="I135:I137"/>
    <mergeCell ref="A65:A69"/>
    <mergeCell ref="B65:B69"/>
    <mergeCell ref="C65:G65"/>
    <mergeCell ref="A73:A75"/>
    <mergeCell ref="A76:A78"/>
    <mergeCell ref="A79:A81"/>
    <mergeCell ref="A82:A84"/>
    <mergeCell ref="A108:A110"/>
    <mergeCell ref="A13:A15"/>
    <mergeCell ref="A16:A18"/>
    <mergeCell ref="A19:A21"/>
    <mergeCell ref="C37:C39"/>
    <mergeCell ref="D37:D39"/>
    <mergeCell ref="H8:H11"/>
    <mergeCell ref="I8:I11"/>
    <mergeCell ref="A1:M1"/>
    <mergeCell ref="A4:M4"/>
    <mergeCell ref="L5:M5"/>
    <mergeCell ref="C6:G6"/>
    <mergeCell ref="H6:J6"/>
    <mergeCell ref="J8:J11"/>
    <mergeCell ref="L8:L11"/>
    <mergeCell ref="K8:K11"/>
    <mergeCell ref="C8:C11"/>
    <mergeCell ref="D8:D11"/>
    <mergeCell ref="E8:E11"/>
    <mergeCell ref="F8:F11"/>
    <mergeCell ref="G8:G11"/>
    <mergeCell ref="A31:A33"/>
    <mergeCell ref="A22:A24"/>
    <mergeCell ref="A25:A27"/>
    <mergeCell ref="A28:A30"/>
    <mergeCell ref="A111:A113"/>
    <mergeCell ref="A128:A130"/>
    <mergeCell ref="A85:A87"/>
    <mergeCell ref="A88:A90"/>
    <mergeCell ref="A114:A116"/>
    <mergeCell ref="B97:B101"/>
    <mergeCell ref="C97:G97"/>
    <mergeCell ref="C99:C101"/>
    <mergeCell ref="D99:D101"/>
    <mergeCell ref="E99:E101"/>
    <mergeCell ref="F99:F101"/>
    <mergeCell ref="A105:A107"/>
    <mergeCell ref="A97:A101"/>
    <mergeCell ref="M65:M69"/>
    <mergeCell ref="A40:A42"/>
    <mergeCell ref="A43:A45"/>
    <mergeCell ref="A46:A48"/>
    <mergeCell ref="A49:A51"/>
    <mergeCell ref="A58:A60"/>
    <mergeCell ref="C35:G35"/>
    <mergeCell ref="L67:L69"/>
    <mergeCell ref="H97:J97"/>
    <mergeCell ref="M97:M101"/>
    <mergeCell ref="G99:G101"/>
    <mergeCell ref="H99:H101"/>
    <mergeCell ref="I99:I101"/>
    <mergeCell ref="J99:J101"/>
    <mergeCell ref="K99:K101"/>
    <mergeCell ref="L99:L101"/>
    <mergeCell ref="C67:C69"/>
    <mergeCell ref="D67:D69"/>
    <mergeCell ref="E67:E69"/>
    <mergeCell ref="F67:F69"/>
    <mergeCell ref="G67:G69"/>
    <mergeCell ref="H67:H69"/>
    <mergeCell ref="I67:I69"/>
    <mergeCell ref="J67:J69"/>
    <mergeCell ref="A7:A10"/>
    <mergeCell ref="B7:B10"/>
    <mergeCell ref="M7:M10"/>
    <mergeCell ref="H35:J35"/>
    <mergeCell ref="A35:A39"/>
    <mergeCell ref="B35:B39"/>
    <mergeCell ref="A52:A54"/>
    <mergeCell ref="A70:A72"/>
    <mergeCell ref="A141:A143"/>
    <mergeCell ref="M35:M39"/>
    <mergeCell ref="H37:H39"/>
    <mergeCell ref="I37:I39"/>
    <mergeCell ref="J37:J39"/>
    <mergeCell ref="K37:K39"/>
    <mergeCell ref="L37:L39"/>
    <mergeCell ref="E37:E39"/>
    <mergeCell ref="F37:F39"/>
    <mergeCell ref="G37:G39"/>
    <mergeCell ref="A61:A63"/>
    <mergeCell ref="A55:A57"/>
    <mergeCell ref="H65:J65"/>
    <mergeCell ref="A91:A93"/>
    <mergeCell ref="A94:A96"/>
    <mergeCell ref="A102:A10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4" workbookViewId="0">
      <selection sqref="A1:M1"/>
    </sheetView>
  </sheetViews>
  <sheetFormatPr defaultRowHeight="15" x14ac:dyDescent="0.25"/>
  <cols>
    <col min="1" max="1" width="12.7109375" customWidth="1"/>
    <col min="2" max="2" width="16" customWidth="1"/>
    <col min="10" max="11" width="10" customWidth="1"/>
  </cols>
  <sheetData>
    <row r="1" spans="1:13" ht="15" customHeight="1" x14ac:dyDescent="0.25">
      <c r="A1" s="230" t="s">
        <v>242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x14ac:dyDescent="0.25">
      <c r="A2" s="70" t="s">
        <v>154</v>
      </c>
      <c r="B2" s="70"/>
      <c r="C2" s="70"/>
      <c r="D2" s="70"/>
      <c r="E2" s="71"/>
      <c r="F2" s="71"/>
      <c r="G2" s="71"/>
      <c r="H2" s="71"/>
      <c r="I2" s="71"/>
      <c r="J2" s="70"/>
      <c r="K2" s="70"/>
      <c r="L2" s="70"/>
      <c r="M2" s="70"/>
    </row>
    <row r="3" spans="1:13" ht="15" customHeight="1" x14ac:dyDescent="0.25">
      <c r="A3" s="13"/>
      <c r="B3" s="13"/>
      <c r="C3" s="13"/>
      <c r="D3" s="13"/>
      <c r="E3" s="14"/>
      <c r="F3" s="14"/>
      <c r="G3" s="14"/>
      <c r="H3" s="14"/>
      <c r="I3" s="14"/>
      <c r="J3" s="13"/>
      <c r="K3" s="13"/>
      <c r="L3" s="13"/>
      <c r="M3" s="13"/>
    </row>
    <row r="4" spans="1:13" ht="15.75" x14ac:dyDescent="0.25">
      <c r="A4" s="249" t="s">
        <v>155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3" x14ac:dyDescent="0.25">
      <c r="A5" s="13"/>
      <c r="B5" s="13"/>
      <c r="C5" s="13"/>
      <c r="D5" s="13"/>
      <c r="E5" s="14"/>
      <c r="F5" s="15"/>
      <c r="G5" s="14"/>
      <c r="H5" s="14"/>
      <c r="I5" s="14"/>
      <c r="J5" s="13"/>
      <c r="K5" s="13"/>
      <c r="L5" s="13"/>
      <c r="M5" s="13"/>
    </row>
    <row r="6" spans="1:13" ht="15.75" thickBot="1" x14ac:dyDescent="0.3">
      <c r="A6" s="13"/>
      <c r="B6" s="13"/>
      <c r="C6" s="13"/>
      <c r="D6" s="13"/>
      <c r="E6" s="14"/>
      <c r="F6" s="14"/>
      <c r="G6" s="14"/>
      <c r="H6" s="14"/>
      <c r="I6" s="14"/>
      <c r="J6" s="13"/>
      <c r="K6" s="13"/>
      <c r="L6" s="266" t="s">
        <v>9</v>
      </c>
      <c r="M6" s="267"/>
    </row>
    <row r="7" spans="1:13" ht="15.75" thickBot="1" x14ac:dyDescent="0.3">
      <c r="A7" s="179" t="s">
        <v>187</v>
      </c>
      <c r="B7" s="180" t="s">
        <v>188</v>
      </c>
      <c r="C7" s="238" t="s">
        <v>19</v>
      </c>
      <c r="D7" s="238"/>
      <c r="E7" s="238"/>
      <c r="F7" s="238"/>
      <c r="G7" s="238"/>
      <c r="H7" s="238" t="s">
        <v>20</v>
      </c>
      <c r="I7" s="238"/>
      <c r="J7" s="238"/>
      <c r="K7" s="135"/>
      <c r="L7" s="135" t="s">
        <v>21</v>
      </c>
      <c r="M7" s="181" t="s">
        <v>190</v>
      </c>
    </row>
    <row r="8" spans="1:13" ht="15.75" thickBot="1" x14ac:dyDescent="0.3">
      <c r="A8" s="232" t="s">
        <v>18</v>
      </c>
      <c r="B8" s="235" t="s">
        <v>22</v>
      </c>
      <c r="C8" s="135" t="s">
        <v>100</v>
      </c>
      <c r="D8" s="135" t="s">
        <v>101</v>
      </c>
      <c r="E8" s="135" t="s">
        <v>102</v>
      </c>
      <c r="F8" s="135" t="s">
        <v>103</v>
      </c>
      <c r="G8" s="135" t="s">
        <v>104</v>
      </c>
      <c r="H8" s="135" t="s">
        <v>105</v>
      </c>
      <c r="I8" s="135" t="s">
        <v>106</v>
      </c>
      <c r="J8" s="135" t="s">
        <v>107</v>
      </c>
      <c r="K8" s="135" t="s">
        <v>108</v>
      </c>
      <c r="L8" s="135" t="s">
        <v>110</v>
      </c>
      <c r="M8" s="268" t="s">
        <v>5</v>
      </c>
    </row>
    <row r="9" spans="1:13" x14ac:dyDescent="0.25">
      <c r="A9" s="233"/>
      <c r="B9" s="236"/>
      <c r="C9" s="244" t="s">
        <v>111</v>
      </c>
      <c r="D9" s="244" t="s">
        <v>112</v>
      </c>
      <c r="E9" s="244" t="s">
        <v>113</v>
      </c>
      <c r="F9" s="244" t="s">
        <v>114</v>
      </c>
      <c r="G9" s="244" t="s">
        <v>115</v>
      </c>
      <c r="H9" s="244" t="s">
        <v>116</v>
      </c>
      <c r="I9" s="244" t="s">
        <v>117</v>
      </c>
      <c r="J9" s="244" t="s">
        <v>109</v>
      </c>
      <c r="K9" s="244" t="s">
        <v>118</v>
      </c>
      <c r="L9" s="244" t="s">
        <v>30</v>
      </c>
      <c r="M9" s="269"/>
    </row>
    <row r="10" spans="1:13" x14ac:dyDescent="0.25">
      <c r="A10" s="233"/>
      <c r="B10" s="236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69"/>
    </row>
    <row r="11" spans="1:13" ht="15.75" thickBot="1" x14ac:dyDescent="0.3">
      <c r="A11" s="234"/>
      <c r="B11" s="237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70"/>
    </row>
    <row r="12" spans="1:13" ht="15.75" thickBot="1" x14ac:dyDescent="0.3">
      <c r="A12" s="271" t="s">
        <v>119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3"/>
    </row>
    <row r="13" spans="1:13" x14ac:dyDescent="0.25">
      <c r="A13" s="274" t="s">
        <v>120</v>
      </c>
      <c r="B13" s="110" t="s">
        <v>33</v>
      </c>
      <c r="C13" s="202">
        <f>35425+2400+2120+492+406+326+15691+1200+1000+406+325</f>
        <v>59791</v>
      </c>
      <c r="D13" s="202">
        <f>3805+8456</f>
        <v>12261</v>
      </c>
      <c r="E13" s="203">
        <f>416+650+252+2264+432+882+530+2765+1781+23+73+500+428+264+715+420+893+780+1</f>
        <v>14069</v>
      </c>
      <c r="F13" s="120"/>
      <c r="G13" s="121"/>
      <c r="H13" s="121"/>
      <c r="I13" s="121"/>
      <c r="J13" s="122"/>
      <c r="K13" s="122"/>
      <c r="L13" s="122"/>
      <c r="M13" s="111">
        <f>SUM(C13:L13)</f>
        <v>86121</v>
      </c>
    </row>
    <row r="14" spans="1:13" x14ac:dyDescent="0.25">
      <c r="A14" s="274"/>
      <c r="B14" s="17"/>
      <c r="C14" s="119"/>
      <c r="D14" s="122"/>
      <c r="E14" s="123"/>
      <c r="F14" s="120"/>
      <c r="G14" s="121"/>
      <c r="H14" s="120"/>
      <c r="I14" s="123"/>
      <c r="J14" s="122"/>
      <c r="K14" s="122"/>
      <c r="L14" s="122"/>
      <c r="M14" s="16"/>
    </row>
    <row r="15" spans="1:13" x14ac:dyDescent="0.25">
      <c r="A15" s="275"/>
      <c r="B15" s="18" t="s">
        <v>202</v>
      </c>
      <c r="C15" s="124">
        <f>35425+2400+2120+492+406+326+15691+1200+1000+406+325+132+110+515</f>
        <v>60548</v>
      </c>
      <c r="D15" s="124">
        <f>3805+8456+36+24+138</f>
        <v>12459</v>
      </c>
      <c r="E15" s="125">
        <f>416+650+252+2264+432+882+530+2765+1781+23+73+500+428+264+715+420+893+780+1+22</f>
        <v>14091</v>
      </c>
      <c r="F15" s="126"/>
      <c r="G15" s="127"/>
      <c r="H15" s="126">
        <v>736</v>
      </c>
      <c r="I15" s="125"/>
      <c r="J15" s="124"/>
      <c r="K15" s="124"/>
      <c r="L15" s="124"/>
      <c r="M15" s="19">
        <f>SUM(C15:L15)</f>
        <v>87834</v>
      </c>
    </row>
    <row r="16" spans="1:13" ht="15.75" x14ac:dyDescent="0.25">
      <c r="A16" s="262" t="s">
        <v>5</v>
      </c>
      <c r="B16" s="67" t="s">
        <v>33</v>
      </c>
      <c r="C16" s="81">
        <f>SUM(C13)</f>
        <v>59791</v>
      </c>
      <c r="D16" s="81">
        <f t="shared" ref="D16:L16" si="0">SUM(D13)</f>
        <v>12261</v>
      </c>
      <c r="E16" s="81">
        <f t="shared" si="0"/>
        <v>14069</v>
      </c>
      <c r="F16" s="81">
        <f t="shared" si="0"/>
        <v>0</v>
      </c>
      <c r="G16" s="81">
        <f t="shared" si="0"/>
        <v>0</v>
      </c>
      <c r="H16" s="81">
        <f t="shared" si="0"/>
        <v>0</v>
      </c>
      <c r="I16" s="81">
        <f t="shared" si="0"/>
        <v>0</v>
      </c>
      <c r="J16" s="81">
        <f t="shared" si="0"/>
        <v>0</v>
      </c>
      <c r="K16" s="81">
        <f t="shared" si="0"/>
        <v>0</v>
      </c>
      <c r="L16" s="81">
        <f t="shared" si="0"/>
        <v>0</v>
      </c>
      <c r="M16" s="81">
        <f>SUM(C16:L16)</f>
        <v>86121</v>
      </c>
    </row>
    <row r="17" spans="1:13" ht="15.75" x14ac:dyDescent="0.25">
      <c r="A17" s="263"/>
      <c r="B17" s="68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2"/>
    </row>
    <row r="18" spans="1:13" ht="15.75" x14ac:dyDescent="0.25">
      <c r="A18" s="264"/>
      <c r="B18" s="69" t="s">
        <v>202</v>
      </c>
      <c r="C18" s="84">
        <f>SUM(C15)</f>
        <v>60548</v>
      </c>
      <c r="D18" s="84">
        <f t="shared" ref="D18:L18" si="1">SUM(D15)</f>
        <v>12459</v>
      </c>
      <c r="E18" s="84">
        <f t="shared" si="1"/>
        <v>14091</v>
      </c>
      <c r="F18" s="84">
        <f t="shared" si="1"/>
        <v>0</v>
      </c>
      <c r="G18" s="84">
        <f t="shared" si="1"/>
        <v>0</v>
      </c>
      <c r="H18" s="84">
        <f t="shared" si="1"/>
        <v>736</v>
      </c>
      <c r="I18" s="84">
        <f t="shared" si="1"/>
        <v>0</v>
      </c>
      <c r="J18" s="84">
        <f t="shared" si="1"/>
        <v>0</v>
      </c>
      <c r="K18" s="84">
        <f t="shared" si="1"/>
        <v>0</v>
      </c>
      <c r="L18" s="84">
        <f t="shared" si="1"/>
        <v>0</v>
      </c>
      <c r="M18" s="82">
        <f>SUM(C18:L18)</f>
        <v>87834</v>
      </c>
    </row>
    <row r="21" spans="1:13" s="7" customFormat="1" x14ac:dyDescent="0.25">
      <c r="A21" s="8" t="s">
        <v>198</v>
      </c>
      <c r="B21" s="8"/>
      <c r="C21" s="176"/>
      <c r="D21" s="176"/>
    </row>
    <row r="22" spans="1:13" s="7" customFormat="1" x14ac:dyDescent="0.25">
      <c r="A22" s="8"/>
      <c r="B22" s="8"/>
      <c r="C22" s="176"/>
      <c r="D22" s="176"/>
    </row>
    <row r="23" spans="1:13" s="7" customFormat="1" x14ac:dyDescent="0.25">
      <c r="A23" s="8"/>
      <c r="B23" s="8"/>
      <c r="C23" s="176"/>
      <c r="D23" s="176"/>
    </row>
    <row r="24" spans="1:13" s="7" customFormat="1" x14ac:dyDescent="0.25">
      <c r="A24" s="8"/>
      <c r="B24" s="8"/>
      <c r="C24" s="8"/>
      <c r="D24" s="176"/>
      <c r="E24" s="261" t="s">
        <v>88</v>
      </c>
      <c r="F24" s="261"/>
      <c r="I24" s="260" t="s">
        <v>72</v>
      </c>
      <c r="J24" s="260"/>
    </row>
    <row r="25" spans="1:13" s="7" customFormat="1" x14ac:dyDescent="0.25">
      <c r="A25" s="8"/>
      <c r="B25" s="8"/>
      <c r="C25" s="8"/>
      <c r="D25" s="176"/>
      <c r="E25" s="261" t="s">
        <v>89</v>
      </c>
      <c r="F25" s="261"/>
      <c r="I25" s="260" t="s">
        <v>73</v>
      </c>
      <c r="J25" s="260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25">
    <mergeCell ref="E24:F24"/>
    <mergeCell ref="I24:J24"/>
    <mergeCell ref="E25:F25"/>
    <mergeCell ref="I25:J25"/>
    <mergeCell ref="A13:A15"/>
    <mergeCell ref="A16:A18"/>
    <mergeCell ref="M8:M11"/>
    <mergeCell ref="A12:M12"/>
    <mergeCell ref="E9:E11"/>
    <mergeCell ref="F9:F11"/>
    <mergeCell ref="G9:G11"/>
    <mergeCell ref="H9:H11"/>
    <mergeCell ref="I9:I11"/>
    <mergeCell ref="J9:J11"/>
    <mergeCell ref="C9:C11"/>
    <mergeCell ref="D9:D11"/>
    <mergeCell ref="K9:K11"/>
    <mergeCell ref="L9:L11"/>
    <mergeCell ref="A8:A11"/>
    <mergeCell ref="B8:B11"/>
    <mergeCell ref="A1:M1"/>
    <mergeCell ref="A4:M4"/>
    <mergeCell ref="L6:M6"/>
    <mergeCell ref="C7:G7"/>
    <mergeCell ref="H7:J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1.1. BÖ Bevételek</vt:lpstr>
      <vt:lpstr>1.2. Hivatal Bevételek</vt:lpstr>
      <vt:lpstr>1.3. BNVÓ Bevételek</vt:lpstr>
      <vt:lpstr>1.4. CsÖT Bevételek</vt:lpstr>
      <vt:lpstr>2.1. BÖ Műk bev</vt:lpstr>
      <vt:lpstr>2.2. Hivatal Műk bev</vt:lpstr>
      <vt:lpstr>2.3. BNVÓ Műk bev</vt:lpstr>
      <vt:lpstr>3.1. BÖ Kiadások</vt:lpstr>
      <vt:lpstr>3.2. Hivatal Kiadások</vt:lpstr>
      <vt:lpstr>3.3. BNVÓ Kiadások</vt:lpstr>
      <vt:lpstr>3.4. CsÖT Kiadások</vt:lpstr>
      <vt:lpstr>4. BÖ Társ. és szoc.pol. jut</vt:lpstr>
      <vt:lpstr>5.1. BÖ Felhalmozási kiadások</vt:lpstr>
      <vt:lpstr>5.2. BKÖH Felhalmozási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DDalma</cp:lastModifiedBy>
  <cp:lastPrinted>2017-08-24T08:26:54Z</cp:lastPrinted>
  <dcterms:created xsi:type="dcterms:W3CDTF">2016-01-27T12:55:37Z</dcterms:created>
  <dcterms:modified xsi:type="dcterms:W3CDTF">2017-08-24T08:29:47Z</dcterms:modified>
</cp:coreProperties>
</file>