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a\Desktop\RENDELETEK\2018. zárszámadás, rendeletmódosítás\"/>
    </mc:Choice>
  </mc:AlternateContent>
  <bookViews>
    <workbookView xWindow="0" yWindow="0" windowWidth="23040" windowHeight="8808" tabRatio="923" firstSheet="4" activeTab="20"/>
  </bookViews>
  <sheets>
    <sheet name="Ktvetési mérleg" sheetId="1" r:id="rId1"/>
    <sheet name="Műk-felh.mérleg" sheetId="2" r:id="rId2"/>
    <sheet name="Bevétel össz." sheetId="3" r:id="rId3"/>
    <sheet name="Kiadás ktgvszervenként" sheetId="4" r:id="rId4"/>
    <sheet name="Állami" sheetId="5" r:id="rId5"/>
    <sheet name="Ber.-felú." sheetId="6" r:id="rId6"/>
    <sheet name="Pénze.átadás" sheetId="7" r:id="rId7"/>
    <sheet name="Szoc.jutt." sheetId="8" r:id="rId8"/>
    <sheet name="Önkormányzat" sheetId="9" r:id="rId9"/>
    <sheet name="Óvoda" sheetId="12" r:id="rId10"/>
    <sheet name="Áth.köt." sheetId="13" state="hidden" r:id="rId11"/>
    <sheet name="Ei. felh.terv" sheetId="14" r:id="rId12"/>
    <sheet name="Élelm." sheetId="15" r:id="rId13"/>
    <sheet name="Címrend" sheetId="16" r:id="rId14"/>
    <sheet name="Létszám" sheetId="17" r:id="rId15"/>
    <sheet name="gördülő" sheetId="18" r:id="rId16"/>
    <sheet name="stab.tv saját bevétel" sheetId="19" r:id="rId17"/>
    <sheet name="KÖH" sheetId="20" r:id="rId18"/>
    <sheet name="Könyvtár" sheetId="21" r:id="rId19"/>
    <sheet name="Vagyonmérleg" sheetId="22" r:id="rId20"/>
    <sheet name="Maradványkimutatás " sheetId="23" r:id="rId21"/>
  </sheets>
  <definedNames>
    <definedName name="__xlnm.Print_Area" localSheetId="4">Állami!$A$1:$I$40</definedName>
    <definedName name="__xlnm.Print_Area" localSheetId="5">'Ber.-felú.'!$A$1:$G$77</definedName>
    <definedName name="__xlnm.Print_Area" localSheetId="2">'Bevétel össz.'!$A$1:$L$60</definedName>
    <definedName name="__xlnm.Print_Area" localSheetId="11">'Ei. felh.terv'!$A$1:$N$28</definedName>
    <definedName name="__xlnm.Print_Area" localSheetId="3">'Kiadás ktgvszervenként'!$A$1:$W$31</definedName>
    <definedName name="__xlnm.Print_Area" localSheetId="17">KÖH!$A$1:$G$127</definedName>
    <definedName name="__xlnm.Print_Area" localSheetId="9">Óvoda!$A$1:$F$131</definedName>
    <definedName name="__xlnm.Print_Area" localSheetId="6">Pénze.átadás!$A$1:$G$55</definedName>
    <definedName name="__xlnm.Print_Area" localSheetId="7">Szoc.jutt.!$A$1:$J$40</definedName>
    <definedName name="_xlnm.Print_Area" localSheetId="4">Állami!$A$1:$L$40</definedName>
    <definedName name="_xlnm.Print_Area" localSheetId="5">'Ber.-felú.'!$A$1:$J$77</definedName>
    <definedName name="_xlnm.Print_Area" localSheetId="2">'Bevétel össz.'!$A$1:$Z$60</definedName>
    <definedName name="_xlnm.Print_Area" localSheetId="11">'Ei. felh.terv'!$A$1:$N$28</definedName>
    <definedName name="_xlnm.Print_Area" localSheetId="3">'Kiadás ktgvszervenként'!$A$1:$AK$31</definedName>
    <definedName name="_xlnm.Print_Area" localSheetId="17">KÖH!$A$1:$J$127</definedName>
    <definedName name="_xlnm.Print_Area" localSheetId="9">Óvoda!$A$1:$I$131</definedName>
    <definedName name="_xlnm.Print_Area" localSheetId="8">Önkormányzat!$A$1:$J$137</definedName>
    <definedName name="_xlnm.Print_Area" localSheetId="6">Pénze.átadás!$A$1:$J$55</definedName>
    <definedName name="_xlnm.Print_Area" localSheetId="7">Szoc.jutt.!$A$1:$M$40</definedName>
  </definedNames>
  <calcPr calcId="162913"/>
  <fileRecoveryPr autoRecover="0"/>
</workbook>
</file>

<file path=xl/calcChain.xml><?xml version="1.0" encoding="utf-8"?>
<calcChain xmlns="http://schemas.openxmlformats.org/spreadsheetml/2006/main">
  <c r="C69" i="23" l="1"/>
  <c r="C68" i="23"/>
  <c r="C67" i="23"/>
  <c r="C66" i="23"/>
  <c r="C64" i="23"/>
  <c r="C63" i="23"/>
  <c r="C62" i="23"/>
  <c r="C61" i="23"/>
  <c r="P9" i="1" l="1"/>
  <c r="W42" i="3"/>
  <c r="W41" i="3"/>
  <c r="W43" i="3" s="1"/>
  <c r="W55" i="3" s="1"/>
  <c r="AG18" i="4"/>
  <c r="Y58" i="3"/>
  <c r="U59" i="3"/>
  <c r="U56" i="3"/>
  <c r="U54" i="3"/>
  <c r="U53" i="3"/>
  <c r="U52" i="3"/>
  <c r="U51" i="3"/>
  <c r="U50" i="3"/>
  <c r="U49" i="3"/>
  <c r="U48" i="3"/>
  <c r="U46" i="3"/>
  <c r="U40" i="3"/>
  <c r="U34" i="3"/>
  <c r="T58" i="3"/>
  <c r="AK26" i="4"/>
  <c r="AK24" i="4"/>
  <c r="AK23" i="4"/>
  <c r="AK18" i="4"/>
  <c r="AK17" i="4"/>
  <c r="AK16" i="4"/>
  <c r="AK11" i="4"/>
  <c r="AF26" i="4"/>
  <c r="AF24" i="4"/>
  <c r="AF23" i="4"/>
  <c r="AF17" i="4"/>
  <c r="AF16" i="4"/>
  <c r="J109" i="21"/>
  <c r="J124" i="21" s="1"/>
  <c r="I109" i="21"/>
  <c r="T43" i="3" s="1"/>
  <c r="T55" i="3" s="1"/>
  <c r="T60" i="3" s="1"/>
  <c r="J57" i="21"/>
  <c r="J51" i="21"/>
  <c r="J47" i="21"/>
  <c r="J39" i="21"/>
  <c r="J36" i="21"/>
  <c r="J58" i="21" s="1"/>
  <c r="AJ8" i="4" s="1"/>
  <c r="I24" i="21"/>
  <c r="AE7" i="4" s="1"/>
  <c r="I57" i="21"/>
  <c r="I51" i="21"/>
  <c r="I47" i="21"/>
  <c r="I39" i="21"/>
  <c r="J35" i="21"/>
  <c r="I35" i="21"/>
  <c r="J28" i="21"/>
  <c r="I28" i="21"/>
  <c r="I36" i="21" s="1"/>
  <c r="I58" i="21" s="1"/>
  <c r="AE8" i="4" s="1"/>
  <c r="J24" i="21"/>
  <c r="AJ7" i="4" s="1"/>
  <c r="J14" i="21"/>
  <c r="J19" i="21" s="1"/>
  <c r="I14" i="21"/>
  <c r="I19" i="21" s="1"/>
  <c r="F62" i="6"/>
  <c r="F64" i="6" s="1"/>
  <c r="F36" i="6"/>
  <c r="G62" i="6"/>
  <c r="G36" i="6"/>
  <c r="J66" i="9" s="1"/>
  <c r="AG14" i="4" s="1"/>
  <c r="R57" i="3"/>
  <c r="R58" i="3"/>
  <c r="U58" i="3" s="1"/>
  <c r="I25" i="2" s="1"/>
  <c r="R60" i="3"/>
  <c r="I125" i="20"/>
  <c r="I58" i="20"/>
  <c r="I52" i="20"/>
  <c r="I48" i="20"/>
  <c r="I40" i="20"/>
  <c r="I29" i="20"/>
  <c r="I37" i="20" s="1"/>
  <c r="I59" i="20" s="1"/>
  <c r="AC8" i="4" s="1"/>
  <c r="I25" i="20"/>
  <c r="AC7" i="4" s="1"/>
  <c r="I19" i="20"/>
  <c r="I15" i="20"/>
  <c r="I20" i="20" s="1"/>
  <c r="X57" i="3"/>
  <c r="X58" i="3"/>
  <c r="S58" i="3"/>
  <c r="S43" i="3"/>
  <c r="S55" i="3" s="1"/>
  <c r="S60" i="3" s="1"/>
  <c r="AD7" i="4"/>
  <c r="H124" i="12"/>
  <c r="H129" i="12" s="1"/>
  <c r="H36" i="12"/>
  <c r="H37" i="12" s="1"/>
  <c r="H60" i="12" s="1"/>
  <c r="AD8" i="4" s="1"/>
  <c r="H29" i="12"/>
  <c r="I114" i="12"/>
  <c r="I49" i="12"/>
  <c r="I29" i="12"/>
  <c r="H114" i="12"/>
  <c r="H49" i="12"/>
  <c r="H59" i="12"/>
  <c r="H53" i="12"/>
  <c r="H40" i="12"/>
  <c r="H25" i="12"/>
  <c r="H19" i="12"/>
  <c r="H15" i="12"/>
  <c r="H20" i="12" s="1"/>
  <c r="V34" i="3"/>
  <c r="V25" i="3"/>
  <c r="V26" i="3"/>
  <c r="V27" i="3"/>
  <c r="V28" i="3"/>
  <c r="V30" i="3"/>
  <c r="V31" i="3"/>
  <c r="V32" i="3"/>
  <c r="V29" i="3"/>
  <c r="V24" i="3"/>
  <c r="V33" i="3"/>
  <c r="V14" i="3"/>
  <c r="V11" i="3"/>
  <c r="V12" i="3"/>
  <c r="V13" i="3"/>
  <c r="V15" i="3" s="1"/>
  <c r="V8" i="3"/>
  <c r="V9" i="3"/>
  <c r="V35" i="3"/>
  <c r="V36" i="3"/>
  <c r="V43" i="3" s="1"/>
  <c r="V37" i="3"/>
  <c r="V39" i="3"/>
  <c r="V41" i="3"/>
  <c r="V42" i="3"/>
  <c r="V45" i="3"/>
  <c r="V46" i="3"/>
  <c r="V47" i="3"/>
  <c r="V51" i="3"/>
  <c r="V53" i="3" s="1"/>
  <c r="Z53" i="3" s="1"/>
  <c r="V57" i="3"/>
  <c r="V59" i="3"/>
  <c r="Q3" i="3"/>
  <c r="U3" i="3" s="1"/>
  <c r="Q4" i="3"/>
  <c r="U4" i="3" s="1"/>
  <c r="Q5" i="3"/>
  <c r="U5" i="3" s="1"/>
  <c r="Q6" i="3"/>
  <c r="U6" i="3" s="1"/>
  <c r="Q7" i="3"/>
  <c r="U7" i="3" s="1"/>
  <c r="Q8" i="3"/>
  <c r="U8" i="3" s="1"/>
  <c r="Q11" i="3"/>
  <c r="U11" i="3" s="1"/>
  <c r="Q12" i="3"/>
  <c r="U12" i="3" s="1"/>
  <c r="Q13" i="3"/>
  <c r="Q15" i="3" s="1"/>
  <c r="U15" i="3" s="1"/>
  <c r="I5" i="2" s="1"/>
  <c r="H5" i="1" s="1"/>
  <c r="Q14" i="3"/>
  <c r="U14" i="3" s="1"/>
  <c r="Q25" i="3"/>
  <c r="U25" i="3" s="1"/>
  <c r="H11" i="1" s="1"/>
  <c r="Q26" i="3"/>
  <c r="U26" i="3" s="1"/>
  <c r="H12" i="1" s="1"/>
  <c r="Q27" i="3"/>
  <c r="U27" i="3" s="1"/>
  <c r="H13" i="1" s="1"/>
  <c r="Q28" i="3"/>
  <c r="U28" i="3" s="1"/>
  <c r="H14" i="1" s="1"/>
  <c r="Q33" i="3"/>
  <c r="U33" i="3" s="1"/>
  <c r="I7" i="2" s="1"/>
  <c r="Q35" i="3"/>
  <c r="U35" i="3" s="1"/>
  <c r="Q36" i="3"/>
  <c r="U36" i="3" s="1"/>
  <c r="Q37" i="3"/>
  <c r="U37" i="3" s="1"/>
  <c r="Q38" i="3"/>
  <c r="U38" i="3" s="1"/>
  <c r="Q39" i="3"/>
  <c r="U39" i="3" s="1"/>
  <c r="Q41" i="3"/>
  <c r="U41" i="3" s="1"/>
  <c r="Q42" i="3"/>
  <c r="U42" i="3" s="1"/>
  <c r="Q43" i="3"/>
  <c r="U43" i="3" s="1"/>
  <c r="I8" i="2" s="1"/>
  <c r="H17" i="1" s="1"/>
  <c r="Q44" i="3"/>
  <c r="U44" i="3" s="1"/>
  <c r="Q45" i="3"/>
  <c r="U45" i="3" s="1"/>
  <c r="Q57" i="3"/>
  <c r="U57" i="3" s="1"/>
  <c r="M45" i="3"/>
  <c r="AB18" i="4"/>
  <c r="AF18" i="4" s="1"/>
  <c r="Q21" i="2" s="1"/>
  <c r="AB10" i="4"/>
  <c r="AF10" i="4" s="1"/>
  <c r="Q8" i="2" s="1"/>
  <c r="P8" i="1" s="1"/>
  <c r="AB7" i="4"/>
  <c r="AF7" i="4" s="1"/>
  <c r="Q5" i="2" s="1"/>
  <c r="AB12" i="4"/>
  <c r="AF12" i="4" s="1"/>
  <c r="Q10" i="2" s="1"/>
  <c r="P10" i="1" s="1"/>
  <c r="AB14" i="4"/>
  <c r="AF14" i="4" s="1"/>
  <c r="AB15" i="4"/>
  <c r="AF15" i="4" s="1"/>
  <c r="Q18" i="2" s="1"/>
  <c r="P13" i="1" s="1"/>
  <c r="AB20" i="4"/>
  <c r="AF20" i="4" s="1"/>
  <c r="Q12" i="2" s="1"/>
  <c r="AB21" i="4"/>
  <c r="AF21" i="4" s="1"/>
  <c r="Q24" i="2" s="1"/>
  <c r="AB25" i="4"/>
  <c r="AF25" i="4" s="1"/>
  <c r="Q25" i="2" s="1"/>
  <c r="P29" i="1" s="1"/>
  <c r="I121" i="9"/>
  <c r="I117" i="9"/>
  <c r="I107" i="9"/>
  <c r="J107" i="9"/>
  <c r="I90" i="9"/>
  <c r="J90" i="9"/>
  <c r="J48" i="9"/>
  <c r="J71" i="9"/>
  <c r="I71" i="9"/>
  <c r="I65" i="9"/>
  <c r="I58" i="9"/>
  <c r="I52" i="9"/>
  <c r="H52" i="9"/>
  <c r="I48" i="9"/>
  <c r="I40" i="9"/>
  <c r="I35" i="9"/>
  <c r="I28" i="9"/>
  <c r="I36" i="9" s="1"/>
  <c r="I59" i="9" s="1"/>
  <c r="AB8" i="4" s="1"/>
  <c r="I25" i="9"/>
  <c r="I19" i="9"/>
  <c r="I15" i="9"/>
  <c r="I20" i="9" s="1"/>
  <c r="M38" i="8"/>
  <c r="L38" i="8"/>
  <c r="K38" i="8"/>
  <c r="J38" i="8"/>
  <c r="L23" i="8"/>
  <c r="I60" i="9" s="1"/>
  <c r="AB9" i="4" s="1"/>
  <c r="AF9" i="4" s="1"/>
  <c r="Q7" i="2" s="1"/>
  <c r="P7" i="1" s="1"/>
  <c r="I24" i="7"/>
  <c r="I11" i="7"/>
  <c r="I55" i="7" s="1"/>
  <c r="K39" i="5"/>
  <c r="I85" i="9"/>
  <c r="I91" i="9" s="1"/>
  <c r="I128" i="9" s="1"/>
  <c r="I133" i="9" s="1"/>
  <c r="L39" i="5"/>
  <c r="C119" i="21"/>
  <c r="D119" i="21"/>
  <c r="E119" i="21"/>
  <c r="X21" i="4"/>
  <c r="AA21" i="4" s="1"/>
  <c r="P24" i="2" s="1"/>
  <c r="H64" i="9"/>
  <c r="X20" i="4"/>
  <c r="AA20" i="4" s="1"/>
  <c r="P12" i="2" s="1"/>
  <c r="F29" i="20"/>
  <c r="F37" i="20"/>
  <c r="F59" i="20" s="1"/>
  <c r="N8" i="4" s="1"/>
  <c r="F40" i="20"/>
  <c r="F48" i="20"/>
  <c r="F52" i="20"/>
  <c r="F58" i="20"/>
  <c r="R66" i="9"/>
  <c r="T66" i="9"/>
  <c r="U66" i="9"/>
  <c r="V66" i="9"/>
  <c r="W66" i="9"/>
  <c r="X66" i="9"/>
  <c r="Y66" i="9"/>
  <c r="Z66" i="9"/>
  <c r="AC66" i="9"/>
  <c r="AD66" i="9"/>
  <c r="AE66" i="9"/>
  <c r="AF66" i="9"/>
  <c r="AG66" i="9"/>
  <c r="AH66" i="9"/>
  <c r="AI66" i="9"/>
  <c r="AJ66" i="9"/>
  <c r="AK66" i="9"/>
  <c r="F14" i="4"/>
  <c r="N14" i="4"/>
  <c r="O14" i="4"/>
  <c r="W14" i="4"/>
  <c r="N12" i="1" s="1"/>
  <c r="R67" i="9"/>
  <c r="S67" i="9"/>
  <c r="T67" i="9"/>
  <c r="U67" i="9"/>
  <c r="V67" i="9"/>
  <c r="W67" i="9"/>
  <c r="X67" i="9"/>
  <c r="Y67" i="9"/>
  <c r="Z67" i="9"/>
  <c r="AA67" i="9"/>
  <c r="AB67" i="9"/>
  <c r="AC67" i="9"/>
  <c r="AE67" i="9"/>
  <c r="AF67" i="9"/>
  <c r="AG67" i="9"/>
  <c r="AH67" i="9"/>
  <c r="AI67" i="9"/>
  <c r="AJ67" i="9"/>
  <c r="AK67" i="9"/>
  <c r="F67" i="9" s="1"/>
  <c r="F15" i="4" s="1"/>
  <c r="N15" i="4"/>
  <c r="O15" i="4"/>
  <c r="F15" i="20"/>
  <c r="F19" i="20"/>
  <c r="F25" i="20"/>
  <c r="N7" i="4"/>
  <c r="N9" i="4"/>
  <c r="O9" i="4"/>
  <c r="N10" i="4"/>
  <c r="O10" i="4"/>
  <c r="N8" i="1"/>
  <c r="N11" i="4"/>
  <c r="O11" i="4"/>
  <c r="N12" i="4"/>
  <c r="O12" i="4"/>
  <c r="N20" i="4"/>
  <c r="O20" i="4"/>
  <c r="H29" i="20"/>
  <c r="H37" i="20" s="1"/>
  <c r="H36" i="20"/>
  <c r="H40" i="20"/>
  <c r="H48" i="20"/>
  <c r="H52" i="20"/>
  <c r="H58" i="20"/>
  <c r="F29" i="1"/>
  <c r="N29" i="1"/>
  <c r="H15" i="20"/>
  <c r="H20" i="20" s="1"/>
  <c r="Y6" i="4" s="1"/>
  <c r="H19" i="20"/>
  <c r="H25" i="20"/>
  <c r="Y7" i="4"/>
  <c r="H11" i="7"/>
  <c r="H61" i="9"/>
  <c r="X10" i="4" s="1"/>
  <c r="AA10" i="4" s="1"/>
  <c r="P8" i="2" s="1"/>
  <c r="O8" i="1" s="1"/>
  <c r="H24" i="7"/>
  <c r="H63" i="9"/>
  <c r="X12" i="4" s="1"/>
  <c r="AA12" i="4" s="1"/>
  <c r="P10" i="2" s="1"/>
  <c r="O10" i="1" s="1"/>
  <c r="X14" i="4"/>
  <c r="X19" i="4" s="1"/>
  <c r="AA14" i="4"/>
  <c r="X15" i="4"/>
  <c r="AA15" i="4" s="1"/>
  <c r="P18" i="2" s="1"/>
  <c r="O13" i="1" s="1"/>
  <c r="X25" i="4"/>
  <c r="AA25" i="4"/>
  <c r="P25" i="2" s="1"/>
  <c r="O29" i="1" s="1"/>
  <c r="M11" i="3"/>
  <c r="M12" i="3"/>
  <c r="M15" i="3"/>
  <c r="N15" i="3"/>
  <c r="N16" i="3" s="1"/>
  <c r="O15" i="3"/>
  <c r="H78" i="9"/>
  <c r="H79" i="9"/>
  <c r="H80" i="9"/>
  <c r="H81" i="9"/>
  <c r="H82" i="9"/>
  <c r="M9" i="3"/>
  <c r="M10" i="3"/>
  <c r="P10" i="3" s="1"/>
  <c r="H4" i="2" s="1"/>
  <c r="G4" i="1" s="1"/>
  <c r="M25" i="3"/>
  <c r="G11" i="1" s="1"/>
  <c r="G16" i="1" s="1"/>
  <c r="M26" i="3"/>
  <c r="G12" i="1"/>
  <c r="M27" i="3"/>
  <c r="G13" i="1" s="1"/>
  <c r="M28" i="3"/>
  <c r="G14" i="1"/>
  <c r="M36" i="3"/>
  <c r="P36" i="3"/>
  <c r="M37" i="3"/>
  <c r="P37" i="3" s="1"/>
  <c r="M38" i="3"/>
  <c r="P38" i="3"/>
  <c r="M39" i="3"/>
  <c r="P39" i="3" s="1"/>
  <c r="M40" i="3"/>
  <c r="P40" i="3"/>
  <c r="M41" i="3"/>
  <c r="P41" i="3" s="1"/>
  <c r="M42" i="3"/>
  <c r="P42" i="3"/>
  <c r="O43" i="3"/>
  <c r="P34" i="3"/>
  <c r="P35" i="3"/>
  <c r="M44" i="3"/>
  <c r="M47" i="3"/>
  <c r="P47" i="3"/>
  <c r="H20" i="2" s="1"/>
  <c r="N57" i="3"/>
  <c r="M57" i="3"/>
  <c r="P57" i="3" s="1"/>
  <c r="N58" i="3"/>
  <c r="P58" i="3" s="1"/>
  <c r="H25" i="2" s="1"/>
  <c r="O58" i="3"/>
  <c r="Y19" i="4"/>
  <c r="Z19" i="4"/>
  <c r="M32" i="3"/>
  <c r="N33" i="3"/>
  <c r="O16" i="3"/>
  <c r="O33" i="3"/>
  <c r="O55" i="3" s="1"/>
  <c r="O60" i="3" s="1"/>
  <c r="AA11" i="4"/>
  <c r="AA16" i="4"/>
  <c r="AA17" i="4"/>
  <c r="AA18" i="4"/>
  <c r="P21" i="2" s="1"/>
  <c r="P22" i="2" s="1"/>
  <c r="AG25" i="4"/>
  <c r="AK25" i="4" s="1"/>
  <c r="H11" i="2"/>
  <c r="G6" i="2"/>
  <c r="J25" i="20"/>
  <c r="AH7" i="4"/>
  <c r="J25" i="9"/>
  <c r="AG7" i="4" s="1"/>
  <c r="AK7" i="4" s="1"/>
  <c r="I25" i="12"/>
  <c r="AI7" i="4"/>
  <c r="J29" i="20"/>
  <c r="J37" i="20" s="1"/>
  <c r="J59" i="20" s="1"/>
  <c r="AH8" i="4" s="1"/>
  <c r="J36" i="20"/>
  <c r="J40" i="20"/>
  <c r="J48" i="20"/>
  <c r="J52" i="20"/>
  <c r="J58" i="20"/>
  <c r="J28" i="9"/>
  <c r="J36" i="9" s="1"/>
  <c r="J35" i="9"/>
  <c r="J40" i="9"/>
  <c r="J52" i="9"/>
  <c r="J58" i="9"/>
  <c r="I40" i="12"/>
  <c r="I53" i="12"/>
  <c r="I36" i="12"/>
  <c r="I37" i="12"/>
  <c r="I59" i="12"/>
  <c r="M23" i="8"/>
  <c r="J60" i="9"/>
  <c r="AG9" i="4"/>
  <c r="AK9" i="4" s="1"/>
  <c r="J11" i="7"/>
  <c r="J61" i="9" s="1"/>
  <c r="AG10" i="4" s="1"/>
  <c r="AK10" i="4" s="1"/>
  <c r="J24" i="7"/>
  <c r="J63" i="9" s="1"/>
  <c r="AG12" i="4" s="1"/>
  <c r="AK12" i="4" s="1"/>
  <c r="J15" i="9"/>
  <c r="J19" i="9"/>
  <c r="J20" i="9" s="1"/>
  <c r="J15" i="20"/>
  <c r="J20" i="20" s="1"/>
  <c r="AH6" i="4" s="1"/>
  <c r="AH13" i="4" s="1"/>
  <c r="AH22" i="4" s="1"/>
  <c r="AH27" i="4" s="1"/>
  <c r="J19" i="20"/>
  <c r="I15" i="12"/>
  <c r="I20" i="12" s="1"/>
  <c r="I19" i="12"/>
  <c r="AI6" i="4"/>
  <c r="AG15" i="4"/>
  <c r="AK15" i="4" s="1"/>
  <c r="AG20" i="4"/>
  <c r="AK20" i="4" s="1"/>
  <c r="AG21" i="4"/>
  <c r="AK21" i="4" s="1"/>
  <c r="AA24" i="4"/>
  <c r="AA26" i="4"/>
  <c r="AA23" i="4"/>
  <c r="X43" i="3"/>
  <c r="X55" i="3"/>
  <c r="J79" i="9"/>
  <c r="V4" i="3" s="1"/>
  <c r="Z4" i="3" s="1"/>
  <c r="J80" i="9"/>
  <c r="V5" i="3" s="1"/>
  <c r="Z5" i="3"/>
  <c r="J81" i="9"/>
  <c r="V6" i="3" s="1"/>
  <c r="Z6" i="3" s="1"/>
  <c r="J82" i="9"/>
  <c r="V7" i="3" s="1"/>
  <c r="Z7" i="3"/>
  <c r="Z8" i="3"/>
  <c r="Z9" i="3"/>
  <c r="U9" i="3" s="1"/>
  <c r="J78" i="9"/>
  <c r="Z11" i="3"/>
  <c r="Z12" i="3"/>
  <c r="Z13" i="3"/>
  <c r="Z14" i="3"/>
  <c r="Z15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4" i="3"/>
  <c r="Z56" i="3"/>
  <c r="W57" i="3"/>
  <c r="Z57" i="3"/>
  <c r="W58" i="3"/>
  <c r="Z58" i="3" s="1"/>
  <c r="Z59" i="3"/>
  <c r="B31" i="3"/>
  <c r="B32" i="3"/>
  <c r="B30" i="3"/>
  <c r="P24" i="3"/>
  <c r="P25" i="3"/>
  <c r="P26" i="3"/>
  <c r="P28" i="3"/>
  <c r="P32" i="3"/>
  <c r="L13" i="3"/>
  <c r="P4" i="3"/>
  <c r="P5" i="3"/>
  <c r="P6" i="3"/>
  <c r="P7" i="3"/>
  <c r="P8" i="3"/>
  <c r="P9" i="3"/>
  <c r="P11" i="3"/>
  <c r="P12" i="3"/>
  <c r="P13" i="3"/>
  <c r="P14" i="3"/>
  <c r="P17" i="3"/>
  <c r="P18" i="3"/>
  <c r="P19" i="3"/>
  <c r="P20" i="3"/>
  <c r="P21" i="3"/>
  <c r="P44" i="3"/>
  <c r="P45" i="3"/>
  <c r="P48" i="3"/>
  <c r="P49" i="3"/>
  <c r="P50" i="3"/>
  <c r="P51" i="3"/>
  <c r="P52" i="3"/>
  <c r="P53" i="3"/>
  <c r="P54" i="3"/>
  <c r="P56" i="3"/>
  <c r="P59" i="3"/>
  <c r="P3" i="3"/>
  <c r="G125" i="20"/>
  <c r="H125" i="20"/>
  <c r="J125" i="20"/>
  <c r="J110" i="20"/>
  <c r="G29" i="20"/>
  <c r="G37" i="20"/>
  <c r="G40" i="20"/>
  <c r="G59" i="20" s="1"/>
  <c r="G52" i="20"/>
  <c r="G58" i="20"/>
  <c r="G15" i="20"/>
  <c r="G20" i="20" s="1"/>
  <c r="G72" i="20" s="1"/>
  <c r="G75" i="20" s="1"/>
  <c r="G19" i="20"/>
  <c r="G25" i="20"/>
  <c r="G129" i="12"/>
  <c r="I124" i="12"/>
  <c r="I129" i="12" s="1"/>
  <c r="G124" i="12"/>
  <c r="G59" i="12"/>
  <c r="F59" i="12"/>
  <c r="G53" i="12"/>
  <c r="G49" i="12"/>
  <c r="G40" i="12"/>
  <c r="G36" i="12"/>
  <c r="F36" i="12"/>
  <c r="F37" i="12" s="1"/>
  <c r="G29" i="12"/>
  <c r="G37" i="12" s="1"/>
  <c r="G60" i="12" s="1"/>
  <c r="Z8" i="4" s="1"/>
  <c r="F29" i="12"/>
  <c r="G25" i="12"/>
  <c r="Z7" i="4" s="1"/>
  <c r="G19" i="12"/>
  <c r="G20" i="12" s="1"/>
  <c r="G15" i="12"/>
  <c r="J117" i="9"/>
  <c r="J121" i="9"/>
  <c r="J127" i="9"/>
  <c r="H85" i="9"/>
  <c r="H91" i="9" s="1"/>
  <c r="H128" i="9" s="1"/>
  <c r="H133" i="9" s="1"/>
  <c r="H121" i="9"/>
  <c r="H117" i="9"/>
  <c r="H107" i="9"/>
  <c r="H90" i="9"/>
  <c r="J39" i="5"/>
  <c r="J55" i="7"/>
  <c r="H55" i="7"/>
  <c r="G24" i="7"/>
  <c r="G11" i="7"/>
  <c r="K23" i="8"/>
  <c r="H60" i="9" s="1"/>
  <c r="X9" i="4" s="1"/>
  <c r="AA9" i="4" s="1"/>
  <c r="P7" i="2" s="1"/>
  <c r="O7" i="1" s="1"/>
  <c r="J23" i="8"/>
  <c r="H58" i="9"/>
  <c r="H48" i="9"/>
  <c r="H40" i="9"/>
  <c r="H35" i="9"/>
  <c r="H28" i="9"/>
  <c r="H25" i="9"/>
  <c r="X7" i="4" s="1"/>
  <c r="AA7" i="4" s="1"/>
  <c r="P5" i="2" s="1"/>
  <c r="H19" i="9"/>
  <c r="H15" i="9"/>
  <c r="H20" i="9" s="1"/>
  <c r="AK5" i="9"/>
  <c r="AK6" i="9"/>
  <c r="AK7" i="9"/>
  <c r="F7" i="9" s="1"/>
  <c r="AK8" i="9"/>
  <c r="AK9" i="9"/>
  <c r="AK10" i="9"/>
  <c r="AK11" i="9"/>
  <c r="F11" i="9" s="1"/>
  <c r="AK12" i="9"/>
  <c r="AK13" i="9"/>
  <c r="AK14" i="9"/>
  <c r="AK15" i="9"/>
  <c r="F15" i="9" s="1"/>
  <c r="J58" i="3"/>
  <c r="I58" i="3"/>
  <c r="L58" i="3"/>
  <c r="F58" i="3" s="1"/>
  <c r="F117" i="9"/>
  <c r="AK75" i="9"/>
  <c r="F75" i="9"/>
  <c r="N27" i="1" s="1"/>
  <c r="F54" i="3"/>
  <c r="F13" i="2" s="1"/>
  <c r="G54" i="3"/>
  <c r="F123" i="12"/>
  <c r="J54" i="3"/>
  <c r="I54" i="3"/>
  <c r="L54" i="3"/>
  <c r="G11" i="3"/>
  <c r="L11" i="3"/>
  <c r="G12" i="3"/>
  <c r="G15" i="3" s="1"/>
  <c r="G16" i="3" s="1"/>
  <c r="L12" i="3"/>
  <c r="L15" i="3" s="1"/>
  <c r="L14" i="3"/>
  <c r="G3" i="3"/>
  <c r="L3" i="3"/>
  <c r="G4" i="3"/>
  <c r="L4" i="3"/>
  <c r="G5" i="3"/>
  <c r="L5" i="3"/>
  <c r="F5" i="3" s="1"/>
  <c r="G6" i="3"/>
  <c r="L6" i="3"/>
  <c r="G7" i="3"/>
  <c r="L7" i="3"/>
  <c r="F7" i="3" s="1"/>
  <c r="G8" i="3"/>
  <c r="L8" i="3"/>
  <c r="G9" i="3"/>
  <c r="L9" i="3"/>
  <c r="F9" i="3" s="1"/>
  <c r="G18" i="3"/>
  <c r="L18" i="3"/>
  <c r="L19" i="3"/>
  <c r="L20" i="3"/>
  <c r="L21" i="3"/>
  <c r="L22" i="3"/>
  <c r="G24" i="3"/>
  <c r="L24" i="3" s="1"/>
  <c r="L33" i="3" s="1"/>
  <c r="G25" i="3"/>
  <c r="L25" i="3" s="1"/>
  <c r="G26" i="3"/>
  <c r="L26" i="3"/>
  <c r="F26" i="3" s="1"/>
  <c r="F12" i="1" s="1"/>
  <c r="G27" i="3"/>
  <c r="L27" i="3" s="1"/>
  <c r="G28" i="3"/>
  <c r="L28" i="3"/>
  <c r="G32" i="3"/>
  <c r="L32" i="3" s="1"/>
  <c r="G34" i="3"/>
  <c r="G35" i="3"/>
  <c r="F35" i="3" s="1"/>
  <c r="F43" i="3" s="1"/>
  <c r="G36" i="3"/>
  <c r="G37" i="3"/>
  <c r="F37" i="3" s="1"/>
  <c r="G38" i="3"/>
  <c r="G39" i="3"/>
  <c r="G40" i="3"/>
  <c r="G41" i="3"/>
  <c r="F41" i="3" s="1"/>
  <c r="G42" i="3"/>
  <c r="G43" i="3"/>
  <c r="J35" i="3"/>
  <c r="J38" i="3"/>
  <c r="J39" i="3"/>
  <c r="J43" i="3"/>
  <c r="G44" i="3"/>
  <c r="L44" i="3" s="1"/>
  <c r="F44" i="3" s="1"/>
  <c r="F47" i="3" s="1"/>
  <c r="G45" i="3"/>
  <c r="J47" i="3"/>
  <c r="G48" i="3"/>
  <c r="G50" i="3" s="1"/>
  <c r="G49" i="3"/>
  <c r="J50" i="3"/>
  <c r="L50" i="3"/>
  <c r="G51" i="3"/>
  <c r="G53" i="3" s="1"/>
  <c r="L53" i="3" s="1"/>
  <c r="G52" i="3"/>
  <c r="J53" i="3"/>
  <c r="G10" i="3"/>
  <c r="G22" i="3"/>
  <c r="G23" i="3"/>
  <c r="H15" i="3"/>
  <c r="H16" i="3" s="1"/>
  <c r="H10" i="3"/>
  <c r="H22" i="3"/>
  <c r="H23" i="3"/>
  <c r="H33" i="3"/>
  <c r="H35" i="3"/>
  <c r="H43" i="3"/>
  <c r="H54" i="3"/>
  <c r="I55" i="3"/>
  <c r="J15" i="3"/>
  <c r="J10" i="3"/>
  <c r="J22" i="3"/>
  <c r="J23" i="3" s="1"/>
  <c r="J33" i="3"/>
  <c r="F11" i="3"/>
  <c r="F12" i="3"/>
  <c r="F15" i="3" s="1"/>
  <c r="F4" i="3"/>
  <c r="F6" i="3"/>
  <c r="F8" i="3"/>
  <c r="F17" i="3"/>
  <c r="F18" i="3" s="1"/>
  <c r="F23" i="3" s="1"/>
  <c r="F19" i="3"/>
  <c r="F22" i="3" s="1"/>
  <c r="F24" i="3"/>
  <c r="F25" i="3"/>
  <c r="F27" i="3"/>
  <c r="F28" i="3"/>
  <c r="F32" i="3"/>
  <c r="F34" i="3"/>
  <c r="F36" i="3"/>
  <c r="F38" i="3"/>
  <c r="F39" i="3"/>
  <c r="F40" i="3"/>
  <c r="F42" i="3"/>
  <c r="F45" i="3"/>
  <c r="F48" i="3"/>
  <c r="F50" i="3" s="1"/>
  <c r="F49" i="3"/>
  <c r="F51" i="3"/>
  <c r="F52" i="3"/>
  <c r="F85" i="9"/>
  <c r="F90" i="9"/>
  <c r="F133" i="9" s="1"/>
  <c r="F107" i="9"/>
  <c r="F121" i="9"/>
  <c r="J57" i="3"/>
  <c r="J60" i="3" s="1"/>
  <c r="K54" i="3"/>
  <c r="E54" i="3"/>
  <c r="D54" i="3"/>
  <c r="C54" i="3"/>
  <c r="AK16" i="9"/>
  <c r="AK19" i="9" s="1"/>
  <c r="F19" i="9" s="1"/>
  <c r="AK17" i="9"/>
  <c r="AK18" i="9"/>
  <c r="AK21" i="9"/>
  <c r="AK22" i="9"/>
  <c r="AK23" i="9"/>
  <c r="AK24" i="9"/>
  <c r="AK25" i="9" s="1"/>
  <c r="F25" i="9" s="1"/>
  <c r="F7" i="4" s="1"/>
  <c r="W7" i="4" s="1"/>
  <c r="N5" i="1" s="1"/>
  <c r="Q35" i="9"/>
  <c r="Q28" i="9"/>
  <c r="Q36" i="9"/>
  <c r="Q40" i="9"/>
  <c r="Q48" i="9"/>
  <c r="Q52" i="9"/>
  <c r="Q58" i="9"/>
  <c r="R35" i="9"/>
  <c r="R36" i="9" s="1"/>
  <c r="R59" i="9" s="1"/>
  <c r="R28" i="9"/>
  <c r="R40" i="9"/>
  <c r="R48" i="9"/>
  <c r="R52" i="9"/>
  <c r="R58" i="9"/>
  <c r="S35" i="9"/>
  <c r="S28" i="9"/>
  <c r="S40" i="9"/>
  <c r="S48" i="9"/>
  <c r="AK48" i="9" s="1"/>
  <c r="F48" i="9" s="1"/>
  <c r="S58" i="9"/>
  <c r="S52" i="9"/>
  <c r="T35" i="9"/>
  <c r="T28" i="9"/>
  <c r="T36" i="9" s="1"/>
  <c r="T59" i="9" s="1"/>
  <c r="T40" i="9"/>
  <c r="T48" i="9"/>
  <c r="T52" i="9"/>
  <c r="T58" i="9"/>
  <c r="U35" i="9"/>
  <c r="U28" i="9"/>
  <c r="U36" i="9"/>
  <c r="U40" i="9"/>
  <c r="U48" i="9"/>
  <c r="U52" i="9"/>
  <c r="U58" i="9"/>
  <c r="V35" i="9"/>
  <c r="V36" i="9" s="1"/>
  <c r="V59" i="9" s="1"/>
  <c r="V72" i="9" s="1"/>
  <c r="V76" i="9" s="1"/>
  <c r="V28" i="9"/>
  <c r="V40" i="9"/>
  <c r="V48" i="9"/>
  <c r="V52" i="9"/>
  <c r="V58" i="9"/>
  <c r="W35" i="9"/>
  <c r="W36" i="9" s="1"/>
  <c r="W59" i="9" s="1"/>
  <c r="W40" i="9"/>
  <c r="W48" i="9"/>
  <c r="W52" i="9"/>
  <c r="W58" i="9"/>
  <c r="X35" i="9"/>
  <c r="X28" i="9"/>
  <c r="X36" i="9" s="1"/>
  <c r="X59" i="9" s="1"/>
  <c r="X40" i="9"/>
  <c r="X48" i="9"/>
  <c r="X52" i="9"/>
  <c r="X58" i="9"/>
  <c r="Y35" i="9"/>
  <c r="Y28" i="9"/>
  <c r="Y36" i="9" s="1"/>
  <c r="Y59" i="9" s="1"/>
  <c r="Y40" i="9"/>
  <c r="Y48" i="9"/>
  <c r="Y52" i="9"/>
  <c r="Y58" i="9"/>
  <c r="Z48" i="9"/>
  <c r="Z58" i="9"/>
  <c r="Z59" i="9" s="1"/>
  <c r="AA35" i="9"/>
  <c r="AA28" i="9"/>
  <c r="AA36" i="9"/>
  <c r="AA40" i="9"/>
  <c r="AA48" i="9"/>
  <c r="AA58" i="9"/>
  <c r="AA59" i="9"/>
  <c r="AB35" i="9"/>
  <c r="AB36" i="9" s="1"/>
  <c r="AB28" i="9"/>
  <c r="AB40" i="9"/>
  <c r="AB48" i="9"/>
  <c r="AB58" i="9"/>
  <c r="AC35" i="9"/>
  <c r="AC28" i="9"/>
  <c r="AC36" i="9"/>
  <c r="AC40" i="9"/>
  <c r="AC48" i="9"/>
  <c r="AC52" i="9"/>
  <c r="AC58" i="9"/>
  <c r="AD35" i="9"/>
  <c r="AD36" i="9" s="1"/>
  <c r="AD59" i="9" s="1"/>
  <c r="AD72" i="9" s="1"/>
  <c r="AD76" i="9" s="1"/>
  <c r="AD28" i="9"/>
  <c r="AD40" i="9"/>
  <c r="AD48" i="9"/>
  <c r="AD52" i="9"/>
  <c r="AD58" i="9"/>
  <c r="AE35" i="9"/>
  <c r="AE36" i="9" s="1"/>
  <c r="AE59" i="9" s="1"/>
  <c r="AE28" i="9"/>
  <c r="AE40" i="9"/>
  <c r="AE48" i="9"/>
  <c r="AE52" i="9"/>
  <c r="AE58" i="9"/>
  <c r="AF35" i="9"/>
  <c r="AF28" i="9"/>
  <c r="AF36" i="9" s="1"/>
  <c r="AF59" i="9" s="1"/>
  <c r="AF40" i="9"/>
  <c r="AF48" i="9"/>
  <c r="AF52" i="9"/>
  <c r="AF58" i="9"/>
  <c r="AG35" i="9"/>
  <c r="AG28" i="9"/>
  <c r="AG36" i="9"/>
  <c r="AG40" i="9"/>
  <c r="AG48" i="9"/>
  <c r="AG52" i="9"/>
  <c r="AG58" i="9"/>
  <c r="AH35" i="9"/>
  <c r="AH36" i="9" s="1"/>
  <c r="AH59" i="9" s="1"/>
  <c r="AH28" i="9"/>
  <c r="AH40" i="9"/>
  <c r="AH48" i="9"/>
  <c r="AH52" i="9"/>
  <c r="AH58" i="9"/>
  <c r="AI35" i="9"/>
  <c r="AI36" i="9" s="1"/>
  <c r="AI59" i="9" s="1"/>
  <c r="AI28" i="9"/>
  <c r="AI40" i="9"/>
  <c r="AI48" i="9"/>
  <c r="AI52" i="9"/>
  <c r="AI58" i="9"/>
  <c r="AJ35" i="9"/>
  <c r="AJ28" i="9"/>
  <c r="AJ36" i="9" s="1"/>
  <c r="AJ59" i="9" s="1"/>
  <c r="AJ40" i="9"/>
  <c r="AJ48" i="9"/>
  <c r="AJ52" i="9"/>
  <c r="AJ58" i="9"/>
  <c r="AK60" i="9"/>
  <c r="F60" i="9"/>
  <c r="F9" i="4" s="1"/>
  <c r="W9" i="4" s="1"/>
  <c r="AK61" i="9"/>
  <c r="F61" i="9"/>
  <c r="F10" i="4" s="1"/>
  <c r="W10" i="4" s="1"/>
  <c r="AK62" i="9"/>
  <c r="F62" i="9"/>
  <c r="F11" i="4" s="1"/>
  <c r="W11" i="4" s="1"/>
  <c r="N9" i="1" s="1"/>
  <c r="O9" i="2" s="1"/>
  <c r="AK63" i="9"/>
  <c r="F63" i="9"/>
  <c r="F12" i="4" s="1"/>
  <c r="W12" i="4" s="1"/>
  <c r="N10" i="1" s="1"/>
  <c r="AK64" i="9"/>
  <c r="F64" i="9" s="1"/>
  <c r="F20" i="4" s="1"/>
  <c r="W20" i="4" s="1"/>
  <c r="N18" i="1" s="1"/>
  <c r="AK68" i="9"/>
  <c r="F68" i="9" s="1"/>
  <c r="F16" i="4" s="1"/>
  <c r="AK69" i="9"/>
  <c r="F69" i="9" s="1"/>
  <c r="F17" i="4" s="1"/>
  <c r="AK70" i="9"/>
  <c r="F70" i="9"/>
  <c r="F18" i="4" s="1"/>
  <c r="F15" i="12"/>
  <c r="F20" i="12" s="1"/>
  <c r="F19" i="12"/>
  <c r="F25" i="12"/>
  <c r="O7" i="4" s="1"/>
  <c r="F40" i="12"/>
  <c r="F49" i="12"/>
  <c r="F53" i="12"/>
  <c r="O16" i="4"/>
  <c r="O19" i="4" s="1"/>
  <c r="O17" i="4"/>
  <c r="O18" i="4"/>
  <c r="S65" i="9"/>
  <c r="F6" i="9"/>
  <c r="F8" i="9"/>
  <c r="F9" i="9"/>
  <c r="F10" i="9"/>
  <c r="F12" i="9"/>
  <c r="F13" i="9"/>
  <c r="F14" i="9"/>
  <c r="F17" i="9"/>
  <c r="F18" i="9"/>
  <c r="F21" i="9"/>
  <c r="F22" i="9"/>
  <c r="F23" i="9"/>
  <c r="AK26" i="9"/>
  <c r="F26" i="9" s="1"/>
  <c r="AK27" i="9"/>
  <c r="F27" i="9" s="1"/>
  <c r="Z28" i="9"/>
  <c r="AK29" i="9"/>
  <c r="F29" i="9" s="1"/>
  <c r="AK30" i="9"/>
  <c r="F30" i="9" s="1"/>
  <c r="AK31" i="9"/>
  <c r="F31" i="9" s="1"/>
  <c r="AK32" i="9"/>
  <c r="F32" i="9" s="1"/>
  <c r="AK33" i="9"/>
  <c r="F33" i="9" s="1"/>
  <c r="AK34" i="9"/>
  <c r="F34" i="9" s="1"/>
  <c r="Z35" i="9"/>
  <c r="Z36" i="9" s="1"/>
  <c r="AK37" i="9"/>
  <c r="F37" i="9" s="1"/>
  <c r="AK38" i="9"/>
  <c r="F38" i="9" s="1"/>
  <c r="AK39" i="9"/>
  <c r="F39" i="9" s="1"/>
  <c r="Z40" i="9"/>
  <c r="AK40" i="9" s="1"/>
  <c r="F40" i="9" s="1"/>
  <c r="AK41" i="9"/>
  <c r="F41" i="9"/>
  <c r="AK42" i="9"/>
  <c r="F42" i="9" s="1"/>
  <c r="AK43" i="9"/>
  <c r="F43" i="9"/>
  <c r="AK44" i="9"/>
  <c r="F44" i="9" s="1"/>
  <c r="AK45" i="9"/>
  <c r="F45" i="9"/>
  <c r="AK46" i="9"/>
  <c r="F46" i="9" s="1"/>
  <c r="AK47" i="9"/>
  <c r="F47" i="9"/>
  <c r="AK49" i="9"/>
  <c r="F49" i="9"/>
  <c r="AK50" i="9"/>
  <c r="F50" i="9" s="1"/>
  <c r="AK51" i="9"/>
  <c r="F51" i="9"/>
  <c r="Z52" i="9"/>
  <c r="AA52" i="9"/>
  <c r="AB52" i="9"/>
  <c r="AK52" i="9"/>
  <c r="F52" i="9" s="1"/>
  <c r="AK53" i="9"/>
  <c r="F53" i="9"/>
  <c r="AK54" i="9"/>
  <c r="F54" i="9" s="1"/>
  <c r="AK55" i="9"/>
  <c r="F55" i="9" s="1"/>
  <c r="AK56" i="9"/>
  <c r="F56" i="9" s="1"/>
  <c r="AK57" i="9"/>
  <c r="F57" i="9" s="1"/>
  <c r="AK58" i="9"/>
  <c r="F58" i="9" s="1"/>
  <c r="Q65" i="9"/>
  <c r="R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S15" i="9"/>
  <c r="S20" i="9" s="1"/>
  <c r="S25" i="9"/>
  <c r="R15" i="9"/>
  <c r="R20" i="9" s="1"/>
  <c r="R72" i="9" s="1"/>
  <c r="R76" i="9" s="1"/>
  <c r="R19" i="9"/>
  <c r="R25" i="9"/>
  <c r="T15" i="9"/>
  <c r="T19" i="9"/>
  <c r="T20" i="9"/>
  <c r="T25" i="9"/>
  <c r="U15" i="9"/>
  <c r="U19" i="9"/>
  <c r="U20" i="9" s="1"/>
  <c r="U25" i="9"/>
  <c r="V15" i="9"/>
  <c r="V20" i="9" s="1"/>
  <c r="V19" i="9"/>
  <c r="V25" i="9"/>
  <c r="W15" i="9"/>
  <c r="W20" i="9" s="1"/>
  <c r="W19" i="9"/>
  <c r="W25" i="9"/>
  <c r="X15" i="9"/>
  <c r="X19" i="9"/>
  <c r="X20" i="9"/>
  <c r="X25" i="9"/>
  <c r="Y15" i="9"/>
  <c r="Y19" i="9"/>
  <c r="Y20" i="9" s="1"/>
  <c r="Y72" i="9" s="1"/>
  <c r="Y76" i="9" s="1"/>
  <c r="Y25" i="9"/>
  <c r="Z15" i="9"/>
  <c r="Z20" i="9" s="1"/>
  <c r="Z19" i="9"/>
  <c r="Z25" i="9"/>
  <c r="AA15" i="9"/>
  <c r="AA20" i="9" s="1"/>
  <c r="AA72" i="9" s="1"/>
  <c r="AA76" i="9" s="1"/>
  <c r="AA19" i="9"/>
  <c r="AA25" i="9"/>
  <c r="AB15" i="9"/>
  <c r="AB19" i="9"/>
  <c r="AB20" i="9"/>
  <c r="AB25" i="9"/>
  <c r="AC15" i="9"/>
  <c r="AC19" i="9"/>
  <c r="AC20" i="9" s="1"/>
  <c r="AC25" i="9"/>
  <c r="AD15" i="9"/>
  <c r="AD20" i="9" s="1"/>
  <c r="AD19" i="9"/>
  <c r="AD25" i="9"/>
  <c r="AE15" i="9"/>
  <c r="AE20" i="9" s="1"/>
  <c r="AE19" i="9"/>
  <c r="AE25" i="9"/>
  <c r="AF15" i="9"/>
  <c r="AF19" i="9"/>
  <c r="AF20" i="9"/>
  <c r="AF72" i="9" s="1"/>
  <c r="AF76" i="9" s="1"/>
  <c r="AF25" i="9"/>
  <c r="AG15" i="9"/>
  <c r="AG19" i="9"/>
  <c r="AG20" i="9" s="1"/>
  <c r="AG25" i="9"/>
  <c r="AH15" i="9"/>
  <c r="AH20" i="9" s="1"/>
  <c r="AH72" i="9" s="1"/>
  <c r="AH19" i="9"/>
  <c r="AH25" i="9"/>
  <c r="AI15" i="9"/>
  <c r="AI20" i="9" s="1"/>
  <c r="AI72" i="9" s="1"/>
  <c r="AI76" i="9" s="1"/>
  <c r="AI19" i="9"/>
  <c r="AI25" i="9"/>
  <c r="AJ15" i="9"/>
  <c r="AJ19" i="9"/>
  <c r="AJ20" i="9"/>
  <c r="AJ72" i="9" s="1"/>
  <c r="AJ76" i="9" s="1"/>
  <c r="AJ25" i="9"/>
  <c r="Q15" i="9"/>
  <c r="Q19" i="9"/>
  <c r="Q20" i="9" s="1"/>
  <c r="Q25" i="9"/>
  <c r="AK73" i="9"/>
  <c r="F73" i="9" s="1"/>
  <c r="F23" i="4" s="1"/>
  <c r="AH76" i="9"/>
  <c r="F5" i="9"/>
  <c r="AK74" i="9"/>
  <c r="M28" i="14"/>
  <c r="L28" i="14"/>
  <c r="B28" i="14"/>
  <c r="C28" i="14"/>
  <c r="D28" i="14"/>
  <c r="E28" i="14"/>
  <c r="F28" i="14"/>
  <c r="G28" i="14"/>
  <c r="H28" i="14"/>
  <c r="I28" i="14"/>
  <c r="J28" i="14"/>
  <c r="K28" i="14"/>
  <c r="N28" i="14"/>
  <c r="N15" i="14"/>
  <c r="L38" i="3"/>
  <c r="F56" i="3"/>
  <c r="F26" i="1"/>
  <c r="F24" i="2" s="1"/>
  <c r="F14" i="1"/>
  <c r="F15" i="1"/>
  <c r="L57" i="3"/>
  <c r="I60" i="3"/>
  <c r="F59" i="3"/>
  <c r="L56" i="3"/>
  <c r="L35" i="3"/>
  <c r="L36" i="3"/>
  <c r="L37" i="3"/>
  <c r="L39" i="3"/>
  <c r="L40" i="3"/>
  <c r="L41" i="3"/>
  <c r="L42" i="3"/>
  <c r="L34" i="3"/>
  <c r="I10" i="3"/>
  <c r="K10" i="3"/>
  <c r="N23" i="4"/>
  <c r="I3" i="5"/>
  <c r="I4" i="5"/>
  <c r="I5" i="5"/>
  <c r="I6" i="5"/>
  <c r="I7" i="5"/>
  <c r="I8" i="5"/>
  <c r="E9" i="5"/>
  <c r="H9" i="5"/>
  <c r="I9" i="5"/>
  <c r="I12" i="5"/>
  <c r="I13" i="5"/>
  <c r="I14" i="5"/>
  <c r="I15" i="5"/>
  <c r="E15" i="5"/>
  <c r="F15" i="5"/>
  <c r="H15" i="5"/>
  <c r="I16" i="5"/>
  <c r="I17" i="5"/>
  <c r="I18" i="5"/>
  <c r="I19" i="5"/>
  <c r="I21" i="5"/>
  <c r="I22" i="5"/>
  <c r="I23" i="5"/>
  <c r="I24" i="5"/>
  <c r="I25" i="5"/>
  <c r="E26" i="5"/>
  <c r="F26" i="5"/>
  <c r="H26" i="5"/>
  <c r="I26" i="5"/>
  <c r="I27" i="5"/>
  <c r="I29" i="5" s="1"/>
  <c r="I28" i="5"/>
  <c r="E29" i="5"/>
  <c r="E39" i="5" s="1"/>
  <c r="H29" i="5"/>
  <c r="H39" i="5" s="1"/>
  <c r="H33" i="5"/>
  <c r="I30" i="5"/>
  <c r="I33" i="5" s="1"/>
  <c r="I39" i="5" s="1"/>
  <c r="I31" i="5"/>
  <c r="E33" i="5"/>
  <c r="I34" i="5"/>
  <c r="I37" i="5" s="1"/>
  <c r="I36" i="5"/>
  <c r="E37" i="5"/>
  <c r="I38" i="5"/>
  <c r="B31" i="13"/>
  <c r="C31" i="13"/>
  <c r="C37" i="13"/>
  <c r="D31" i="13"/>
  <c r="D37" i="13" s="1"/>
  <c r="E31" i="13"/>
  <c r="E37" i="13"/>
  <c r="F31" i="13"/>
  <c r="F37" i="13" s="1"/>
  <c r="B37" i="13"/>
  <c r="C7" i="6"/>
  <c r="D7" i="6"/>
  <c r="E7" i="6"/>
  <c r="C21" i="6"/>
  <c r="D21" i="6"/>
  <c r="E21" i="6"/>
  <c r="C63" i="6"/>
  <c r="D63" i="6"/>
  <c r="E63" i="6"/>
  <c r="E69" i="6" s="1"/>
  <c r="C69" i="6"/>
  <c r="D69" i="6"/>
  <c r="C75" i="6"/>
  <c r="C76" i="6" s="1"/>
  <c r="C77" i="6"/>
  <c r="D75" i="6"/>
  <c r="D76" i="6"/>
  <c r="D77" i="6"/>
  <c r="E75" i="6"/>
  <c r="E76" i="6" s="1"/>
  <c r="C3" i="3"/>
  <c r="D3" i="3"/>
  <c r="E3" i="3"/>
  <c r="C4" i="3"/>
  <c r="D4" i="3"/>
  <c r="D10" i="3" s="1"/>
  <c r="E4" i="3"/>
  <c r="C5" i="3"/>
  <c r="D5" i="3"/>
  <c r="E5" i="3"/>
  <c r="C6" i="3"/>
  <c r="D6" i="3"/>
  <c r="E6" i="3"/>
  <c r="C7" i="3"/>
  <c r="D7" i="3"/>
  <c r="E7" i="3"/>
  <c r="E8" i="3"/>
  <c r="E10" i="3"/>
  <c r="C8" i="3"/>
  <c r="D8" i="3"/>
  <c r="C11" i="3"/>
  <c r="D11" i="3"/>
  <c r="E11" i="3"/>
  <c r="C12" i="3"/>
  <c r="D12" i="3"/>
  <c r="C13" i="3"/>
  <c r="C15" i="3" s="1"/>
  <c r="D13" i="3"/>
  <c r="E13" i="3"/>
  <c r="C14" i="3"/>
  <c r="D14" i="3"/>
  <c r="E14" i="3"/>
  <c r="K15" i="3"/>
  <c r="K16" i="3"/>
  <c r="K22" i="3"/>
  <c r="K23" i="3" s="1"/>
  <c r="K55" i="3" s="1"/>
  <c r="K60" i="3" s="1"/>
  <c r="K33" i="3"/>
  <c r="K37" i="3"/>
  <c r="K43" i="3"/>
  <c r="L17" i="3"/>
  <c r="C18" i="3"/>
  <c r="D18" i="3"/>
  <c r="E18" i="3"/>
  <c r="C19" i="3"/>
  <c r="D19" i="3"/>
  <c r="E19" i="3"/>
  <c r="E22" i="3" s="1"/>
  <c r="C20" i="3"/>
  <c r="D20" i="3"/>
  <c r="E20" i="3"/>
  <c r="C21" i="3"/>
  <c r="D21" i="3"/>
  <c r="E21" i="3"/>
  <c r="D22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D32" i="3"/>
  <c r="D15" i="1" s="1"/>
  <c r="E28" i="3"/>
  <c r="C32" i="3"/>
  <c r="E32" i="3"/>
  <c r="E15" i="1" s="1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H41" i="3"/>
  <c r="C42" i="3"/>
  <c r="D42" i="3"/>
  <c r="E42" i="3"/>
  <c r="C43" i="3"/>
  <c r="C17" i="1" s="1"/>
  <c r="C8" i="2" s="1"/>
  <c r="D43" i="3"/>
  <c r="E43" i="3"/>
  <c r="C44" i="3"/>
  <c r="D44" i="3"/>
  <c r="D45" i="3"/>
  <c r="D47" i="3"/>
  <c r="D18" i="1" s="1"/>
  <c r="D20" i="2" s="1"/>
  <c r="E44" i="3"/>
  <c r="C45" i="3"/>
  <c r="C47" i="3" s="1"/>
  <c r="C18" i="1" s="1"/>
  <c r="C20" i="2" s="1"/>
  <c r="E45" i="3"/>
  <c r="E47" i="3"/>
  <c r="E18" i="1" s="1"/>
  <c r="E20" i="2" s="1"/>
  <c r="L45" i="3"/>
  <c r="H47" i="3"/>
  <c r="K47" i="3"/>
  <c r="C48" i="3"/>
  <c r="D48" i="3"/>
  <c r="D19" i="1" s="1"/>
  <c r="E48" i="3"/>
  <c r="E49" i="3"/>
  <c r="E20" i="1" s="1"/>
  <c r="L48" i="3"/>
  <c r="C49" i="3"/>
  <c r="C50" i="3" s="1"/>
  <c r="D49" i="3"/>
  <c r="D20" i="1" s="1"/>
  <c r="D10" i="2" s="1"/>
  <c r="L49" i="3"/>
  <c r="H50" i="3"/>
  <c r="K50" i="3"/>
  <c r="C51" i="3"/>
  <c r="D51" i="3"/>
  <c r="E51" i="3"/>
  <c r="E53" i="3" s="1"/>
  <c r="E52" i="3"/>
  <c r="L51" i="3"/>
  <c r="C52" i="3"/>
  <c r="D52" i="3"/>
  <c r="D23" i="1" s="1"/>
  <c r="D24" i="1" s="1"/>
  <c r="L52" i="3"/>
  <c r="C53" i="3"/>
  <c r="H53" i="3"/>
  <c r="K53" i="3"/>
  <c r="C56" i="3"/>
  <c r="D56" i="3"/>
  <c r="D26" i="1" s="1"/>
  <c r="E56" i="3"/>
  <c r="C57" i="3"/>
  <c r="D57" i="3"/>
  <c r="E57" i="3"/>
  <c r="H57" i="3"/>
  <c r="K57" i="3"/>
  <c r="C58" i="3"/>
  <c r="D58" i="3"/>
  <c r="E58" i="3"/>
  <c r="E29" i="1" s="1"/>
  <c r="H58" i="3"/>
  <c r="K58" i="3"/>
  <c r="C59" i="3"/>
  <c r="D59" i="3"/>
  <c r="E59" i="3"/>
  <c r="L59" i="3"/>
  <c r="N3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6" i="14"/>
  <c r="E4" i="15"/>
  <c r="F4" i="15" s="1"/>
  <c r="K4" i="15"/>
  <c r="M4" i="15" s="1"/>
  <c r="E5" i="15"/>
  <c r="F5" i="15" s="1"/>
  <c r="K5" i="15"/>
  <c r="M5" i="15" s="1"/>
  <c r="E6" i="15"/>
  <c r="F6" i="15"/>
  <c r="G6" i="15"/>
  <c r="K6" i="15"/>
  <c r="L6" i="15" s="1"/>
  <c r="B7" i="15"/>
  <c r="B13" i="15"/>
  <c r="B24" i="15" s="1"/>
  <c r="B16" i="15"/>
  <c r="L7" i="15"/>
  <c r="K8" i="15"/>
  <c r="E9" i="15"/>
  <c r="F9" i="15" s="1"/>
  <c r="K9" i="15"/>
  <c r="M9" i="15" s="1"/>
  <c r="E10" i="15"/>
  <c r="K10" i="15"/>
  <c r="M10" i="15"/>
  <c r="E11" i="15"/>
  <c r="F11" i="15" s="1"/>
  <c r="K11" i="15"/>
  <c r="M11" i="15"/>
  <c r="E12" i="15"/>
  <c r="F12" i="15" s="1"/>
  <c r="K12" i="15"/>
  <c r="L12" i="15"/>
  <c r="E15" i="15"/>
  <c r="E16" i="15" s="1"/>
  <c r="K15" i="15"/>
  <c r="M15" i="15"/>
  <c r="C16" i="15"/>
  <c r="D16" i="15"/>
  <c r="J16" i="15"/>
  <c r="K16" i="15"/>
  <c r="M16" i="15" s="1"/>
  <c r="E19" i="15"/>
  <c r="F19" i="15"/>
  <c r="G19" i="15" s="1"/>
  <c r="K19" i="15"/>
  <c r="L19" i="15" s="1"/>
  <c r="E20" i="15"/>
  <c r="K20" i="15"/>
  <c r="M20" i="15" s="1"/>
  <c r="M21" i="15"/>
  <c r="M22" i="15"/>
  <c r="E23" i="15"/>
  <c r="F23" i="15" s="1"/>
  <c r="G23" i="15" s="1"/>
  <c r="K23" i="15"/>
  <c r="L23" i="15"/>
  <c r="M23" i="15" s="1"/>
  <c r="E27" i="15"/>
  <c r="K27" i="15"/>
  <c r="L27" i="15" s="1"/>
  <c r="E28" i="15"/>
  <c r="K28" i="15"/>
  <c r="M28" i="15"/>
  <c r="E29" i="15"/>
  <c r="F29" i="15" s="1"/>
  <c r="K29" i="15"/>
  <c r="L29" i="15"/>
  <c r="M29" i="15" s="1"/>
  <c r="E30" i="15"/>
  <c r="F30" i="15" s="1"/>
  <c r="K30" i="15"/>
  <c r="M30" i="15" s="1"/>
  <c r="E31" i="15"/>
  <c r="F31" i="15"/>
  <c r="G31" i="15"/>
  <c r="L31" i="15"/>
  <c r="M31" i="15" s="1"/>
  <c r="F32" i="15"/>
  <c r="G32" i="15" s="1"/>
  <c r="L32" i="15"/>
  <c r="M32" i="15" s="1"/>
  <c r="F33" i="15"/>
  <c r="G33" i="15" s="1"/>
  <c r="B34" i="15"/>
  <c r="K35" i="15"/>
  <c r="M35" i="15"/>
  <c r="E36" i="15"/>
  <c r="F36" i="15" s="1"/>
  <c r="G36" i="15" s="1"/>
  <c r="K36" i="15"/>
  <c r="L36" i="15"/>
  <c r="M36" i="15" s="1"/>
  <c r="K37" i="15"/>
  <c r="L37" i="15" s="1"/>
  <c r="E38" i="15"/>
  <c r="L38" i="15"/>
  <c r="M38" i="15"/>
  <c r="E39" i="15"/>
  <c r="F39" i="15" s="1"/>
  <c r="K39" i="15"/>
  <c r="L39" i="15"/>
  <c r="M39" i="15" s="1"/>
  <c r="E40" i="15"/>
  <c r="F40" i="15"/>
  <c r="G40" i="15"/>
  <c r="K40" i="15"/>
  <c r="L40" i="15" s="1"/>
  <c r="K41" i="15"/>
  <c r="L41" i="15"/>
  <c r="E42" i="15"/>
  <c r="F42" i="15" s="1"/>
  <c r="L42" i="15"/>
  <c r="M42" i="15"/>
  <c r="E43" i="15"/>
  <c r="F43" i="15" s="1"/>
  <c r="K43" i="15"/>
  <c r="E44" i="15"/>
  <c r="F44" i="15"/>
  <c r="G44" i="15" s="1"/>
  <c r="K44" i="15"/>
  <c r="L44" i="15" s="1"/>
  <c r="E45" i="15"/>
  <c r="L45" i="15"/>
  <c r="M45" i="15" s="1"/>
  <c r="G46" i="15"/>
  <c r="K46" i="15"/>
  <c r="L46" i="15"/>
  <c r="M46" i="15" s="1"/>
  <c r="B47" i="15"/>
  <c r="B62" i="15" s="1"/>
  <c r="K47" i="15"/>
  <c r="M47" i="15" s="1"/>
  <c r="E49" i="15"/>
  <c r="F49" i="15" s="1"/>
  <c r="G49" i="15"/>
  <c r="B50" i="15"/>
  <c r="C50" i="15"/>
  <c r="D50" i="15"/>
  <c r="E50" i="15"/>
  <c r="G50" i="15" s="1"/>
  <c r="M50" i="15"/>
  <c r="G51" i="15"/>
  <c r="K51" i="15"/>
  <c r="M51" i="15"/>
  <c r="G52" i="15"/>
  <c r="K52" i="15"/>
  <c r="L52" i="15" s="1"/>
  <c r="E53" i="15"/>
  <c r="M53" i="15"/>
  <c r="E54" i="15"/>
  <c r="F54" i="15"/>
  <c r="G54" i="15" s="1"/>
  <c r="H54" i="15"/>
  <c r="B55" i="15"/>
  <c r="K55" i="15"/>
  <c r="K56" i="15"/>
  <c r="L56" i="15" s="1"/>
  <c r="E57" i="15"/>
  <c r="F57" i="15"/>
  <c r="K57" i="15"/>
  <c r="L57" i="15" s="1"/>
  <c r="E58" i="15"/>
  <c r="F58" i="15"/>
  <c r="G58" i="15" s="1"/>
  <c r="K58" i="15"/>
  <c r="L58" i="15" s="1"/>
  <c r="M58" i="15"/>
  <c r="M60" i="15"/>
  <c r="B11" i="18"/>
  <c r="C11" i="18"/>
  <c r="D11" i="18"/>
  <c r="E11" i="18"/>
  <c r="B16" i="18"/>
  <c r="C16" i="18"/>
  <c r="D16" i="18"/>
  <c r="E16" i="18"/>
  <c r="B26" i="18"/>
  <c r="C26" i="18"/>
  <c r="D26" i="18"/>
  <c r="E26" i="18"/>
  <c r="B29" i="18"/>
  <c r="B43" i="18"/>
  <c r="C43" i="18"/>
  <c r="D43" i="18"/>
  <c r="E43" i="18"/>
  <c r="G6" i="4"/>
  <c r="G13" i="4" s="1"/>
  <c r="G22" i="4" s="1"/>
  <c r="G27" i="4" s="1"/>
  <c r="H6" i="4"/>
  <c r="H13" i="4" s="1"/>
  <c r="I6" i="4"/>
  <c r="I13" i="4" s="1"/>
  <c r="J6" i="4"/>
  <c r="P6" i="4"/>
  <c r="P13" i="4" s="1"/>
  <c r="P22" i="4" s="1"/>
  <c r="P27" i="4" s="1"/>
  <c r="Q6" i="4"/>
  <c r="Q13" i="4" s="1"/>
  <c r="Q22" i="4" s="1"/>
  <c r="Q27" i="4" s="1"/>
  <c r="R6" i="4"/>
  <c r="R13" i="4" s="1"/>
  <c r="S6" i="4"/>
  <c r="G7" i="4"/>
  <c r="H7" i="4"/>
  <c r="I7" i="4"/>
  <c r="J7" i="4"/>
  <c r="P7" i="4"/>
  <c r="Q7" i="4"/>
  <c r="R7" i="4"/>
  <c r="S7" i="4"/>
  <c r="G8" i="4"/>
  <c r="I8" i="4"/>
  <c r="J8" i="4"/>
  <c r="P8" i="4"/>
  <c r="Q8" i="4"/>
  <c r="R8" i="4"/>
  <c r="S8" i="4"/>
  <c r="G9" i="4"/>
  <c r="H9" i="4"/>
  <c r="I9" i="4"/>
  <c r="J9" i="4"/>
  <c r="K9" i="4"/>
  <c r="L9" i="4"/>
  <c r="M9" i="4"/>
  <c r="P9" i="4"/>
  <c r="Q9" i="4"/>
  <c r="R9" i="4"/>
  <c r="S9" i="4"/>
  <c r="G10" i="4"/>
  <c r="H10" i="4"/>
  <c r="I10" i="4"/>
  <c r="J10" i="4"/>
  <c r="K10" i="4"/>
  <c r="L10" i="4"/>
  <c r="M10" i="4"/>
  <c r="P10" i="4"/>
  <c r="Q10" i="4"/>
  <c r="R10" i="4"/>
  <c r="S10" i="4"/>
  <c r="G11" i="4"/>
  <c r="H11" i="4"/>
  <c r="I11" i="4"/>
  <c r="J11" i="4"/>
  <c r="K11" i="4"/>
  <c r="L11" i="4"/>
  <c r="M11" i="4"/>
  <c r="P11" i="4"/>
  <c r="Q11" i="4"/>
  <c r="R11" i="4"/>
  <c r="S11" i="4"/>
  <c r="G12" i="4"/>
  <c r="H12" i="4"/>
  <c r="I12" i="4"/>
  <c r="J12" i="4"/>
  <c r="K12" i="4"/>
  <c r="L12" i="4"/>
  <c r="M12" i="4"/>
  <c r="P12" i="4"/>
  <c r="Q12" i="4"/>
  <c r="R12" i="4"/>
  <c r="S12" i="4"/>
  <c r="H22" i="4"/>
  <c r="H27" i="4" s="1"/>
  <c r="J13" i="4"/>
  <c r="J22" i="4" s="1"/>
  <c r="J27" i="4" s="1"/>
  <c r="R22" i="4"/>
  <c r="R27" i="4" s="1"/>
  <c r="S13" i="4"/>
  <c r="G14" i="4"/>
  <c r="G19" i="4"/>
  <c r="H14" i="4"/>
  <c r="I14" i="4"/>
  <c r="I19" i="4" s="1"/>
  <c r="J14" i="4"/>
  <c r="K14" i="4"/>
  <c r="L14" i="4"/>
  <c r="M14" i="4"/>
  <c r="P14" i="4"/>
  <c r="Q14" i="4"/>
  <c r="Q19" i="4" s="1"/>
  <c r="R14" i="4"/>
  <c r="S14" i="4"/>
  <c r="S19" i="4"/>
  <c r="G15" i="4"/>
  <c r="H15" i="4"/>
  <c r="I15" i="4"/>
  <c r="J15" i="4"/>
  <c r="K15" i="4"/>
  <c r="L15" i="4"/>
  <c r="M15" i="4"/>
  <c r="P15" i="4"/>
  <c r="Q15" i="4"/>
  <c r="R15" i="4"/>
  <c r="S15" i="4"/>
  <c r="G16" i="4"/>
  <c r="H16" i="4"/>
  <c r="I16" i="4"/>
  <c r="J16" i="4"/>
  <c r="K16" i="4"/>
  <c r="L16" i="4"/>
  <c r="M16" i="4"/>
  <c r="N16" i="4"/>
  <c r="P16" i="4"/>
  <c r="Q16" i="4"/>
  <c r="R16" i="4"/>
  <c r="S16" i="4"/>
  <c r="G17" i="4"/>
  <c r="H17" i="4"/>
  <c r="I17" i="4"/>
  <c r="J17" i="4"/>
  <c r="K17" i="4"/>
  <c r="L17" i="4"/>
  <c r="M17" i="4"/>
  <c r="N17" i="4"/>
  <c r="P17" i="4"/>
  <c r="Q17" i="4"/>
  <c r="R17" i="4"/>
  <c r="S17" i="4"/>
  <c r="G18" i="4"/>
  <c r="H18" i="4"/>
  <c r="I18" i="4"/>
  <c r="J18" i="4"/>
  <c r="K18" i="4"/>
  <c r="L18" i="4"/>
  <c r="M18" i="4"/>
  <c r="N18" i="4"/>
  <c r="P18" i="4"/>
  <c r="Q18" i="4"/>
  <c r="R18" i="4"/>
  <c r="S18" i="4"/>
  <c r="H19" i="4"/>
  <c r="J19" i="4"/>
  <c r="P19" i="4"/>
  <c r="R19" i="4"/>
  <c r="G20" i="4"/>
  <c r="H20" i="4"/>
  <c r="I20" i="4"/>
  <c r="J20" i="4"/>
  <c r="K20" i="4"/>
  <c r="L20" i="4"/>
  <c r="M20" i="4"/>
  <c r="P20" i="4"/>
  <c r="Q20" i="4"/>
  <c r="R20" i="4"/>
  <c r="S20" i="4"/>
  <c r="I22" i="4"/>
  <c r="I27" i="4" s="1"/>
  <c r="S22" i="4"/>
  <c r="C23" i="4"/>
  <c r="D23" i="4"/>
  <c r="H23" i="4"/>
  <c r="U23" i="4"/>
  <c r="L26" i="1" s="1"/>
  <c r="E23" i="4"/>
  <c r="G23" i="4"/>
  <c r="T23" i="4" s="1"/>
  <c r="K26" i="1" s="1"/>
  <c r="I23" i="4"/>
  <c r="J23" i="4"/>
  <c r="K23" i="4"/>
  <c r="L23" i="4"/>
  <c r="M23" i="4"/>
  <c r="O23" i="4"/>
  <c r="P23" i="4"/>
  <c r="Q23" i="4"/>
  <c r="R23" i="4"/>
  <c r="S23" i="4"/>
  <c r="V23" i="4"/>
  <c r="W24" i="4"/>
  <c r="G25" i="4"/>
  <c r="H25" i="4"/>
  <c r="I25" i="4"/>
  <c r="J25" i="4"/>
  <c r="K25" i="4"/>
  <c r="L25" i="4"/>
  <c r="M25" i="4"/>
  <c r="P25" i="4"/>
  <c r="Q25" i="4"/>
  <c r="R25" i="4"/>
  <c r="S25" i="4"/>
  <c r="S27" i="4"/>
  <c r="C30" i="4"/>
  <c r="T30" i="4" s="1"/>
  <c r="D30" i="4"/>
  <c r="E30" i="4"/>
  <c r="G30" i="4"/>
  <c r="H30" i="4"/>
  <c r="I30" i="4"/>
  <c r="J30" i="4"/>
  <c r="K30" i="4"/>
  <c r="L30" i="4"/>
  <c r="M30" i="4"/>
  <c r="P30" i="4"/>
  <c r="Q30" i="4"/>
  <c r="R30" i="4"/>
  <c r="S30" i="4"/>
  <c r="U30" i="4"/>
  <c r="V30" i="4"/>
  <c r="C15" i="20"/>
  <c r="D15" i="20"/>
  <c r="E15" i="20"/>
  <c r="E20" i="20" s="1"/>
  <c r="C19" i="20"/>
  <c r="D19" i="20"/>
  <c r="E19" i="20"/>
  <c r="C20" i="20"/>
  <c r="D20" i="20"/>
  <c r="C25" i="20"/>
  <c r="D25" i="20"/>
  <c r="E25" i="20"/>
  <c r="C29" i="20"/>
  <c r="D29" i="20"/>
  <c r="E29" i="20"/>
  <c r="C36" i="20"/>
  <c r="C37" i="20" s="1"/>
  <c r="C59" i="20" s="1"/>
  <c r="C40" i="20"/>
  <c r="C48" i="20"/>
  <c r="C52" i="20"/>
  <c r="C58" i="20"/>
  <c r="C65" i="20"/>
  <c r="C71" i="20"/>
  <c r="D36" i="20"/>
  <c r="D37" i="20" s="1"/>
  <c r="E36" i="20"/>
  <c r="E37" i="20" s="1"/>
  <c r="E59" i="20" s="1"/>
  <c r="D40" i="20"/>
  <c r="E40" i="20"/>
  <c r="D48" i="20"/>
  <c r="E48" i="20"/>
  <c r="D52" i="20"/>
  <c r="E52" i="20"/>
  <c r="D58" i="20"/>
  <c r="E58" i="20"/>
  <c r="D59" i="20"/>
  <c r="D72" i="20" s="1"/>
  <c r="D75" i="20" s="1"/>
  <c r="D65" i="20"/>
  <c r="E65" i="20"/>
  <c r="F65" i="20"/>
  <c r="D71" i="20"/>
  <c r="E71" i="20"/>
  <c r="F71" i="20"/>
  <c r="C83" i="20"/>
  <c r="D83" i="20"/>
  <c r="E83" i="20"/>
  <c r="F83" i="20"/>
  <c r="F87" i="20" s="1"/>
  <c r="G83" i="20"/>
  <c r="C86" i="20"/>
  <c r="C87" i="20" s="1"/>
  <c r="D86" i="20"/>
  <c r="D87" i="20"/>
  <c r="D91" i="20"/>
  <c r="D92" i="20"/>
  <c r="D99" i="20"/>
  <c r="D110" i="20"/>
  <c r="D113" i="20"/>
  <c r="D116" i="20"/>
  <c r="D119" i="20"/>
  <c r="D120" i="20"/>
  <c r="D125" i="20" s="1"/>
  <c r="E86" i="20"/>
  <c r="F86" i="20"/>
  <c r="G86" i="20"/>
  <c r="E87" i="20"/>
  <c r="E120" i="20" s="1"/>
  <c r="E125" i="20" s="1"/>
  <c r="G87" i="20"/>
  <c r="C91" i="20"/>
  <c r="E91" i="20"/>
  <c r="F91" i="20"/>
  <c r="G91" i="20"/>
  <c r="C92" i="20"/>
  <c r="E92" i="20"/>
  <c r="F92" i="20"/>
  <c r="G92" i="20"/>
  <c r="C99" i="20"/>
  <c r="E99" i="20"/>
  <c r="F99" i="20"/>
  <c r="G99" i="20"/>
  <c r="C110" i="20"/>
  <c r="E110" i="20"/>
  <c r="C113" i="20"/>
  <c r="E113" i="20"/>
  <c r="C116" i="20"/>
  <c r="E116" i="20"/>
  <c r="C119" i="20"/>
  <c r="E119" i="20"/>
  <c r="F125" i="20"/>
  <c r="C7" i="1"/>
  <c r="E7" i="1"/>
  <c r="F7" i="1"/>
  <c r="F17" i="2" s="1"/>
  <c r="D8" i="1"/>
  <c r="D18" i="2" s="1"/>
  <c r="F8" i="1"/>
  <c r="F9" i="1" s="1"/>
  <c r="C10" i="1"/>
  <c r="D10" i="1"/>
  <c r="F10" i="1"/>
  <c r="C11" i="1"/>
  <c r="D11" i="1"/>
  <c r="E11" i="1"/>
  <c r="D12" i="1"/>
  <c r="E12" i="1"/>
  <c r="C13" i="1"/>
  <c r="E13" i="1"/>
  <c r="C14" i="1"/>
  <c r="D14" i="1"/>
  <c r="E14" i="1"/>
  <c r="C15" i="1"/>
  <c r="D17" i="1"/>
  <c r="E17" i="1"/>
  <c r="E8" i="2" s="1"/>
  <c r="C19" i="1"/>
  <c r="E19" i="1"/>
  <c r="F19" i="1"/>
  <c r="C20" i="1"/>
  <c r="C10" i="2" s="1"/>
  <c r="F20" i="1"/>
  <c r="E21" i="1"/>
  <c r="F21" i="1"/>
  <c r="C22" i="1"/>
  <c r="D22" i="1"/>
  <c r="E22" i="1"/>
  <c r="F22" i="1"/>
  <c r="F21" i="2" s="1"/>
  <c r="C23" i="1"/>
  <c r="E23" i="1"/>
  <c r="F23" i="1"/>
  <c r="F22" i="2" s="1"/>
  <c r="C24" i="1"/>
  <c r="C26" i="1"/>
  <c r="C24" i="2" s="1"/>
  <c r="E26" i="1"/>
  <c r="E24" i="2" s="1"/>
  <c r="M26" i="1"/>
  <c r="C27" i="1"/>
  <c r="D27" i="1"/>
  <c r="E27" i="1"/>
  <c r="E25" i="2" s="1"/>
  <c r="C29" i="1"/>
  <c r="D29" i="1"/>
  <c r="C30" i="1"/>
  <c r="D30" i="1"/>
  <c r="E30" i="1"/>
  <c r="F30" i="1"/>
  <c r="K27" i="1"/>
  <c r="L27" i="1"/>
  <c r="M27" i="1"/>
  <c r="D8" i="2"/>
  <c r="C9" i="2"/>
  <c r="E9" i="2"/>
  <c r="F9" i="2"/>
  <c r="E10" i="2"/>
  <c r="F10" i="2"/>
  <c r="C14" i="2"/>
  <c r="D14" i="2"/>
  <c r="E14" i="2"/>
  <c r="G14" i="2"/>
  <c r="E17" i="2"/>
  <c r="C21" i="2"/>
  <c r="D21" i="2"/>
  <c r="C22" i="2"/>
  <c r="D22" i="2"/>
  <c r="E22" i="2"/>
  <c r="D23" i="2"/>
  <c r="G23" i="2"/>
  <c r="D24" i="2"/>
  <c r="D26" i="2" s="1"/>
  <c r="C25" i="2"/>
  <c r="D25" i="2"/>
  <c r="C26" i="2"/>
  <c r="G26" i="2"/>
  <c r="G27" i="2" s="1"/>
  <c r="L26" i="2"/>
  <c r="M26" i="2"/>
  <c r="N26" i="2"/>
  <c r="C15" i="12"/>
  <c r="C19" i="12"/>
  <c r="C20" i="12"/>
  <c r="D15" i="12"/>
  <c r="D20" i="12" s="1"/>
  <c r="L6" i="4" s="1"/>
  <c r="E15" i="12"/>
  <c r="D19" i="12"/>
  <c r="E19" i="12"/>
  <c r="E20" i="12" s="1"/>
  <c r="C25" i="12"/>
  <c r="K7" i="4"/>
  <c r="D25" i="12"/>
  <c r="L7" i="4" s="1"/>
  <c r="E25" i="12"/>
  <c r="M7" i="4" s="1"/>
  <c r="C28" i="12"/>
  <c r="C37" i="12" s="1"/>
  <c r="C60" i="12" s="1"/>
  <c r="K8" i="4" s="1"/>
  <c r="D28" i="12"/>
  <c r="E28" i="12"/>
  <c r="C36" i="12"/>
  <c r="D36" i="12"/>
  <c r="D37" i="12" s="1"/>
  <c r="D60" i="12" s="1"/>
  <c r="E36" i="12"/>
  <c r="E37" i="12"/>
  <c r="C40" i="12"/>
  <c r="D40" i="12"/>
  <c r="E40" i="12"/>
  <c r="C49" i="12"/>
  <c r="D49" i="12"/>
  <c r="E49" i="12"/>
  <c r="C53" i="12"/>
  <c r="D53" i="12"/>
  <c r="D59" i="12"/>
  <c r="E53" i="12"/>
  <c r="C59" i="12"/>
  <c r="E59" i="12"/>
  <c r="E60" i="12"/>
  <c r="M8" i="4" s="1"/>
  <c r="C66" i="12"/>
  <c r="D66" i="12"/>
  <c r="E66" i="12"/>
  <c r="F66" i="12"/>
  <c r="C72" i="12"/>
  <c r="D72" i="12"/>
  <c r="E72" i="12"/>
  <c r="F72" i="12"/>
  <c r="C85" i="12"/>
  <c r="D85" i="12"/>
  <c r="E85" i="12"/>
  <c r="F85" i="12"/>
  <c r="F89" i="12" s="1"/>
  <c r="C88" i="12"/>
  <c r="D88" i="12"/>
  <c r="D89" i="12"/>
  <c r="E88" i="12"/>
  <c r="F88" i="12"/>
  <c r="C89" i="12"/>
  <c r="E89" i="12"/>
  <c r="C93" i="12"/>
  <c r="C94" i="12" s="1"/>
  <c r="D93" i="12"/>
  <c r="D94" i="12"/>
  <c r="E93" i="12"/>
  <c r="F93" i="12"/>
  <c r="F94" i="12" s="1"/>
  <c r="E94" i="12"/>
  <c r="C101" i="12"/>
  <c r="D101" i="12"/>
  <c r="E101" i="12"/>
  <c r="F101" i="12"/>
  <c r="C114" i="12"/>
  <c r="D114" i="12"/>
  <c r="E114" i="12"/>
  <c r="F114" i="12"/>
  <c r="C117" i="12"/>
  <c r="D117" i="12"/>
  <c r="E117" i="12"/>
  <c r="F117" i="12"/>
  <c r="C120" i="12"/>
  <c r="D120" i="12"/>
  <c r="E120" i="12"/>
  <c r="F120" i="12"/>
  <c r="C123" i="12"/>
  <c r="D123" i="12"/>
  <c r="E123" i="12"/>
  <c r="C124" i="12"/>
  <c r="C129" i="12" s="1"/>
  <c r="C15" i="9"/>
  <c r="D15" i="9"/>
  <c r="D20" i="9" s="1"/>
  <c r="E15" i="9"/>
  <c r="G15" i="9"/>
  <c r="G20" i="9" s="1"/>
  <c r="L15" i="9"/>
  <c r="L19" i="9"/>
  <c r="M15" i="9"/>
  <c r="M20" i="9" s="1"/>
  <c r="N15" i="9"/>
  <c r="O15" i="9"/>
  <c r="P15" i="9"/>
  <c r="P19" i="9"/>
  <c r="P20" i="9" s="1"/>
  <c r="C19" i="9"/>
  <c r="D19" i="9"/>
  <c r="E19" i="9"/>
  <c r="G19" i="9"/>
  <c r="M19" i="9"/>
  <c r="N19" i="9"/>
  <c r="N20" i="9" s="1"/>
  <c r="O19" i="9"/>
  <c r="E20" i="9"/>
  <c r="E6" i="4" s="1"/>
  <c r="O20" i="9"/>
  <c r="C25" i="9"/>
  <c r="C7" i="4" s="1"/>
  <c r="T7" i="4" s="1"/>
  <c r="K5" i="1" s="1"/>
  <c r="L5" i="2"/>
  <c r="D25" i="9"/>
  <c r="D7" i="4"/>
  <c r="U7" i="4" s="1"/>
  <c r="L5" i="1" s="1"/>
  <c r="M5" i="2" s="1"/>
  <c r="E25" i="9"/>
  <c r="E7" i="4" s="1"/>
  <c r="V7" i="4" s="1"/>
  <c r="M5" i="1" s="1"/>
  <c r="N5" i="2"/>
  <c r="G25" i="9"/>
  <c r="L25" i="9"/>
  <c r="M25" i="9"/>
  <c r="N25" i="9"/>
  <c r="O25" i="9"/>
  <c r="P25" i="9"/>
  <c r="C28" i="9"/>
  <c r="D28" i="9"/>
  <c r="E28" i="9"/>
  <c r="G28" i="9"/>
  <c r="L28" i="9"/>
  <c r="N28" i="9"/>
  <c r="O28" i="9"/>
  <c r="O36" i="9" s="1"/>
  <c r="O59" i="9" s="1"/>
  <c r="O40" i="9"/>
  <c r="O48" i="9"/>
  <c r="O52" i="9"/>
  <c r="O58" i="9"/>
  <c r="P28" i="9"/>
  <c r="C35" i="9"/>
  <c r="C36" i="9" s="1"/>
  <c r="C59" i="9" s="1"/>
  <c r="C8" i="4" s="1"/>
  <c r="T8" i="4" s="1"/>
  <c r="K6" i="1" s="1"/>
  <c r="L6" i="2" s="1"/>
  <c r="D35" i="9"/>
  <c r="D40" i="9"/>
  <c r="D48" i="9"/>
  <c r="D52" i="9"/>
  <c r="D58" i="9"/>
  <c r="E35" i="9"/>
  <c r="E36" i="9" s="1"/>
  <c r="E59" i="9" s="1"/>
  <c r="E8" i="4" s="1"/>
  <c r="V8" i="4" s="1"/>
  <c r="M6" i="1" s="1"/>
  <c r="N6" i="2" s="1"/>
  <c r="E40" i="9"/>
  <c r="E48" i="9"/>
  <c r="E52" i="9"/>
  <c r="E58" i="9"/>
  <c r="G35" i="9"/>
  <c r="G36" i="9" s="1"/>
  <c r="L35" i="9"/>
  <c r="L36" i="9" s="1"/>
  <c r="L59" i="9" s="1"/>
  <c r="L40" i="9"/>
  <c r="L48" i="9"/>
  <c r="L52" i="9"/>
  <c r="L58" i="9"/>
  <c r="P35" i="9"/>
  <c r="P36" i="9" s="1"/>
  <c r="P59" i="9" s="1"/>
  <c r="P72" i="9" s="1"/>
  <c r="P76" i="9" s="1"/>
  <c r="M36" i="9"/>
  <c r="N36" i="9"/>
  <c r="N40" i="9"/>
  <c r="N48" i="9"/>
  <c r="N52" i="9"/>
  <c r="N58" i="9"/>
  <c r="N59" i="9"/>
  <c r="P40" i="9"/>
  <c r="P48" i="9"/>
  <c r="P52" i="9"/>
  <c r="P58" i="9"/>
  <c r="C40" i="9"/>
  <c r="G40" i="9"/>
  <c r="M40" i="9"/>
  <c r="C48" i="9"/>
  <c r="M48" i="9"/>
  <c r="C52" i="9"/>
  <c r="M52" i="9"/>
  <c r="C58" i="9"/>
  <c r="M58" i="9"/>
  <c r="C60" i="9"/>
  <c r="C9" i="4"/>
  <c r="T9" i="4"/>
  <c r="K7" i="1" s="1"/>
  <c r="L7" i="2" s="1"/>
  <c r="D60" i="9"/>
  <c r="D9" i="4"/>
  <c r="U9" i="4" s="1"/>
  <c r="L7" i="1"/>
  <c r="M7" i="2" s="1"/>
  <c r="E60" i="9"/>
  <c r="E9" i="4"/>
  <c r="V9" i="4" s="1"/>
  <c r="M7" i="1" s="1"/>
  <c r="N7" i="2" s="1"/>
  <c r="L65" i="9"/>
  <c r="M65" i="9"/>
  <c r="N65" i="9"/>
  <c r="O65" i="9"/>
  <c r="P65" i="9"/>
  <c r="C66" i="9"/>
  <c r="C14" i="4" s="1"/>
  <c r="T14" i="4" s="1"/>
  <c r="T19" i="4" s="1"/>
  <c r="D66" i="9"/>
  <c r="D14" i="4"/>
  <c r="E66" i="9"/>
  <c r="E14" i="4" s="1"/>
  <c r="C67" i="9"/>
  <c r="C15" i="4"/>
  <c r="T15" i="4" s="1"/>
  <c r="K13" i="1" s="1"/>
  <c r="L18" i="2" s="1"/>
  <c r="D67" i="9"/>
  <c r="D15" i="4"/>
  <c r="U15" i="4" s="1"/>
  <c r="L13" i="1" s="1"/>
  <c r="M18" i="2" s="1"/>
  <c r="E67" i="9"/>
  <c r="E15" i="4" s="1"/>
  <c r="V15" i="4" s="1"/>
  <c r="M13" i="1" s="1"/>
  <c r="N18" i="2" s="1"/>
  <c r="L67" i="9"/>
  <c r="M67" i="9"/>
  <c r="N67" i="9"/>
  <c r="O67" i="9"/>
  <c r="O72" i="9" s="1"/>
  <c r="O76" i="9" s="1"/>
  <c r="P67" i="9"/>
  <c r="C68" i="9"/>
  <c r="C16" i="4"/>
  <c r="T16" i="4"/>
  <c r="K14" i="1" s="1"/>
  <c r="K17" i="1" s="1"/>
  <c r="D68" i="9"/>
  <c r="D16" i="4" s="1"/>
  <c r="U16" i="4" s="1"/>
  <c r="L14" i="1" s="1"/>
  <c r="E68" i="9"/>
  <c r="E16" i="4" s="1"/>
  <c r="V16" i="4" s="1"/>
  <c r="M14" i="1" s="1"/>
  <c r="C69" i="9"/>
  <c r="C17" i="4" s="1"/>
  <c r="T17" i="4" s="1"/>
  <c r="K15" i="1" s="1"/>
  <c r="L20" i="2" s="1"/>
  <c r="D69" i="9"/>
  <c r="D17" i="4" s="1"/>
  <c r="U17" i="4" s="1"/>
  <c r="L15" i="1" s="1"/>
  <c r="M20" i="2" s="1"/>
  <c r="E69" i="9"/>
  <c r="E17" i="4"/>
  <c r="V17" i="4" s="1"/>
  <c r="M15" i="1" s="1"/>
  <c r="N20" i="2" s="1"/>
  <c r="W17" i="4"/>
  <c r="N15" i="1"/>
  <c r="O20" i="2" s="1"/>
  <c r="C70" i="9"/>
  <c r="C18" i="4"/>
  <c r="T18" i="4" s="1"/>
  <c r="K16" i="1" s="1"/>
  <c r="L21" i="2" s="1"/>
  <c r="D70" i="9"/>
  <c r="E70" i="9"/>
  <c r="E18" i="4" s="1"/>
  <c r="V18" i="4" s="1"/>
  <c r="M16" i="1"/>
  <c r="N21" i="2" s="1"/>
  <c r="W18" i="4"/>
  <c r="N16" i="1" s="1"/>
  <c r="O21" i="2"/>
  <c r="L71" i="9"/>
  <c r="M71" i="9"/>
  <c r="N71" i="9"/>
  <c r="O71" i="9"/>
  <c r="P71" i="9"/>
  <c r="C74" i="9"/>
  <c r="C25" i="4" s="1"/>
  <c r="D74" i="9"/>
  <c r="D25" i="4"/>
  <c r="U25" i="4"/>
  <c r="E74" i="9"/>
  <c r="E25" i="4" s="1"/>
  <c r="C85" i="9"/>
  <c r="D85" i="9"/>
  <c r="E85" i="9"/>
  <c r="E90" i="9"/>
  <c r="E91" i="9"/>
  <c r="G85" i="9"/>
  <c r="L85" i="9"/>
  <c r="L89" i="9"/>
  <c r="C90" i="9"/>
  <c r="D90" i="9"/>
  <c r="F91" i="9"/>
  <c r="G90" i="9"/>
  <c r="C91" i="9"/>
  <c r="C96" i="9"/>
  <c r="C97" i="9" s="1"/>
  <c r="C107" i="9"/>
  <c r="C117" i="9"/>
  <c r="C121" i="9"/>
  <c r="C124" i="9"/>
  <c r="C128" i="9"/>
  <c r="C133" i="9" s="1"/>
  <c r="G96" i="9"/>
  <c r="G97" i="9"/>
  <c r="G107" i="9"/>
  <c r="G117" i="9"/>
  <c r="G121" i="9"/>
  <c r="G124" i="9"/>
  <c r="G127" i="9"/>
  <c r="D96" i="9"/>
  <c r="D97" i="9"/>
  <c r="E96" i="9"/>
  <c r="E97" i="9" s="1"/>
  <c r="E128" i="9" s="1"/>
  <c r="F96" i="9"/>
  <c r="F97" i="9" s="1"/>
  <c r="F128" i="9" s="1"/>
  <c r="L100" i="9"/>
  <c r="D107" i="9"/>
  <c r="E107" i="9"/>
  <c r="L107" i="9"/>
  <c r="L114" i="9"/>
  <c r="D117" i="9"/>
  <c r="E117" i="9"/>
  <c r="D121" i="9"/>
  <c r="E121" i="9"/>
  <c r="D124" i="9"/>
  <c r="E124" i="9"/>
  <c r="F124" i="9"/>
  <c r="F11" i="7"/>
  <c r="F55" i="7" s="1"/>
  <c r="C17" i="7"/>
  <c r="C61" i="9"/>
  <c r="C10" i="4" s="1"/>
  <c r="T10" i="4" s="1"/>
  <c r="D17" i="7"/>
  <c r="D61" i="9"/>
  <c r="E17" i="7"/>
  <c r="E61" i="9"/>
  <c r="E10" i="4" s="1"/>
  <c r="C24" i="7"/>
  <c r="C62" i="9"/>
  <c r="C11" i="4" s="1"/>
  <c r="T11" i="4"/>
  <c r="K9" i="1" s="1"/>
  <c r="L9" i="2" s="1"/>
  <c r="D24" i="7"/>
  <c r="D62" i="9"/>
  <c r="E24" i="7"/>
  <c r="E62" i="9" s="1"/>
  <c r="F24" i="7"/>
  <c r="O10" i="2"/>
  <c r="C49" i="7"/>
  <c r="C63" i="9"/>
  <c r="D49" i="7"/>
  <c r="D63" i="9"/>
  <c r="D12" i="4" s="1"/>
  <c r="U12" i="4" s="1"/>
  <c r="L10" i="1" s="1"/>
  <c r="M10" i="2"/>
  <c r="E49" i="7"/>
  <c r="E63" i="9" s="1"/>
  <c r="E12" i="4" s="1"/>
  <c r="V12" i="4" s="1"/>
  <c r="M10" i="1" s="1"/>
  <c r="N10" i="2" s="1"/>
  <c r="C53" i="7"/>
  <c r="C55" i="7"/>
  <c r="D53" i="7"/>
  <c r="E53" i="7"/>
  <c r="B16" i="19"/>
  <c r="B17" i="19" s="1"/>
  <c r="C16" i="19"/>
  <c r="C17" i="19" s="1"/>
  <c r="D16" i="19"/>
  <c r="D17" i="19"/>
  <c r="E16" i="19"/>
  <c r="E17" i="19" s="1"/>
  <c r="C9" i="8"/>
  <c r="D9" i="8"/>
  <c r="E9" i="8"/>
  <c r="G9" i="8"/>
  <c r="H9" i="8"/>
  <c r="C12" i="8"/>
  <c r="D12" i="8"/>
  <c r="E12" i="8"/>
  <c r="E15" i="8"/>
  <c r="E19" i="8"/>
  <c r="E24" i="8"/>
  <c r="E26" i="8" s="1"/>
  <c r="E36" i="8"/>
  <c r="E37" i="8"/>
  <c r="E38" i="8"/>
  <c r="G12" i="8"/>
  <c r="H12" i="8"/>
  <c r="C15" i="8"/>
  <c r="C19" i="8"/>
  <c r="C24" i="8"/>
  <c r="C26" i="8"/>
  <c r="C36" i="8"/>
  <c r="C37" i="8"/>
  <c r="D15" i="8"/>
  <c r="G15" i="8"/>
  <c r="H15" i="8"/>
  <c r="D19" i="8"/>
  <c r="G19" i="8"/>
  <c r="H19" i="8"/>
  <c r="D24" i="8"/>
  <c r="D26" i="8"/>
  <c r="G26" i="8"/>
  <c r="H26" i="8"/>
  <c r="D36" i="8"/>
  <c r="D37" i="8"/>
  <c r="G36" i="8"/>
  <c r="G37" i="8"/>
  <c r="H36" i="8"/>
  <c r="H37" i="8" s="1"/>
  <c r="F38" i="8"/>
  <c r="L19" i="4"/>
  <c r="M19" i="4"/>
  <c r="K19" i="4"/>
  <c r="N72" i="9"/>
  <c r="N76" i="9" s="1"/>
  <c r="W23" i="4"/>
  <c r="N26" i="1" s="1"/>
  <c r="O17" i="2"/>
  <c r="E15" i="3"/>
  <c r="E5" i="1" s="1"/>
  <c r="V10" i="4"/>
  <c r="M8" i="1" s="1"/>
  <c r="K8" i="1"/>
  <c r="D6" i="4"/>
  <c r="L8" i="4"/>
  <c r="D73" i="12"/>
  <c r="D77" i="12" s="1"/>
  <c r="M6" i="4"/>
  <c r="M13" i="4"/>
  <c r="M22" i="4"/>
  <c r="M27" i="4" s="1"/>
  <c r="E73" i="12"/>
  <c r="E77" i="12"/>
  <c r="K6" i="4"/>
  <c r="C73" i="12"/>
  <c r="C77" i="12" s="1"/>
  <c r="D10" i="4"/>
  <c r="U10" i="4"/>
  <c r="L8" i="1"/>
  <c r="M8" i="2" s="1"/>
  <c r="M11" i="2" s="1"/>
  <c r="G29" i="2"/>
  <c r="G28" i="2"/>
  <c r="D124" i="12"/>
  <c r="D129" i="12" s="1"/>
  <c r="M37" i="15"/>
  <c r="G29" i="15"/>
  <c r="G9" i="15"/>
  <c r="E77" i="6"/>
  <c r="V14" i="4"/>
  <c r="V19" i="4" s="1"/>
  <c r="E19" i="4"/>
  <c r="U14" i="4"/>
  <c r="D19" i="4"/>
  <c r="M12" i="15"/>
  <c r="L13" i="15"/>
  <c r="G4" i="15"/>
  <c r="F7" i="15"/>
  <c r="E5" i="2"/>
  <c r="C5" i="1"/>
  <c r="C5" i="2" s="1"/>
  <c r="E64" i="9"/>
  <c r="E20" i="4" s="1"/>
  <c r="V20" i="4" s="1"/>
  <c r="M18" i="1" s="1"/>
  <c r="N12" i="2"/>
  <c r="N14" i="2" s="1"/>
  <c r="C64" i="9"/>
  <c r="C20" i="4"/>
  <c r="T20" i="4"/>
  <c r="K18" i="1" s="1"/>
  <c r="L12" i="2" s="1"/>
  <c r="L14" i="2" s="1"/>
  <c r="L19" i="2"/>
  <c r="L22" i="2" s="1"/>
  <c r="L29" i="1"/>
  <c r="K49" i="15"/>
  <c r="K33" i="15"/>
  <c r="L14" i="15"/>
  <c r="M14" i="15" s="1"/>
  <c r="K7" i="15"/>
  <c r="M7" i="15"/>
  <c r="E7" i="15"/>
  <c r="L33" i="15"/>
  <c r="U19" i="4"/>
  <c r="L12" i="1"/>
  <c r="M17" i="2" s="1"/>
  <c r="M27" i="2" s="1"/>
  <c r="K12" i="1"/>
  <c r="L17" i="2" s="1"/>
  <c r="L27" i="2" s="1"/>
  <c r="M12" i="1"/>
  <c r="N17" i="2" s="1"/>
  <c r="N27" i="2" s="1"/>
  <c r="U6" i="4"/>
  <c r="U13" i="4" s="1"/>
  <c r="U22" i="4"/>
  <c r="U27" i="4" s="1"/>
  <c r="L24" i="15"/>
  <c r="L4" i="1"/>
  <c r="L25" i="1" s="1"/>
  <c r="W25" i="4"/>
  <c r="C71" i="9"/>
  <c r="F11" i="2"/>
  <c r="E50" i="3"/>
  <c r="D50" i="3"/>
  <c r="E26" i="2"/>
  <c r="E8" i="1"/>
  <c r="E18" i="2" s="1"/>
  <c r="E19" i="2" s="1"/>
  <c r="E23" i="3"/>
  <c r="F26" i="2"/>
  <c r="F13" i="1"/>
  <c r="L11" i="1"/>
  <c r="T25" i="4"/>
  <c r="K29" i="1"/>
  <c r="G38" i="8"/>
  <c r="E133" i="9"/>
  <c r="V25" i="4"/>
  <c r="M29" i="1"/>
  <c r="F20" i="2"/>
  <c r="F18" i="1"/>
  <c r="F5" i="1"/>
  <c r="F5" i="2"/>
  <c r="O12" i="2"/>
  <c r="O14" i="2"/>
  <c r="F11" i="1"/>
  <c r="F16" i="1" s="1"/>
  <c r="F50" i="15"/>
  <c r="F17" i="1"/>
  <c r="F8" i="2"/>
  <c r="D4" i="1"/>
  <c r="O5" i="2"/>
  <c r="O8" i="2"/>
  <c r="F19" i="4" l="1"/>
  <c r="W16" i="4"/>
  <c r="N14" i="1" s="1"/>
  <c r="O19" i="2" s="1"/>
  <c r="O22" i="2" s="1"/>
  <c r="X6" i="4"/>
  <c r="D11" i="4"/>
  <c r="U11" i="4" s="1"/>
  <c r="L9" i="1" s="1"/>
  <c r="M9" i="2" s="1"/>
  <c r="M17" i="1"/>
  <c r="N19" i="2"/>
  <c r="N22" i="2" s="1"/>
  <c r="F124" i="12"/>
  <c r="F129" i="12" s="1"/>
  <c r="L13" i="4"/>
  <c r="L22" i="4" s="1"/>
  <c r="L27" i="4" s="1"/>
  <c r="G20" i="15"/>
  <c r="F20" i="15"/>
  <c r="D33" i="3"/>
  <c r="D13" i="1"/>
  <c r="C12" i="1"/>
  <c r="C16" i="1" s="1"/>
  <c r="C7" i="2" s="1"/>
  <c r="C33" i="3"/>
  <c r="E10" i="1"/>
  <c r="E16" i="1" s="1"/>
  <c r="E7" i="2" s="1"/>
  <c r="E33" i="3"/>
  <c r="D15" i="3"/>
  <c r="E16" i="3"/>
  <c r="E4" i="1"/>
  <c r="C10" i="3"/>
  <c r="C4" i="1" s="1"/>
  <c r="Z72" i="9"/>
  <c r="Z76" i="9" s="1"/>
  <c r="M11" i="1"/>
  <c r="N8" i="2"/>
  <c r="N11" i="2" s="1"/>
  <c r="E11" i="4"/>
  <c r="V11" i="4" s="1"/>
  <c r="M9" i="1" s="1"/>
  <c r="N9" i="2" s="1"/>
  <c r="E65" i="9"/>
  <c r="Z6" i="4"/>
  <c r="Z13" i="4" s="1"/>
  <c r="Z22" i="4" s="1"/>
  <c r="Z27" i="4" s="1"/>
  <c r="G73" i="12"/>
  <c r="G77" i="12" s="1"/>
  <c r="E55" i="7"/>
  <c r="E9" i="1"/>
  <c r="L28" i="1"/>
  <c r="L31" i="1"/>
  <c r="M33" i="15"/>
  <c r="K62" i="15"/>
  <c r="K13" i="4"/>
  <c r="K22" i="4" s="1"/>
  <c r="K27" i="4" s="1"/>
  <c r="D38" i="8"/>
  <c r="E71" i="9"/>
  <c r="M19" i="2"/>
  <c r="M22" i="2" s="1"/>
  <c r="L17" i="1"/>
  <c r="V6" i="4"/>
  <c r="E13" i="4"/>
  <c r="E22" i="4" s="1"/>
  <c r="E27" i="4" s="1"/>
  <c r="C17" i="2"/>
  <c r="G45" i="15"/>
  <c r="F45" i="15"/>
  <c r="L43" i="15"/>
  <c r="L49" i="15" s="1"/>
  <c r="M49" i="15" s="1"/>
  <c r="F38" i="15"/>
  <c r="F47" i="15" s="1"/>
  <c r="F27" i="15"/>
  <c r="G27" i="15"/>
  <c r="E34" i="15"/>
  <c r="O6" i="4"/>
  <c r="F73" i="12"/>
  <c r="F77" i="12" s="1"/>
  <c r="O11" i="2"/>
  <c r="D4" i="2"/>
  <c r="C19" i="4"/>
  <c r="K11" i="1"/>
  <c r="L8" i="2"/>
  <c r="L11" i="2" s="1"/>
  <c r="H38" i="8"/>
  <c r="H39" i="8" s="1"/>
  <c r="D64" i="9"/>
  <c r="D20" i="4" s="1"/>
  <c r="U20" i="4" s="1"/>
  <c r="L18" i="1" s="1"/>
  <c r="M12" i="2" s="1"/>
  <c r="M14" i="2" s="1"/>
  <c r="D55" i="7"/>
  <c r="C12" i="4"/>
  <c r="T12" i="4" s="1"/>
  <c r="K10" i="1" s="1"/>
  <c r="L10" i="2" s="1"/>
  <c r="C65" i="9"/>
  <c r="D18" i="4"/>
  <c r="U18" i="4" s="1"/>
  <c r="L16" i="1" s="1"/>
  <c r="M21" i="2" s="1"/>
  <c r="D71" i="9"/>
  <c r="M4" i="2"/>
  <c r="M15" i="2" s="1"/>
  <c r="M29" i="2" s="1"/>
  <c r="C38" i="8"/>
  <c r="G91" i="9"/>
  <c r="G128" i="9" s="1"/>
  <c r="G133" i="9" s="1"/>
  <c r="D91" i="9"/>
  <c r="D128" i="9" s="1"/>
  <c r="D133" i="9" s="1"/>
  <c r="E72" i="9"/>
  <c r="E76" i="9" s="1"/>
  <c r="E24" i="1"/>
  <c r="E21" i="2"/>
  <c r="F53" i="15"/>
  <c r="E55" i="15"/>
  <c r="C23" i="2"/>
  <c r="C11" i="2"/>
  <c r="C21" i="1"/>
  <c r="D16" i="1"/>
  <c r="D7" i="2" s="1"/>
  <c r="C72" i="20"/>
  <c r="C75" i="20" s="1"/>
  <c r="E72" i="20"/>
  <c r="E75" i="20" s="1"/>
  <c r="F28" i="15"/>
  <c r="G28" i="15"/>
  <c r="M8" i="15"/>
  <c r="K13" i="15"/>
  <c r="D23" i="3"/>
  <c r="D7" i="1"/>
  <c r="F10" i="15"/>
  <c r="F13" i="15" s="1"/>
  <c r="G10" i="15"/>
  <c r="U72" i="9"/>
  <c r="U76" i="9" s="1"/>
  <c r="L20" i="9"/>
  <c r="L72" i="9" s="1"/>
  <c r="L76" i="9" s="1"/>
  <c r="C20" i="9"/>
  <c r="F18" i="2"/>
  <c r="F19" i="2" s="1"/>
  <c r="F27" i="2" s="1"/>
  <c r="F24" i="1"/>
  <c r="N19" i="4"/>
  <c r="M57" i="15"/>
  <c r="G57" i="15"/>
  <c r="K54" i="15"/>
  <c r="M52" i="15"/>
  <c r="M44" i="15"/>
  <c r="G42" i="15"/>
  <c r="M41" i="15"/>
  <c r="G30" i="15"/>
  <c r="M19" i="15"/>
  <c r="F15" i="15"/>
  <c r="G5" i="15"/>
  <c r="G7" i="15" s="1"/>
  <c r="D53" i="3"/>
  <c r="X72" i="9"/>
  <c r="X76" i="9" s="1"/>
  <c r="L16" i="3"/>
  <c r="M59" i="9"/>
  <c r="M72" i="9" s="1"/>
  <c r="M76" i="9" s="1"/>
  <c r="C120" i="20"/>
  <c r="C125" i="20" s="1"/>
  <c r="M56" i="15"/>
  <c r="G43" i="15"/>
  <c r="M40" i="15"/>
  <c r="E47" i="15"/>
  <c r="M27" i="15"/>
  <c r="G12" i="15"/>
  <c r="M6" i="15"/>
  <c r="D21" i="1"/>
  <c r="D9" i="2"/>
  <c r="D11" i="2" s="1"/>
  <c r="C22" i="3"/>
  <c r="AE72" i="9"/>
  <c r="AE76" i="9" s="1"/>
  <c r="W72" i="9"/>
  <c r="W76" i="9" s="1"/>
  <c r="AK65" i="9"/>
  <c r="F65" i="9" s="1"/>
  <c r="D36" i="9"/>
  <c r="D59" i="9" s="1"/>
  <c r="E124" i="12"/>
  <c r="E129" i="12" s="1"/>
  <c r="E11" i="2"/>
  <c r="F23" i="2"/>
  <c r="G39" i="15"/>
  <c r="G11" i="15"/>
  <c r="E13" i="15"/>
  <c r="E24" i="15" s="1"/>
  <c r="T72" i="9"/>
  <c r="T76" i="9" s="1"/>
  <c r="AK71" i="9"/>
  <c r="F71" i="9" s="1"/>
  <c r="AK35" i="9"/>
  <c r="F35" i="9" s="1"/>
  <c r="N7" i="1"/>
  <c r="O7" i="2"/>
  <c r="AG59" i="9"/>
  <c r="AG72" i="9" s="1"/>
  <c r="AG76" i="9" s="1"/>
  <c r="AC59" i="9"/>
  <c r="AC72" i="9" s="1"/>
  <c r="AC76" i="9" s="1"/>
  <c r="U59" i="9"/>
  <c r="Q59" i="9"/>
  <c r="F33" i="3"/>
  <c r="F7" i="2" s="1"/>
  <c r="H55" i="3"/>
  <c r="H60" i="3" s="1"/>
  <c r="L10" i="3"/>
  <c r="F3" i="3"/>
  <c r="F10" i="3" s="1"/>
  <c r="L55" i="3"/>
  <c r="L60" i="3" s="1"/>
  <c r="I60" i="12"/>
  <c r="AI8" i="4" s="1"/>
  <c r="M16" i="3"/>
  <c r="P15" i="3"/>
  <c r="N11" i="1"/>
  <c r="AK28" i="9"/>
  <c r="F28" i="9" s="1"/>
  <c r="AK20" i="9"/>
  <c r="F20" i="9" s="1"/>
  <c r="F6" i="4" s="1"/>
  <c r="F53" i="3"/>
  <c r="G33" i="3"/>
  <c r="G55" i="3" s="1"/>
  <c r="G60" i="3" s="1"/>
  <c r="L43" i="3"/>
  <c r="L23" i="3"/>
  <c r="O5" i="1"/>
  <c r="F60" i="12"/>
  <c r="O8" i="4" s="1"/>
  <c r="J72" i="20"/>
  <c r="J75" i="20" s="1"/>
  <c r="J72" i="9"/>
  <c r="J76" i="9" s="1"/>
  <c r="AG6" i="4"/>
  <c r="J59" i="9"/>
  <c r="AG8" i="4" s="1"/>
  <c r="AK8" i="4" s="1"/>
  <c r="M43" i="3"/>
  <c r="H27" i="2"/>
  <c r="G18" i="1"/>
  <c r="F16" i="9"/>
  <c r="S36" i="9"/>
  <c r="J16" i="3"/>
  <c r="J55" i="3" s="1"/>
  <c r="G47" i="3"/>
  <c r="L47" i="3" s="1"/>
  <c r="F27" i="1"/>
  <c r="H65" i="9"/>
  <c r="H72" i="9" s="1"/>
  <c r="H76" i="9" s="1"/>
  <c r="H26" i="2"/>
  <c r="G29" i="1"/>
  <c r="P43" i="3"/>
  <c r="H8" i="2" s="1"/>
  <c r="G17" i="1" s="1"/>
  <c r="P17" i="2"/>
  <c r="O12" i="1" s="1"/>
  <c r="AA19" i="4"/>
  <c r="O11" i="1"/>
  <c r="F21" i="4"/>
  <c r="F24" i="9"/>
  <c r="AB59" i="9"/>
  <c r="AB72" i="9" s="1"/>
  <c r="AB76" i="9" s="1"/>
  <c r="J65" i="9"/>
  <c r="I73" i="12"/>
  <c r="I77" i="12" s="1"/>
  <c r="AI13" i="4"/>
  <c r="AI22" i="4" s="1"/>
  <c r="AI27" i="4" s="1"/>
  <c r="G27" i="1"/>
  <c r="H13" i="2"/>
  <c r="H14" i="2" s="1"/>
  <c r="N55" i="3"/>
  <c r="N60" i="3" s="1"/>
  <c r="AG19" i="4"/>
  <c r="AK19" i="4" s="1"/>
  <c r="AK14" i="4"/>
  <c r="Q26" i="2"/>
  <c r="P27" i="1"/>
  <c r="H16" i="1"/>
  <c r="AD6" i="4"/>
  <c r="AD13" i="4" s="1"/>
  <c r="AD22" i="4" s="1"/>
  <c r="AD27" i="4" s="1"/>
  <c r="H73" i="12"/>
  <c r="H77" i="12" s="1"/>
  <c r="AJ6" i="4"/>
  <c r="AJ13" i="4" s="1"/>
  <c r="AJ22" i="4" s="1"/>
  <c r="AJ27" i="4" s="1"/>
  <c r="J71" i="21"/>
  <c r="H36" i="9"/>
  <c r="H59" i="9" s="1"/>
  <c r="X8" i="4" s="1"/>
  <c r="P27" i="3"/>
  <c r="P33" i="3" s="1"/>
  <c r="M33" i="3"/>
  <c r="H7" i="2" s="1"/>
  <c r="W15" i="4"/>
  <c r="N13" i="1" s="1"/>
  <c r="O18" i="2" s="1"/>
  <c r="P26" i="2"/>
  <c r="P18" i="1"/>
  <c r="Q14" i="2"/>
  <c r="P5" i="1"/>
  <c r="H27" i="1"/>
  <c r="I13" i="2"/>
  <c r="I14" i="2" s="1"/>
  <c r="I26" i="2"/>
  <c r="H29" i="1"/>
  <c r="W60" i="3"/>
  <c r="V3" i="3"/>
  <c r="J85" i="9"/>
  <c r="J91" i="9" s="1"/>
  <c r="J128" i="9" s="1"/>
  <c r="J133" i="9" s="1"/>
  <c r="F20" i="20"/>
  <c r="AF8" i="4"/>
  <c r="Q6" i="2" s="1"/>
  <c r="P6" i="1" s="1"/>
  <c r="P11" i="1"/>
  <c r="X60" i="3"/>
  <c r="H59" i="20"/>
  <c r="O18" i="1"/>
  <c r="P14" i="2"/>
  <c r="AB6" i="4"/>
  <c r="I72" i="9"/>
  <c r="I76" i="9" s="1"/>
  <c r="AF19" i="4"/>
  <c r="Q17" i="2"/>
  <c r="P12" i="1" s="1"/>
  <c r="P16" i="1"/>
  <c r="P17" i="1" s="1"/>
  <c r="Q22" i="2"/>
  <c r="I72" i="20"/>
  <c r="I75" i="20" s="1"/>
  <c r="AC6" i="4"/>
  <c r="AC13" i="4" s="1"/>
  <c r="AC22" i="4" s="1"/>
  <c r="AC27" i="4" s="1"/>
  <c r="AE6" i="4"/>
  <c r="AE13" i="4" s="1"/>
  <c r="AE22" i="4" s="1"/>
  <c r="AE27" i="4" s="1"/>
  <c r="I71" i="21"/>
  <c r="Q10" i="3"/>
  <c r="G64" i="6"/>
  <c r="I124" i="21"/>
  <c r="U13" i="3"/>
  <c r="Y43" i="3"/>
  <c r="Y55" i="3" s="1"/>
  <c r="Y60" i="3" s="1"/>
  <c r="AB19" i="4"/>
  <c r="Q47" i="3"/>
  <c r="U47" i="3" s="1"/>
  <c r="I20" i="2" s="1"/>
  <c r="F29" i="2" l="1"/>
  <c r="Q16" i="3"/>
  <c r="U10" i="3"/>
  <c r="I4" i="2" s="1"/>
  <c r="G15" i="15"/>
  <c r="F16" i="15"/>
  <c r="G16" i="15" s="1"/>
  <c r="G34" i="15"/>
  <c r="Y8" i="4"/>
  <c r="Y13" i="4" s="1"/>
  <c r="Y22" i="4" s="1"/>
  <c r="Y27" i="4" s="1"/>
  <c r="H72" i="20"/>
  <c r="H75" i="20" s="1"/>
  <c r="O24" i="2"/>
  <c r="O26" i="2" s="1"/>
  <c r="W21" i="4"/>
  <c r="S59" i="9"/>
  <c r="S72" i="9" s="1"/>
  <c r="S76" i="9" s="1"/>
  <c r="AK36" i="9"/>
  <c r="F36" i="9" s="1"/>
  <c r="M55" i="3"/>
  <c r="F4" i="2"/>
  <c r="F6" i="2" s="1"/>
  <c r="F4" i="1"/>
  <c r="AK59" i="9"/>
  <c r="F59" i="9" s="1"/>
  <c r="F8" i="4" s="1"/>
  <c r="W8" i="4" s="1"/>
  <c r="D8" i="4"/>
  <c r="D72" i="9"/>
  <c r="D76" i="9" s="1"/>
  <c r="Q72" i="9"/>
  <c r="F34" i="15"/>
  <c r="M43" i="15"/>
  <c r="E55" i="3"/>
  <c r="E60" i="3" s="1"/>
  <c r="D65" i="9"/>
  <c r="V10" i="3"/>
  <c r="Z3" i="3"/>
  <c r="C8" i="1"/>
  <c r="C23" i="3"/>
  <c r="M4" i="1"/>
  <c r="V13" i="4"/>
  <c r="V22" i="4" s="1"/>
  <c r="V27" i="4" s="1"/>
  <c r="AA8" i="4"/>
  <c r="P6" i="2" s="1"/>
  <c r="O6" i="1" s="1"/>
  <c r="C72" i="9"/>
  <c r="C76" i="9" s="1"/>
  <c r="C6" i="4"/>
  <c r="G13" i="15"/>
  <c r="G24" i="15" s="1"/>
  <c r="M13" i="15"/>
  <c r="M24" i="15" s="1"/>
  <c r="K24" i="15"/>
  <c r="O13" i="4"/>
  <c r="O22" i="4" s="1"/>
  <c r="O27" i="4" s="1"/>
  <c r="D16" i="3"/>
  <c r="D55" i="3" s="1"/>
  <c r="D60" i="3" s="1"/>
  <c r="D5" i="1"/>
  <c r="W19" i="4"/>
  <c r="P16" i="3"/>
  <c r="H5" i="2"/>
  <c r="D9" i="1"/>
  <c r="D17" i="2"/>
  <c r="D19" i="2" s="1"/>
  <c r="D27" i="2" s="1"/>
  <c r="D28" i="2" s="1"/>
  <c r="E23" i="2"/>
  <c r="E27" i="2" s="1"/>
  <c r="N28" i="2" s="1"/>
  <c r="E28" i="2"/>
  <c r="E4" i="2"/>
  <c r="E6" i="2" s="1"/>
  <c r="E15" i="2" s="1"/>
  <c r="E6" i="1"/>
  <c r="E25" i="1" s="1"/>
  <c r="I27" i="2"/>
  <c r="H18" i="1"/>
  <c r="AB13" i="4"/>
  <c r="AF6" i="4"/>
  <c r="N6" i="4"/>
  <c r="N13" i="4" s="1"/>
  <c r="N22" i="4" s="1"/>
  <c r="N27" i="4" s="1"/>
  <c r="F72" i="20"/>
  <c r="F75" i="20" s="1"/>
  <c r="O27" i="2"/>
  <c r="O28" i="2" s="1"/>
  <c r="AK6" i="4"/>
  <c r="AG13" i="4"/>
  <c r="F16" i="3"/>
  <c r="L54" i="15"/>
  <c r="M54" i="15" s="1"/>
  <c r="M62" i="15" s="1"/>
  <c r="F24" i="15"/>
  <c r="F55" i="15"/>
  <c r="G53" i="15"/>
  <c r="G55" i="15" s="1"/>
  <c r="E62" i="15"/>
  <c r="G38" i="15"/>
  <c r="G47" i="15" s="1"/>
  <c r="C4" i="2"/>
  <c r="C6" i="2" s="1"/>
  <c r="C15" i="2" s="1"/>
  <c r="C6" i="1"/>
  <c r="C16" i="3"/>
  <c r="C55" i="3" s="1"/>
  <c r="C60" i="3" s="1"/>
  <c r="X13" i="4"/>
  <c r="AA6" i="4"/>
  <c r="E31" i="1" l="1"/>
  <c r="E28" i="1"/>
  <c r="X22" i="4"/>
  <c r="X27" i="4"/>
  <c r="AA27" i="4" s="1"/>
  <c r="F13" i="4"/>
  <c r="AG22" i="4"/>
  <c r="AK13" i="4"/>
  <c r="G5" i="1"/>
  <c r="G6" i="1" s="1"/>
  <c r="G25" i="1" s="1"/>
  <c r="G28" i="1" s="1"/>
  <c r="G31" i="1" s="1"/>
  <c r="H6" i="2"/>
  <c r="H15" i="2" s="1"/>
  <c r="H29" i="2" s="1"/>
  <c r="M25" i="1"/>
  <c r="N4" i="2"/>
  <c r="N15" i="2" s="1"/>
  <c r="V16" i="3"/>
  <c r="Z10" i="3"/>
  <c r="Q76" i="9"/>
  <c r="AK76" i="9" s="1"/>
  <c r="F76" i="9" s="1"/>
  <c r="AK72" i="9"/>
  <c r="F72" i="9" s="1"/>
  <c r="W6" i="4"/>
  <c r="G62" i="15"/>
  <c r="Q4" i="2"/>
  <c r="AF13" i="4"/>
  <c r="AF22" i="4" s="1"/>
  <c r="L62" i="15"/>
  <c r="F62" i="15"/>
  <c r="F55" i="3"/>
  <c r="F60" i="3" s="1"/>
  <c r="F6" i="1"/>
  <c r="F25" i="1" s="1"/>
  <c r="F28" i="1" s="1"/>
  <c r="F31" i="1" s="1"/>
  <c r="D5" i="2"/>
  <c r="D6" i="2" s="1"/>
  <c r="D15" i="2" s="1"/>
  <c r="D29" i="2" s="1"/>
  <c r="D6" i="1"/>
  <c r="D25" i="1" s="1"/>
  <c r="T6" i="4"/>
  <c r="C13" i="4"/>
  <c r="C22" i="4" s="1"/>
  <c r="C27" i="4" s="1"/>
  <c r="O6" i="2"/>
  <c r="N6" i="1"/>
  <c r="U16" i="3"/>
  <c r="Q55" i="3"/>
  <c r="P4" i="2"/>
  <c r="AA13" i="4"/>
  <c r="AA22" i="4" s="1"/>
  <c r="C29" i="2"/>
  <c r="AB22" i="4"/>
  <c r="AB27" i="4"/>
  <c r="AF27" i="4" s="1"/>
  <c r="E29" i="2"/>
  <c r="N16" i="2"/>
  <c r="C18" i="2"/>
  <c r="C19" i="2" s="1"/>
  <c r="C27" i="2" s="1"/>
  <c r="C9" i="1"/>
  <c r="C25" i="1" s="1"/>
  <c r="U8" i="4"/>
  <c r="L6" i="1" s="1"/>
  <c r="M6" i="2" s="1"/>
  <c r="D13" i="4"/>
  <c r="D22" i="4" s="1"/>
  <c r="D27" i="4" s="1"/>
  <c r="M60" i="3"/>
  <c r="P60" i="3" s="1"/>
  <c r="P55" i="3"/>
  <c r="H4" i="1"/>
  <c r="H6" i="1" s="1"/>
  <c r="H25" i="1" s="1"/>
  <c r="H28" i="1" s="1"/>
  <c r="H31" i="1" s="1"/>
  <c r="I6" i="2"/>
  <c r="I15" i="2" s="1"/>
  <c r="I29" i="2" s="1"/>
  <c r="D31" i="1" l="1"/>
  <c r="D28" i="1"/>
  <c r="K4" i="1"/>
  <c r="T13" i="4"/>
  <c r="T22" i="4" s="1"/>
  <c r="T27" i="4" s="1"/>
  <c r="P4" i="1"/>
  <c r="P25" i="1" s="1"/>
  <c r="P28" i="1" s="1"/>
  <c r="P31" i="1" s="1"/>
  <c r="Q15" i="2"/>
  <c r="Q29" i="2" s="1"/>
  <c r="M28" i="1"/>
  <c r="M31" i="1"/>
  <c r="AG27" i="4"/>
  <c r="AK27" i="4" s="1"/>
  <c r="AK22" i="4"/>
  <c r="N29" i="2"/>
  <c r="E16" i="2"/>
  <c r="C28" i="1"/>
  <c r="C31" i="1"/>
  <c r="F22" i="4"/>
  <c r="W13" i="4"/>
  <c r="Q60" i="3"/>
  <c r="U60" i="3" s="1"/>
  <c r="U55" i="3"/>
  <c r="L28" i="2"/>
  <c r="C28" i="2"/>
  <c r="O4" i="1"/>
  <c r="O25" i="1" s="1"/>
  <c r="O28" i="1" s="1"/>
  <c r="O31" i="1" s="1"/>
  <c r="P15" i="2"/>
  <c r="P29" i="2" s="1"/>
  <c r="N4" i="1"/>
  <c r="N25" i="1" s="1"/>
  <c r="N28" i="1" s="1"/>
  <c r="N31" i="1" s="1"/>
  <c r="O4" i="2"/>
  <c r="O15" i="2" s="1"/>
  <c r="O29" i="2" s="1"/>
  <c r="V55" i="3"/>
  <c r="Z16" i="3"/>
  <c r="W22" i="4" l="1"/>
  <c r="F27" i="4"/>
  <c r="W27" i="4" s="1"/>
  <c r="K25" i="1"/>
  <c r="L4" i="2"/>
  <c r="L15" i="2" s="1"/>
  <c r="V60" i="3"/>
  <c r="Z60" i="3" s="1"/>
  <c r="Z55" i="3"/>
  <c r="L29" i="2" l="1"/>
  <c r="C16" i="2"/>
  <c r="L16" i="2"/>
  <c r="K28" i="1"/>
  <c r="K31" i="1"/>
</calcChain>
</file>

<file path=xl/comments1.xml><?xml version="1.0" encoding="utf-8"?>
<comments xmlns="http://schemas.openxmlformats.org/spreadsheetml/2006/main">
  <authors>
    <author>User</author>
  </authors>
  <commentList>
    <comment ref="M2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V2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<sst xmlns="http://schemas.openxmlformats.org/spreadsheetml/2006/main" count="1919" uniqueCount="772">
  <si>
    <t>BEVÉTELEK</t>
  </si>
  <si>
    <t>2013. évi</t>
  </si>
  <si>
    <t xml:space="preserve"> 2014. évi</t>
  </si>
  <si>
    <t>KIADÁSOK</t>
  </si>
  <si>
    <t>Eredeti ei.</t>
  </si>
  <si>
    <t>Mód-tt ei.</t>
  </si>
  <si>
    <t>Tényleges</t>
  </si>
  <si>
    <t>TERV</t>
  </si>
  <si>
    <t>Módosított ei.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</si>
  <si>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</si>
  <si>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</si>
  <si>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</si>
  <si>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</si>
  <si>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</si>
  <si>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</si>
  <si>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</si>
  <si>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</si>
  <si>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</si>
  <si>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</si>
  <si>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</si>
  <si>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</si>
  <si>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</si>
  <si>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</si>
  <si>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</si>
  <si>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</si>
  <si>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</si>
  <si>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</si>
  <si>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K506</t>
  </si>
  <si>
    <t>Működési célú pénzeszköz átadás ÁH-n belülre</t>
  </si>
  <si>
    <t>B2</t>
  </si>
  <si>
    <t>Felhalmozási bevételek ÁH-n belülről</t>
  </si>
  <si>
    <t>K508</t>
  </si>
  <si>
    <t>Működési kölcsönnyújtás ÁH-n kívülre</t>
  </si>
  <si>
    <t>B31</t>
  </si>
  <si>
    <r>
      <t>Jövedelem adók</t>
    </r>
    <r>
      <rPr>
        <b/>
        <sz val="12"/>
        <rFont val="Times New Roman"/>
        <family val="1"/>
        <charset val="238"/>
      </rPr>
      <t xml:space="preserve"> ( termőföld bérbeadás)</t>
    </r>
    <r>
      <rPr>
        <sz val="12"/>
        <rFont val="Times New Roman"/>
        <family val="1"/>
        <charset val="238"/>
      </rPr>
      <t>Jövedelem adók</t>
    </r>
    <r>
      <rPr>
        <b/>
        <sz val="12"/>
        <rFont val="Times New Roman"/>
        <family val="1"/>
        <charset val="238"/>
      </rPr>
      <t xml:space="preserve"> ( termőföld bérbeadás)</t>
    </r>
  </si>
  <si>
    <t>K511</t>
  </si>
  <si>
    <t>Működési célú pénzeszköz átadás ÁH-n kívülre</t>
  </si>
  <si>
    <t>B34</t>
  </si>
  <si>
    <r>
      <t xml:space="preserve">Vagyoni típusú adók </t>
    </r>
    <r>
      <rPr>
        <b/>
        <sz val="12"/>
        <rFont val="Times New Roman"/>
        <family val="1"/>
        <charset val="238"/>
      </rPr>
      <t>( építmény, telekadó)</t>
    </r>
    <r>
      <rPr>
        <sz val="12"/>
        <rFont val="Times New Roman"/>
        <family val="1"/>
        <charset val="238"/>
      </rPr>
      <t xml:space="preserve">Vagyoni típusú adók </t>
    </r>
    <r>
      <rPr>
        <b/>
        <sz val="12"/>
        <rFont val="Times New Roman"/>
        <family val="1"/>
        <charset val="238"/>
      </rPr>
      <t>( építmény, telekadó)</t>
    </r>
  </si>
  <si>
    <t>K5</t>
  </si>
  <si>
    <t>Egyéb működési célú kiadások</t>
  </si>
  <si>
    <t>B351</t>
  </si>
  <si>
    <r>
      <t xml:space="preserve">Értékesítési és forgalmi adók </t>
    </r>
    <r>
      <rPr>
        <b/>
        <sz val="12"/>
        <rFont val="Times New Roman"/>
        <family val="1"/>
        <charset val="238"/>
      </rPr>
      <t>(iparűzési adó)</t>
    </r>
    <r>
      <rPr>
        <sz val="12"/>
        <rFont val="Times New Roman"/>
        <family val="1"/>
        <charset val="238"/>
      </rPr>
      <t xml:space="preserve">Értékesítési és forgalmi adók </t>
    </r>
    <r>
      <rPr>
        <b/>
        <sz val="12"/>
        <rFont val="Times New Roman"/>
        <family val="1"/>
        <charset val="238"/>
      </rPr>
      <t>(iparűzési adó)</t>
    </r>
  </si>
  <si>
    <t>K6</t>
  </si>
  <si>
    <t>Beruházás</t>
  </si>
  <si>
    <t>B354</t>
  </si>
  <si>
    <t>Gépjárműadók</t>
  </si>
  <si>
    <t>K7</t>
  </si>
  <si>
    <t>Felújítás</t>
  </si>
  <si>
    <t>B355</t>
  </si>
  <si>
    <r>
      <t xml:space="preserve">Egyéb adók </t>
    </r>
    <r>
      <rPr>
        <b/>
        <sz val="12"/>
        <rFont val="Times New Roman"/>
        <family val="1"/>
        <charset val="238"/>
      </rPr>
      <t xml:space="preserve"> (talajterhelési díj)</t>
    </r>
    <r>
      <rPr>
        <sz val="12"/>
        <rFont val="Times New Roman"/>
        <family val="1"/>
        <charset val="238"/>
      </rPr>
      <t xml:space="preserve">Egyéb adók </t>
    </r>
    <r>
      <rPr>
        <b/>
        <sz val="12"/>
        <rFont val="Times New Roman"/>
        <family val="1"/>
        <charset val="238"/>
      </rPr>
      <t xml:space="preserve"> (talajterhelési díj)</t>
    </r>
  </si>
  <si>
    <t>K86</t>
  </si>
  <si>
    <t>Felhalmozási kölcsönök nyújtása ÁH-n kívülre</t>
  </si>
  <si>
    <t xml:space="preserve">                       (bírság, pótlék)</t>
  </si>
  <si>
    <t>K87</t>
  </si>
  <si>
    <t>Lakásépítés támogatása</t>
  </si>
  <si>
    <t>B3</t>
  </si>
  <si>
    <t>Közhatalmi bevételek</t>
  </si>
  <si>
    <t>K88</t>
  </si>
  <si>
    <t>Felhalmozási célú pénzeszköz átadás ÁH-n kívülre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</si>
  <si>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</si>
  <si>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</si>
  <si>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</si>
  <si>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</si>
  <si>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</si>
  <si>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</si>
  <si>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K512</t>
  </si>
  <si>
    <t>Tartalék</t>
  </si>
  <si>
    <t>B62</t>
  </si>
  <si>
    <t>Működési célú kölcsönök visszatér. ÁH-n kívülről</t>
  </si>
  <si>
    <t>B63</t>
  </si>
  <si>
    <t>Egyéb működési célú átvett pénze. ÁH-n kívülről</t>
  </si>
  <si>
    <t>B6</t>
  </si>
  <si>
    <t>Működési célú pénze.átvét ÁH-n kívülről</t>
  </si>
  <si>
    <t>B72</t>
  </si>
  <si>
    <t>Felhalmozási kölcsönök visszatérülése</t>
  </si>
  <si>
    <t>B73</t>
  </si>
  <si>
    <t>Egyéb felhalm-i célú átvett pénze. ÁH-n kívülről</t>
  </si>
  <si>
    <t>B7</t>
  </si>
  <si>
    <t>Felhalmozási célú pénze.átvét ÁH-n kívülről</t>
  </si>
  <si>
    <t xml:space="preserve">  KÖLTSÉGVETÉSI BEVÉTELEK</t>
  </si>
  <si>
    <t xml:space="preserve">      KÖLTSÉGVETÉSI KIADÁSOK</t>
  </si>
  <si>
    <t>B812</t>
  </si>
  <si>
    <t>Belföldi értékpapírok bevételei</t>
  </si>
  <si>
    <t>K912</t>
  </si>
  <si>
    <t>Belföldi értékpapír vásárlás</t>
  </si>
  <si>
    <t>B813</t>
  </si>
  <si>
    <t>Maradvány igénybevétele</t>
  </si>
  <si>
    <t xml:space="preserve">                 Költségvetési  főösszeg</t>
  </si>
  <si>
    <t>B816</t>
  </si>
  <si>
    <t>Intézmény finanszírozás</t>
  </si>
  <si>
    <t>K915</t>
  </si>
  <si>
    <t>B817</t>
  </si>
  <si>
    <t>Betétek megszüntetése</t>
  </si>
  <si>
    <t>K916</t>
  </si>
  <si>
    <t>Pénzeszközök betétkénti elhelyezése</t>
  </si>
  <si>
    <t xml:space="preserve">  HALMOZOTT BEVÉTELEK</t>
  </si>
  <si>
    <t xml:space="preserve">             HALMOZOTT KIADÁSOK</t>
  </si>
  <si>
    <t>Bevételek</t>
  </si>
  <si>
    <t xml:space="preserve">ebből: </t>
  </si>
  <si>
    <t>Kiadások</t>
  </si>
  <si>
    <t>Előirányzatok</t>
  </si>
  <si>
    <t>Tény</t>
  </si>
  <si>
    <t>önként</t>
  </si>
  <si>
    <t xml:space="preserve">önként </t>
  </si>
  <si>
    <t>Eredeti</t>
  </si>
  <si>
    <t>Mód-tt</t>
  </si>
  <si>
    <t>terv</t>
  </si>
  <si>
    <t>vállalt</t>
  </si>
  <si>
    <t>Értékpapír kibocsátás, értékesítés</t>
  </si>
  <si>
    <t>Előző évi működési maradvány igénybevétele</t>
  </si>
  <si>
    <t>Értékpapír vásárlás</t>
  </si>
  <si>
    <t xml:space="preserve">                   Finanszírozási célú bevételek</t>
  </si>
  <si>
    <t xml:space="preserve">  </t>
  </si>
  <si>
    <t>K9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</si>
  <si>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</si>
  <si>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</si>
  <si>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</si>
  <si>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</si>
  <si>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</si>
  <si>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</t>
  </si>
  <si>
    <t>B8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</si>
  <si>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</si>
  <si>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</si>
  <si>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</si>
  <si>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</si>
  <si>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</si>
  <si>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>Rovat</t>
  </si>
  <si>
    <t xml:space="preserve">2013. évi </t>
  </si>
  <si>
    <t>Önkorm.</t>
  </si>
  <si>
    <t>Hivatal</t>
  </si>
  <si>
    <t>KÖH</t>
  </si>
  <si>
    <t>Óvoda</t>
  </si>
  <si>
    <t>Műv.ház</t>
  </si>
  <si>
    <t>Összesen</t>
  </si>
  <si>
    <t>B111</t>
  </si>
  <si>
    <t>Helyi önkorm.működésének általános támogatása</t>
  </si>
  <si>
    <t>B112</t>
  </si>
  <si>
    <t>Települési önk.egyes köznevelési feladatainak támogatása</t>
  </si>
  <si>
    <t>B113</t>
  </si>
  <si>
    <t>Települési önk.szociális, gyermekjóléti, gyermekétkezt.fa tám.</t>
  </si>
  <si>
    <t>B114</t>
  </si>
  <si>
    <t>Települési önk.kulturális feladatainak támogatása</t>
  </si>
  <si>
    <t>B115</t>
  </si>
  <si>
    <t>Működési célú központosított előirányzatok</t>
  </si>
  <si>
    <t>B116</t>
  </si>
  <si>
    <t>Helyi önkormányzatok kiegészítő támogatása</t>
  </si>
  <si>
    <t>OEP-től átvett pénzeszköz ifjúság eü.feladatok</t>
  </si>
  <si>
    <t>Pénezköz átvétel Levél-Bezenye</t>
  </si>
  <si>
    <t>Egyéb működési célú támogatások ÁH-n belülről</t>
  </si>
  <si>
    <t>MŰKÖDÉSI CÉLÚ TÁM. ÁH-N BELÜLRŐL</t>
  </si>
  <si>
    <t>Lakosság közműfejlesztés támogatása</t>
  </si>
  <si>
    <t>Felhalmozási célú önkormányzati támogatások</t>
  </si>
  <si>
    <t>Pályázatok bevételei</t>
  </si>
  <si>
    <t>Egyéb felhalmozási célú támogatások ÁH-n belülről</t>
  </si>
  <si>
    <t>FELHALM-I CÉLÚ TÁM. ÁH-N BELÜLRŐL</t>
  </si>
  <si>
    <r>
      <t xml:space="preserve">Jövedelem adók </t>
    </r>
    <r>
      <rPr>
        <sz val="12"/>
        <rFont val="Times New Roman"/>
        <family val="1"/>
        <charset val="238"/>
      </rPr>
      <t>( termőföld bérbeadás)Jövedelem adók ( termőföld bérbeadás)Jövedelem adók ( termőföld bérbeadás)</t>
    </r>
  </si>
  <si>
    <r>
      <t>Vagyoni típusú adók (</t>
    </r>
    <r>
      <rPr>
        <sz val="12"/>
        <rFont val="Times New Roman"/>
        <family val="1"/>
        <charset val="238"/>
      </rPr>
      <t xml:space="preserve"> építmény, telekadó, komm.adóVagyoni típusú adók ( építmény, telekadó, komm.adóVagyoni típusú adók ( építmény, telekadó, komm.adó</t>
    </r>
  </si>
  <si>
    <r>
      <t xml:space="preserve">Értékesítési és forgalmi adók </t>
    </r>
    <r>
      <rPr>
        <sz val="12"/>
        <rFont val="Times New Roman"/>
        <family val="1"/>
        <charset val="238"/>
      </rPr>
      <t>(iparűzési adó)</t>
    </r>
    <r>
      <rPr>
        <b/>
        <sz val="12"/>
        <rFont val="Times New Roman"/>
        <family val="1"/>
        <charset val="238"/>
      </rPr>
      <t xml:space="preserve">Értékesítési és forgalmi adók </t>
    </r>
    <r>
      <rPr>
        <sz val="12"/>
        <rFont val="Times New Roman"/>
        <family val="1"/>
        <charset val="238"/>
      </rPr>
      <t>(iparűzési adó)</t>
    </r>
    <r>
      <rPr>
        <b/>
        <sz val="12"/>
        <rFont val="Times New Roman"/>
        <family val="1"/>
        <charset val="238"/>
      </rPr>
      <t xml:space="preserve">Értékesítési és forgalmi adók </t>
    </r>
    <r>
      <rPr>
        <sz val="12"/>
        <rFont val="Times New Roman"/>
        <family val="1"/>
        <charset val="238"/>
      </rPr>
      <t>(iparűzési adó)</t>
    </r>
  </si>
  <si>
    <r>
      <t>Egyéb adók</t>
    </r>
    <r>
      <rPr>
        <sz val="12"/>
        <rFont val="Times New Roman"/>
        <family val="1"/>
        <charset val="238"/>
      </rPr>
      <t xml:space="preserve">  (tartozkodás után fizetett idegenforg.adó)</t>
    </r>
    <r>
      <rPr>
        <b/>
        <sz val="12"/>
        <rFont val="Times New Roman"/>
        <family val="1"/>
        <charset val="238"/>
      </rPr>
      <t>Egyéb adók</t>
    </r>
    <r>
      <rPr>
        <sz val="12"/>
        <rFont val="Times New Roman"/>
        <family val="1"/>
        <charset val="238"/>
      </rPr>
      <t xml:space="preserve">  (tartozkodás után fizetett idegenforg.adó)</t>
    </r>
    <r>
      <rPr>
        <b/>
        <sz val="12"/>
        <rFont val="Times New Roman"/>
        <family val="1"/>
        <charset val="238"/>
      </rPr>
      <t>Egyéb adók</t>
    </r>
    <r>
      <rPr>
        <sz val="12"/>
        <rFont val="Times New Roman"/>
        <family val="1"/>
        <charset val="238"/>
      </rPr>
      <t xml:space="preserve">  (tartozkodás után fizetett idegenforg.adó)</t>
    </r>
  </si>
  <si>
    <t>KÖZHATALMI BEVÉTELEK</t>
  </si>
  <si>
    <t>B401</t>
  </si>
  <si>
    <t>Készletértékesítés bevétele</t>
  </si>
  <si>
    <t>B402</t>
  </si>
  <si>
    <t>Szolgáltatások ellenértéke (igazg.szolg.díj, vendégétkezés)</t>
  </si>
  <si>
    <t>B403</t>
  </si>
  <si>
    <t>Közvetített szolgáltatások (Határ közüzemi továbbsz.)</t>
  </si>
  <si>
    <t>B404</t>
  </si>
  <si>
    <t>Tulajdonosi bevételek (bérleti díjak)</t>
  </si>
  <si>
    <t>B405</t>
  </si>
  <si>
    <t>Ellátási díjak</t>
  </si>
  <si>
    <t>B406</t>
  </si>
  <si>
    <t>Kiszámlázott általános forgalmi adó</t>
  </si>
  <si>
    <t>B407</t>
  </si>
  <si>
    <t>Áfa visszatérülése</t>
  </si>
  <si>
    <t>B408</t>
  </si>
  <si>
    <t>Kamatbevételek</t>
  </si>
  <si>
    <t>B410</t>
  </si>
  <si>
    <t>Egyéb működési bevételek</t>
  </si>
  <si>
    <t>MŰKÖDÉSI BEVÉTELEK</t>
  </si>
  <si>
    <t>B52</t>
  </si>
  <si>
    <t>Ingatlanok értékesítése</t>
  </si>
  <si>
    <t>B54</t>
  </si>
  <si>
    <t>Részesedések értékesítése</t>
  </si>
  <si>
    <t>B5</t>
  </si>
  <si>
    <t>FELHALMOZÁSI  BEVÉTELEK</t>
  </si>
  <si>
    <t>Működési célú kölcsönök visszatérülése ÁH-n kívülről</t>
  </si>
  <si>
    <t>Egyéb működési célú átvett pénzeszközök ÁH-n kívülről</t>
  </si>
  <si>
    <t>MŰK-I CÉLÚ ÁTVETT PÉNZE. ÁH kívülről</t>
  </si>
  <si>
    <t>Egyéb felhalmozási célú átvett pénzeszközök ÁH-n kívülről</t>
  </si>
  <si>
    <t>FELHALM-I  ÁTVETT PÉNZE. ÁH kívülről</t>
  </si>
  <si>
    <t xml:space="preserve">                          BEVÉTELEK ÖSSZESEN</t>
  </si>
  <si>
    <t xml:space="preserve">     BEVÉTELEK HALMOZOTT ÖSSZEGE</t>
  </si>
  <si>
    <t>K I A D Á S O K</t>
  </si>
  <si>
    <t>Önkormányzat</t>
  </si>
  <si>
    <t>Önkormányzati Hivatal</t>
  </si>
  <si>
    <t>Művelődési Ház</t>
  </si>
  <si>
    <t>MIND ÖSSZESEN</t>
  </si>
  <si>
    <t>Mód.-tt ei.</t>
  </si>
  <si>
    <t>Mód.ei.</t>
  </si>
  <si>
    <t>Ellátottak juttatásai</t>
  </si>
  <si>
    <t xml:space="preserve">         Működési kiadások összesen</t>
  </si>
  <si>
    <t xml:space="preserve">          Felhalmozási kiadások</t>
  </si>
  <si>
    <t xml:space="preserve">                KIADÁSOK ÖSSZESEN</t>
  </si>
  <si>
    <t xml:space="preserve">         HALMOZOTT KIADÁSOK ÖSSZ</t>
  </si>
  <si>
    <t>Létszám (fő)</t>
  </si>
  <si>
    <t xml:space="preserve">   ÁLLAMI TÁMOGATÁSOK</t>
  </si>
  <si>
    <t>Eltérés</t>
  </si>
  <si>
    <t>Ft/fő</t>
  </si>
  <si>
    <t>fő</t>
  </si>
  <si>
    <t>Ft</t>
  </si>
  <si>
    <t xml:space="preserve">            Önkormányzati hivatal működésének támogatása</t>
  </si>
  <si>
    <t>Zöldterület gazdálkodással kapcsolatos feladatok</t>
  </si>
  <si>
    <t>Közvilágítás fenntartásának támogatása</t>
  </si>
  <si>
    <t>Köztemető fenntartás támogatása</t>
  </si>
  <si>
    <t>Közutak fenntartásának támogatása</t>
  </si>
  <si>
    <t xml:space="preserve">             Település üzemeltetés támogatása</t>
  </si>
  <si>
    <t>Egyéb önkormányzati feladatok  támogatása</t>
  </si>
  <si>
    <t>Lakott külterülettel kapcsolatos feladatok támogatása</t>
  </si>
  <si>
    <t>Üdülőhelyi feladatok támogatása</t>
  </si>
  <si>
    <t xml:space="preserve">              beszámítás</t>
  </si>
  <si>
    <t>I.</t>
  </si>
  <si>
    <t xml:space="preserve">      Helyi önkormányzatok működésének általános tám.</t>
  </si>
  <si>
    <t xml:space="preserve">Óvodai nevelés </t>
  </si>
  <si>
    <t xml:space="preserve">                                            közvetlen segítők</t>
  </si>
  <si>
    <t xml:space="preserve">                                            működtetés</t>
  </si>
  <si>
    <t xml:space="preserve">                                                közvetlen segítők</t>
  </si>
  <si>
    <t>A köznevelési intézmények működtetéséhez kapcs. támogatás</t>
  </si>
  <si>
    <t xml:space="preserve">                                          működtetés</t>
  </si>
  <si>
    <t>II.</t>
  </si>
  <si>
    <t xml:space="preserve">           Köznevelési feladatok (óvoda)</t>
  </si>
  <si>
    <t>Gyermekétkeztetés támogatása (bértámogatás)</t>
  </si>
  <si>
    <t xml:space="preserve">Gyermekétkeztetés támogatása </t>
  </si>
  <si>
    <t xml:space="preserve">      II.</t>
  </si>
  <si>
    <t xml:space="preserve">              Kedvezményes étkezés</t>
  </si>
  <si>
    <t>Pénzbeli szociális feladatok</t>
  </si>
  <si>
    <t>Bölcsődei ellátás</t>
  </si>
  <si>
    <t>III.</t>
  </si>
  <si>
    <t xml:space="preserve">             Szociális és gyermekjóléti feladatok</t>
  </si>
  <si>
    <t>Könyvtári, közművelődés feladatok támogatása</t>
  </si>
  <si>
    <t>Beszámítás (elvonás)</t>
  </si>
  <si>
    <t xml:space="preserve">    ÁLLAMI TÁMOGATÁS ÖSSZESEN</t>
  </si>
  <si>
    <t>FELHALMOZÁSI KIADÁSOK ÖSSZESEN</t>
  </si>
  <si>
    <t>ebből:</t>
  </si>
  <si>
    <t>eredeti</t>
  </si>
  <si>
    <t>módosított</t>
  </si>
  <si>
    <t>feladat</t>
  </si>
  <si>
    <t>Beruházások:</t>
  </si>
  <si>
    <t>Felújítások:</t>
  </si>
  <si>
    <t>EGYÉB MŰKÖDÉSI KIADÁSOK</t>
  </si>
  <si>
    <t>önként vállalt</t>
  </si>
  <si>
    <t>ESZI támogatás</t>
  </si>
  <si>
    <t>Egyéb működési célú támagatások ÁH-n belülre</t>
  </si>
  <si>
    <t>Háziorvos támogatása</t>
  </si>
  <si>
    <t>Civil szervezetek támogatása</t>
  </si>
  <si>
    <t>Egyéb működési célú támogatások ÁH-n kívülre</t>
  </si>
  <si>
    <t>Működési tartalék</t>
  </si>
  <si>
    <t>EGYÉB MŰKÖDÉSI CÉLÚ KIADÁSOK</t>
  </si>
  <si>
    <t>Jegyzői hatáskörű</t>
  </si>
  <si>
    <t xml:space="preserve">      ELLÁTOTTAK JUTTATÁSAI</t>
  </si>
  <si>
    <t>Mszolnok</t>
  </si>
  <si>
    <t>Mudvar</t>
  </si>
  <si>
    <t xml:space="preserve">Eredeti </t>
  </si>
  <si>
    <t>Módosított</t>
  </si>
  <si>
    <t>Települési támogatások</t>
  </si>
  <si>
    <t>segélyek, krízis támogatások, közgyógyellátás</t>
  </si>
  <si>
    <t>Köztemetés</t>
  </si>
  <si>
    <t>Bursa</t>
  </si>
  <si>
    <t>Arany János Tehetséggondozó Program</t>
  </si>
  <si>
    <t xml:space="preserve">   ELLÁTOTTAK JUTTATÁSAI</t>
  </si>
  <si>
    <t>ÖNKORMÁNYZAT</t>
  </si>
  <si>
    <t>Jogalkotás</t>
  </si>
  <si>
    <t>Gyermekjóléti szolg.</t>
  </si>
  <si>
    <t>Idősek nappali ellátása</t>
  </si>
  <si>
    <t>Fogorvosi alapellátás</t>
  </si>
  <si>
    <t>013350 Önkor. Vagyonnal való gazdálkodás</t>
  </si>
  <si>
    <t>041233 Hosszabb időtartamú közfoglalkoztatás</t>
  </si>
  <si>
    <t>011130 Önkormányzati jogalkotás</t>
  </si>
  <si>
    <t>066010  Zöldterület kezelés</t>
  </si>
  <si>
    <t>045160 Közutak, hidak üzemeltetée, fenntartása</t>
  </si>
  <si>
    <t>072312 Fogorvosi ügyeleti ellátás</t>
  </si>
  <si>
    <t>072311 Fogorvosi alapellátás</t>
  </si>
  <si>
    <t>107060 egyéb szociális pénzbeni ellátások</t>
  </si>
  <si>
    <t xml:space="preserve">091220 Iskola 1-4. osztály </t>
  </si>
  <si>
    <t>092120 Iskola 5- 8. osztály</t>
  </si>
  <si>
    <t>066020 Város és községgazdálkodás szolgáltatások</t>
  </si>
  <si>
    <t>082044 Könyvtár</t>
  </si>
  <si>
    <t>081030Sport és Szabadidő Központ</t>
  </si>
  <si>
    <t>064010 Közvilágítás</t>
  </si>
  <si>
    <t>084031 Civil szervezetek támogatása</t>
  </si>
  <si>
    <t>051010 Hulladékgazdálkodás</t>
  </si>
  <si>
    <t>102030 Idősek nappali ellátása</t>
  </si>
  <si>
    <t>072111 Háziorvosi alapellátás</t>
  </si>
  <si>
    <t>074032 Ifjúség-egészségügyi gondozás</t>
  </si>
  <si>
    <t>13320 Köztemető fenntartás és üzemeltetés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</si>
  <si>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</si>
  <si>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</si>
  <si>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</si>
  <si>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</si>
  <si>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</si>
  <si>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</si>
  <si>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</si>
  <si>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</si>
  <si>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</si>
  <si>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</si>
  <si>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</si>
  <si>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</si>
  <si>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</si>
  <si>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</si>
  <si>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</si>
  <si>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</si>
  <si>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</si>
  <si>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</si>
  <si>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</si>
  <si>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Foglalkoztatottak egyéb személyi juttatása (biztosítási díj)</t>
  </si>
  <si>
    <t>K11</t>
  </si>
  <si>
    <t xml:space="preserve">      Foglalkoztatottak személyi juttatásai</t>
  </si>
  <si>
    <t>K121</t>
  </si>
  <si>
    <t>Választott tisztségviselők juttatásai</t>
  </si>
  <si>
    <t>K122</t>
  </si>
  <si>
    <t>Munkavégzésre irányuló egyébb jogv.-nem saját foglalk. Jutt.</t>
  </si>
  <si>
    <t>K123</t>
  </si>
  <si>
    <t>Egyéb külső személyi juttatások (prémium évek, egysz.fogl.,repi)</t>
  </si>
  <si>
    <t>K12</t>
  </si>
  <si>
    <t xml:space="preserve">  Külső személyi juttatások </t>
  </si>
  <si>
    <t>SZEMÉLYI JUTTATÁSOK ÖSSZESEN</t>
  </si>
  <si>
    <t>K21</t>
  </si>
  <si>
    <t>Szociális adó</t>
  </si>
  <si>
    <t>K24</t>
  </si>
  <si>
    <t xml:space="preserve">EHO </t>
  </si>
  <si>
    <t>K25</t>
  </si>
  <si>
    <t>Táppénz hozzájárulás</t>
  </si>
  <si>
    <t>K27</t>
  </si>
  <si>
    <t>Kifizetői adó (szja)</t>
  </si>
  <si>
    <t>MUNKAADÓKAT TERHELŐ JÁR., ADÓK</t>
  </si>
  <si>
    <t>K3111</t>
  </si>
  <si>
    <t>Gyógyszer, vegyszer</t>
  </si>
  <si>
    <t>K3112</t>
  </si>
  <si>
    <t>Könyv, folyóirat, tev-t segítő információhordozó</t>
  </si>
  <si>
    <t>K311</t>
  </si>
  <si>
    <t>Szakmai anyag beszerzés</t>
  </si>
  <si>
    <t>K3121</t>
  </si>
  <si>
    <t>Élelmiszer</t>
  </si>
  <si>
    <t>K3122</t>
  </si>
  <si>
    <t>Irodaszer, nyomtatvány</t>
  </si>
  <si>
    <t>K312</t>
  </si>
  <si>
    <t>Kisértékű tárgyi eszköz</t>
  </si>
  <si>
    <t>K3124</t>
  </si>
  <si>
    <t>Üzemanyag</t>
  </si>
  <si>
    <t>K3125</t>
  </si>
  <si>
    <t>Munkaruha, védőeszköz</t>
  </si>
  <si>
    <t>K3126</t>
  </si>
  <si>
    <t>Egyéb anyag, készletbeszerzés</t>
  </si>
  <si>
    <t xml:space="preserve">               Üzemeltetési anyagok beszerzése</t>
  </si>
  <si>
    <t>K31</t>
  </si>
  <si>
    <t xml:space="preserve">                 KÉSZLETBESZERZÉS</t>
  </si>
  <si>
    <t>K321</t>
  </si>
  <si>
    <t>Informatikai szolgáltatások igénybevétele</t>
  </si>
  <si>
    <t xml:space="preserve">K322 </t>
  </si>
  <si>
    <t xml:space="preserve">Egyéb kommunikációs szolgáltatások </t>
  </si>
  <si>
    <t>K 322</t>
  </si>
  <si>
    <t>Internet díja</t>
  </si>
  <si>
    <t>K32</t>
  </si>
  <si>
    <t xml:space="preserve">               KOMMUNIKÁCIÓS SZOLGÁLTATÁSOK</t>
  </si>
  <si>
    <t>K331</t>
  </si>
  <si>
    <t>Közüzemi díjak (gáz, áram, víz)</t>
  </si>
  <si>
    <t>k332</t>
  </si>
  <si>
    <t>Vásárolt élelmezés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</si>
  <si>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</si>
  <si>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</si>
  <si>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</si>
  <si>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</si>
  <si>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</si>
  <si>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</si>
  <si>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</si>
  <si>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Szakmai tevékenységet segítő szolgáltatások  (közszolg.száml.szellemi)</t>
  </si>
  <si>
    <t>K337</t>
  </si>
  <si>
    <t>Egyéb szolgáltatások (szállítás,posta, hulladék, hóelt.,falunap, bank)</t>
  </si>
  <si>
    <t>K 33</t>
  </si>
  <si>
    <t xml:space="preserve">              SZOLGÁLTATÁSI KIADÁSOK</t>
  </si>
  <si>
    <t>K341</t>
  </si>
  <si>
    <t>Kiküldetési kiadások</t>
  </si>
  <si>
    <t>K342</t>
  </si>
  <si>
    <t>Reklám és propaganda kiadások</t>
  </si>
  <si>
    <t>K343</t>
  </si>
  <si>
    <t>Reprezentáció</t>
  </si>
  <si>
    <t>K34</t>
  </si>
  <si>
    <t xml:space="preserve">             KIKÜLDETÉSEK, REKLÁM  KIADÁSOK</t>
  </si>
  <si>
    <t>K351</t>
  </si>
  <si>
    <t>Működési célú előzetesen felszámított áfa</t>
  </si>
  <si>
    <t>K352</t>
  </si>
  <si>
    <t>Fizetendő általános forgalmi adó</t>
  </si>
  <si>
    <t>K353</t>
  </si>
  <si>
    <t>Kamatkiadások</t>
  </si>
  <si>
    <t>K354</t>
  </si>
  <si>
    <t>Egyéb pénzügyi műveletek kiadásai (árfolyam veszteség)</t>
  </si>
  <si>
    <t>K355</t>
  </si>
  <si>
    <t>Egyéb dologi kiadások (hatósági díjak, ajánlati bizt., kés.kamat)</t>
  </si>
  <si>
    <t>K35</t>
  </si>
  <si>
    <t xml:space="preserve">   KÜLÖNFÉLE BEFIZETÉSEK ÉS EGYÉB DOLOGI KIAD.</t>
  </si>
  <si>
    <t xml:space="preserve">DOLOGI KIADÁSOK </t>
  </si>
  <si>
    <t>ELLÁTOTTAK JUTTATÁSAI</t>
  </si>
  <si>
    <t>Működési kölcsönnyújtás ÁH-nkívülre</t>
  </si>
  <si>
    <t>Tartalékok</t>
  </si>
  <si>
    <t>BERUHÁZÁSOK</t>
  </si>
  <si>
    <t>FELÚJÍTÁSOK</t>
  </si>
  <si>
    <t>EGYÉB FELHALMOZÁSI KIADÁSOK</t>
  </si>
  <si>
    <t xml:space="preserve">                    KIADÁSOK ÖSSZESEN</t>
  </si>
  <si>
    <t xml:space="preserve">  KIADÁSOK HALMOZOTT ÖSSZEGE</t>
  </si>
  <si>
    <t>Igazgatás</t>
  </si>
  <si>
    <t>Működési célú központosított előirányzatok  (kompenzáció)</t>
  </si>
  <si>
    <t>Közös Hivatal fennt-hoz átvett pénzeszköz …... Önk-tól</t>
  </si>
  <si>
    <t>Közcélú foglalkoztatás</t>
  </si>
  <si>
    <t xml:space="preserve">OEP-től átvett pénzeszköz </t>
  </si>
  <si>
    <t>Pénzeszköz átvétel Levél-Bezenye</t>
  </si>
  <si>
    <r>
      <t xml:space="preserve">Jövedelem adók </t>
    </r>
    <r>
      <rPr>
        <sz val="12"/>
        <rFont val="Times New Roman"/>
        <family val="1"/>
        <charset val="238"/>
      </rPr>
      <t>( termőföld bérbeadás)</t>
    </r>
  </si>
  <si>
    <r>
      <t>Vagyoni típusú adók (</t>
    </r>
    <r>
      <rPr>
        <sz val="12"/>
        <rFont val="Times New Roman"/>
        <family val="1"/>
        <charset val="238"/>
      </rPr>
      <t xml:space="preserve"> építmény, telekadó)</t>
    </r>
  </si>
  <si>
    <r>
      <t xml:space="preserve">Értékesítési és forgalmi adók </t>
    </r>
    <r>
      <rPr>
        <sz val="12"/>
        <rFont val="Times New Roman"/>
        <family val="1"/>
        <charset val="238"/>
      </rPr>
      <t>(iparűzési adó)</t>
    </r>
  </si>
  <si>
    <t xml:space="preserve">Szolgáltatások ellenértéke </t>
  </si>
  <si>
    <t>Fordítot áfa</t>
  </si>
  <si>
    <t>Hitelfelvét</t>
  </si>
  <si>
    <t>Létszám  ( fő)</t>
  </si>
  <si>
    <t>plussz küzfoglalk.</t>
  </si>
  <si>
    <t xml:space="preserve">                  ÓVODA</t>
  </si>
  <si>
    <t>Munkavégzésre irányuló egyéb jogviszony</t>
  </si>
  <si>
    <t>K3123</t>
  </si>
  <si>
    <t>Sokszorosítási feladatokkal összefüggő anyagok</t>
  </si>
  <si>
    <t>Egyéb kommunikációs szolgáltatások  (telefondíj)</t>
  </si>
  <si>
    <t>Közüzemi díjak ( áram, víz)</t>
  </si>
  <si>
    <t>Gázdíj</t>
  </si>
  <si>
    <t>Szakmai tev-t segítő szolgáltatások  (közszolg.,száml.szellemi)</t>
  </si>
  <si>
    <t>Egyéb szolgáltatások (száll.,posta, hull.,munkaeü., bank)</t>
  </si>
  <si>
    <t>Közfoglalkoztatás</t>
  </si>
  <si>
    <t>Leader pályázat parképítés</t>
  </si>
  <si>
    <r>
      <t>Egyéb adók</t>
    </r>
    <r>
      <rPr>
        <sz val="12"/>
        <rFont val="Times New Roman"/>
        <family val="1"/>
        <charset val="238"/>
      </rPr>
      <t xml:space="preserve">  (talajterhelési díj)</t>
    </r>
  </si>
  <si>
    <t>Vendégétkezés</t>
  </si>
  <si>
    <t>Bölcsődei étkezés</t>
  </si>
  <si>
    <t>nem magyar állampolgár tér díj</t>
  </si>
  <si>
    <t>Iskolai étkezési díjak</t>
  </si>
  <si>
    <t>Óvodai étkezési díjak</t>
  </si>
  <si>
    <t>Alkalmazottak térítése</t>
  </si>
  <si>
    <t>BERUHÁZÁSOK - FELÚJÍTÁSOK</t>
  </si>
  <si>
    <t>Terv  2014.</t>
  </si>
  <si>
    <t>2015.</t>
  </si>
  <si>
    <t>2016.</t>
  </si>
  <si>
    <t>2016. után</t>
  </si>
  <si>
    <t xml:space="preserve">    Beruházás, felújítás összesen</t>
  </si>
  <si>
    <t xml:space="preserve"> MIND ÖSSZESEN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</si>
  <si>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</si>
  <si>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</si>
  <si>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</si>
  <si>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</si>
  <si>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</si>
  <si>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</si>
  <si>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</si>
  <si>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</si>
  <si>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</si>
  <si>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</si>
  <si>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</si>
  <si>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</si>
  <si>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</si>
  <si>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</si>
  <si>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Pénzkészlet</t>
  </si>
  <si>
    <t>Állami támogatás</t>
  </si>
  <si>
    <t>Felhalmozási és tőkejellegű bev.</t>
  </si>
  <si>
    <t>Támogatásértékű  működési bevételek</t>
  </si>
  <si>
    <t>Felhalmozási célú pénzeszköz átvét</t>
  </si>
  <si>
    <t>Iparűzési adó</t>
  </si>
  <si>
    <t>Gépjármű adó</t>
  </si>
  <si>
    <t>Pénzmaradvány</t>
  </si>
  <si>
    <t>Vagyoni típusú adók</t>
  </si>
  <si>
    <t>Bevételek összesen:</t>
  </si>
  <si>
    <t>Járulékok</t>
  </si>
  <si>
    <t>Dologi jellegű kiadások</t>
  </si>
  <si>
    <t>Működési célú pe átadás ÁH b.</t>
  </si>
  <si>
    <t>Működési célú pe átadás ÁH k.</t>
  </si>
  <si>
    <t>Kiadások összesen:</t>
  </si>
  <si>
    <t>2013. évi terv</t>
  </si>
  <si>
    <t>Gyerekek</t>
  </si>
  <si>
    <t xml:space="preserve"> fő</t>
  </si>
  <si>
    <t>nap</t>
  </si>
  <si>
    <t>Ft/fő/nap</t>
  </si>
  <si>
    <t xml:space="preserve">Ft </t>
  </si>
  <si>
    <t>áfa</t>
  </si>
  <si>
    <t>Óvodás napközis gyermek</t>
  </si>
  <si>
    <t>Óvodás félnapos gyermek</t>
  </si>
  <si>
    <t xml:space="preserve">           Óvodás gyerek össz.</t>
  </si>
  <si>
    <t>Iskolás gyermek napközis alsós</t>
  </si>
  <si>
    <t>Iskolás gyermek napközis felsős</t>
  </si>
  <si>
    <t>Menza alsós</t>
  </si>
  <si>
    <t>Menza  felsős</t>
  </si>
  <si>
    <t xml:space="preserve">     Iskolás gyerekek össz.</t>
  </si>
  <si>
    <t>Bölcsődés gyermek</t>
  </si>
  <si>
    <t>Bölcsődés gyerekek össz.</t>
  </si>
  <si>
    <t>Munkahelyi étkezés</t>
  </si>
  <si>
    <t>Vendég étkezés</t>
  </si>
  <si>
    <t xml:space="preserve"> Kiadások összesen</t>
  </si>
  <si>
    <t>Óvodás 50%-os  kedv.</t>
  </si>
  <si>
    <t>Óvodás 75%-os kedv.</t>
  </si>
  <si>
    <t>Óvodás félnapos ingyenes</t>
  </si>
  <si>
    <t>Óvodás ingyenes</t>
  </si>
  <si>
    <t>Óvodás összesen</t>
  </si>
  <si>
    <t>Iskolás s gyermek napközis alsós 50%</t>
  </si>
  <si>
    <t>Iskolás  gyermek napközis alsós 75%</t>
  </si>
  <si>
    <t>Iskolás gyermek napközis alsós ingy.</t>
  </si>
  <si>
    <t>Iskolás gyermek napközis felsős 50%</t>
  </si>
  <si>
    <t>Iskolás gyermek napközis felsős 75%</t>
  </si>
  <si>
    <t>Iskolás gyermek napközis felsős ingy.</t>
  </si>
  <si>
    <t>Menza alsós gyermek</t>
  </si>
  <si>
    <t>Menza alsós gyermek 50%</t>
  </si>
  <si>
    <t>Menza alsós gyermek ingyenes</t>
  </si>
  <si>
    <t xml:space="preserve">Menza felsős gyermek </t>
  </si>
  <si>
    <t>Menza felsős gyermek 50%</t>
  </si>
  <si>
    <t>Menza felsős gyermek ingyenes</t>
  </si>
  <si>
    <t>Iskolás összesen</t>
  </si>
  <si>
    <t xml:space="preserve">Bölcsődés gyermek </t>
  </si>
  <si>
    <t>Bölcsődés gyermek 50%</t>
  </si>
  <si>
    <t>Bölcsődés gyermek ingyenes</t>
  </si>
  <si>
    <t>Bölcsődés összesen</t>
  </si>
  <si>
    <t xml:space="preserve">  Bevételek összesen</t>
  </si>
  <si>
    <t>Hegyeshalom Nagyközségi Önkormányzat</t>
  </si>
  <si>
    <t>Címrendi szám</t>
  </si>
  <si>
    <t>Intézmény neve</t>
  </si>
  <si>
    <t>1 1</t>
  </si>
  <si>
    <t xml:space="preserve">Óvoda </t>
  </si>
  <si>
    <t xml:space="preserve">1 1 1 </t>
  </si>
  <si>
    <t>Napsugár Óvoda és Bölcsőde</t>
  </si>
  <si>
    <t>3 1 1</t>
  </si>
  <si>
    <t xml:space="preserve">4 1 1 </t>
  </si>
  <si>
    <t>Közös Önkormányzati Hivatal</t>
  </si>
  <si>
    <t>LÉTSZÁM</t>
  </si>
  <si>
    <t>Össz.:</t>
  </si>
  <si>
    <t>Köztisztviselő</t>
  </si>
  <si>
    <t>alakulását bemutató mérleg</t>
  </si>
  <si>
    <t>Intézményi működési bevétel</t>
  </si>
  <si>
    <t>Támogatásértékű műk. bevétel</t>
  </si>
  <si>
    <t>Működési bevételek összesen</t>
  </si>
  <si>
    <t>Ingatlan értékesítés</t>
  </si>
  <si>
    <t>Támogtás értékű felhalmozási bev.</t>
  </si>
  <si>
    <t>Felh.c.pénzeszköz átvétel ÁH-n kív.</t>
  </si>
  <si>
    <t>Felhalmozási bev. összesen</t>
  </si>
  <si>
    <t>Helyi adók</t>
  </si>
  <si>
    <t xml:space="preserve">   Iparűzési adó</t>
  </si>
  <si>
    <t xml:space="preserve">   Építmény adó</t>
  </si>
  <si>
    <t>Idegenforgalmi adó</t>
  </si>
  <si>
    <t xml:space="preserve">   Telekadó</t>
  </si>
  <si>
    <t>Kommunális adó</t>
  </si>
  <si>
    <t>int.finanszírozás</t>
  </si>
  <si>
    <t>Bevételek összesen</t>
  </si>
  <si>
    <t>Bevétel mindösszesen</t>
  </si>
  <si>
    <t>Dologi kiadások</t>
  </si>
  <si>
    <t>Segélyezés, ellátottak jutt.</t>
  </si>
  <si>
    <t>Támogatásért.műk.kiadás ÁH-n belül</t>
  </si>
  <si>
    <t>Műk.c.pénzeszk.átad ÁH-n kív.</t>
  </si>
  <si>
    <t>Fejlesztési kiadások</t>
  </si>
  <si>
    <t xml:space="preserve">Tartalék </t>
  </si>
  <si>
    <t>KIADÁSOK MINDÖSSZESEN:</t>
  </si>
  <si>
    <t>A Stabilitási tv. 45.§ (1) bekezdés a) pontja szerinti saját bevételek részletezése a Stabilitási tv. 3.§ (1) bekezdése alapján adósságot</t>
  </si>
  <si>
    <t xml:space="preserve">keletkeztető ügyletből származó tárgyévi, valamint az adósságot keletkeztető ügylegek futamidejének végéig 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</si>
  <si>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</si>
  <si>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</si>
  <si>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</si>
  <si>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</si>
  <si>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</si>
  <si>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</si>
  <si>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</si>
  <si>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</si>
  <si>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</si>
  <si>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 xml:space="preserve">                  Közös Önkormányzati Hivatal</t>
  </si>
  <si>
    <t xml:space="preserve">Ruházati költségtérítés </t>
  </si>
  <si>
    <t>Más járulékfizetési kötelezettség</t>
  </si>
  <si>
    <t xml:space="preserve">                Szakmai anyag beszerzés</t>
  </si>
  <si>
    <t>K3113</t>
  </si>
  <si>
    <t>Szakmai anyag</t>
  </si>
  <si>
    <t>Bér megelőlegezés</t>
  </si>
  <si>
    <t>Beszámítás</t>
  </si>
  <si>
    <t>Bér megelőlegezése</t>
  </si>
  <si>
    <t>Bérmegelőlegezés</t>
  </si>
  <si>
    <t>Intézményfinanszírozás</t>
  </si>
  <si>
    <t>Idegenforgalmi, kommunális adó</t>
  </si>
  <si>
    <t>MT.hatálya alá tartozó</t>
  </si>
  <si>
    <t>Közalkalmazott</t>
  </si>
  <si>
    <t>13.  melléklet</t>
  </si>
  <si>
    <t>14. melléklet</t>
  </si>
  <si>
    <t>15. sz. mell.</t>
  </si>
  <si>
    <t>16. melléklet</t>
  </si>
  <si>
    <t>Határ bérleti díjak</t>
  </si>
  <si>
    <t>adatok  Ft-ban</t>
  </si>
  <si>
    <t>Adatok: Ft-ban</t>
  </si>
  <si>
    <r>
      <t xml:space="preserve"> Ó</t>
    </r>
    <r>
      <rPr>
        <sz val="12"/>
        <rFont val="Times New Roman"/>
        <family val="1"/>
        <charset val="238"/>
      </rPr>
      <t>vodapedagógusok elimert létszáma 8 hó</t>
    </r>
  </si>
  <si>
    <t>Óvodapedagógusok elismert létszáma 4 hó</t>
  </si>
  <si>
    <t>Óvodapedagógusok elismert létszáma pótlolagos</t>
  </si>
  <si>
    <t>Alapfokozatú végzetts.pedag.</t>
  </si>
  <si>
    <t>Falugondnok, tanyagondnok</t>
  </si>
  <si>
    <t>2017. évi</t>
  </si>
  <si>
    <t>2017. évi terv</t>
  </si>
  <si>
    <t xml:space="preserve">Terv 2017. </t>
  </si>
  <si>
    <t>Polgármesteri Hivatal felújítása</t>
  </si>
  <si>
    <t>ASP informatikai rendszer</t>
  </si>
  <si>
    <t xml:space="preserve"> 2017. évi</t>
  </si>
  <si>
    <t>2017. terv</t>
  </si>
  <si>
    <t>Egyházak támogatása</t>
  </si>
  <si>
    <t xml:space="preserve"> Családok átmeneti otthona </t>
  </si>
  <si>
    <t>Szociális tüzifa</t>
  </si>
  <si>
    <t>2017.évi</t>
  </si>
  <si>
    <t xml:space="preserve">Ruházati költségtérítés  </t>
  </si>
  <si>
    <t xml:space="preserve">Táppénz hozzájárulás  </t>
  </si>
  <si>
    <t>EHO ,Rehab. Hozzájárulás( 1663875,-)</t>
  </si>
  <si>
    <t>2017. évi költségvetési előirányzat költségvetési szervenként e Ft-ban</t>
  </si>
  <si>
    <t>2017.évi előirányzat</t>
  </si>
  <si>
    <t>ASP pályázat</t>
  </si>
  <si>
    <t xml:space="preserve">A működési és fejlesztési célú bevételek és kiadások 2017-2018-2019-2020. évi </t>
  </si>
  <si>
    <t>2017.év</t>
  </si>
  <si>
    <t>OEP finanszírozás</t>
  </si>
  <si>
    <t>Egyéb támog.(Nagytérség,TÖOSZ,Szigeköz Turizmus…)</t>
  </si>
  <si>
    <t>412.404.222</t>
  </si>
  <si>
    <t>2017. évi I. módosítás</t>
  </si>
  <si>
    <t>2017. évi teljesítés</t>
  </si>
  <si>
    <t>2017. évi I. móod</t>
  </si>
  <si>
    <t>2017. évi I. mód</t>
  </si>
  <si>
    <t>Helyi önkormányzatok előző évi els. Származó kiad</t>
  </si>
  <si>
    <t>Egyéb működési célú támogatások ÁH-n belülre társulások és költségvetési szerveik</t>
  </si>
  <si>
    <t>Működési célú költségvetési támogatások és kiegészítő támogatások</t>
  </si>
  <si>
    <t>Helyi önkormányzatok kiegészítő támogatása    (kompenzáció)</t>
  </si>
  <si>
    <r>
      <t>Egyéb adók</t>
    </r>
    <r>
      <rPr>
        <sz val="12"/>
        <rFont val="Times New Roman"/>
        <family val="1"/>
        <charset val="238"/>
      </rPr>
      <t xml:space="preserve">  (magánszemélyek komm.adója, idegenforgalmi adó)</t>
    </r>
  </si>
  <si>
    <t>Egyéb bírság</t>
  </si>
  <si>
    <t>Egyéb közhatalmi bev., késedelmi és önellenőrzési pótlék</t>
  </si>
  <si>
    <t>Egyéb közhatalmi bevétel</t>
  </si>
  <si>
    <t>Szabálysértési pénz és helyszíni bírság</t>
  </si>
  <si>
    <t>Egyán tárgyi eszköz beszerzés</t>
  </si>
  <si>
    <t>2017. évi mód. Ei</t>
  </si>
  <si>
    <r>
      <t xml:space="preserve">           </t>
    </r>
    <r>
      <rPr>
        <b/>
        <sz val="12"/>
        <rFont val="Times New Roman"/>
        <family val="1"/>
        <charset val="238"/>
      </rPr>
      <t xml:space="preserve">  Szakmai anyagok beszerzése</t>
    </r>
  </si>
  <si>
    <t>Tárgyi eszköz értékesítés</t>
  </si>
  <si>
    <t>2017. évi I. MÓDOSÍTOTT EI.</t>
  </si>
  <si>
    <t>2017. I. MÓDOSÍTOTT ELŐIRÁNYZAT</t>
  </si>
  <si>
    <t>2017. I módosítás</t>
  </si>
  <si>
    <t>2017. I. módosítás</t>
  </si>
  <si>
    <t>I. mód</t>
  </si>
  <si>
    <t>Napelempark szakértői hozzájárulás</t>
  </si>
  <si>
    <t>2017.I. mód.ei.</t>
  </si>
  <si>
    <t>Jövedelemadók</t>
  </si>
  <si>
    <t>Értékesítési és forgalmi adók</t>
  </si>
  <si>
    <t>Egyéb adók</t>
  </si>
  <si>
    <t>Bírság, pótlék</t>
  </si>
  <si>
    <t>2017. évi II.mód</t>
  </si>
  <si>
    <t>2017.évi teljesítés</t>
  </si>
  <si>
    <t>Beszámítás (elvonás), elszámolásból származó bevétel</t>
  </si>
  <si>
    <t>2017.évi II.MÓDOSÍTOTT EI.</t>
  </si>
  <si>
    <t>2017. II. FÉLÉVI TELJESÍTÉS</t>
  </si>
  <si>
    <t>2017.évi II. módosítás</t>
  </si>
  <si>
    <t>2017.évi II.mód</t>
  </si>
  <si>
    <t>2017.évi II.mód Önkormányzat</t>
  </si>
  <si>
    <t>Egyéb 75 év felettiek támogstása</t>
  </si>
  <si>
    <t>B14</t>
  </si>
  <si>
    <t>Áh belüli megelőlegezééek</t>
  </si>
  <si>
    <t>2017.II. MÓDOSÍTOTT ELŐIRÁNYZAT</t>
  </si>
  <si>
    <t>Könyvtár</t>
  </si>
  <si>
    <t>2017.II.félévi mód</t>
  </si>
  <si>
    <t>2017.II.félévi mó</t>
  </si>
  <si>
    <t>2017.II. félévi mód</t>
  </si>
  <si>
    <t>elkülőnitett állami pénzalapoktól átvétel</t>
  </si>
  <si>
    <t>B814</t>
  </si>
  <si>
    <t>Áh belüli megelőlegezés</t>
  </si>
  <si>
    <t>2017.II.félévi módosítás</t>
  </si>
  <si>
    <t>2017.II.mód.ei.</t>
  </si>
  <si>
    <t>K3116</t>
  </si>
  <si>
    <t>Egyéb szakmai anyag</t>
  </si>
  <si>
    <t>Kopjafa 800 éves évforduló</t>
  </si>
  <si>
    <t>Mozdonypark</t>
  </si>
  <si>
    <t>Járda és útfelújítás</t>
  </si>
  <si>
    <t>Fogorvos, röntgen, tartozékok</t>
  </si>
  <si>
    <t>Ingatlan vásárlás Dilek</t>
  </si>
  <si>
    <t>Projekt előkészitése Optimum T. KFT</t>
  </si>
  <si>
    <t>Kamerarendszer, riasztó</t>
  </si>
  <si>
    <t>Önkormányzat eszközbeszerzés</t>
  </si>
  <si>
    <t>Tocsa eszközbeszerzés</t>
  </si>
  <si>
    <t>Óvoda eszközbeszerzés</t>
  </si>
  <si>
    <t>Álló csikgyűjtő</t>
  </si>
  <si>
    <t>Szakértői dij</t>
  </si>
  <si>
    <t>Könyvtár eszközbeszerzés</t>
  </si>
  <si>
    <t>Konyha ablakok fóliázása</t>
  </si>
  <si>
    <t>Stetni energiaellátás kiépités</t>
  </si>
  <si>
    <t>Településarculati kézikönyv</t>
  </si>
  <si>
    <t>Óvoda világítás felújítás</t>
  </si>
  <si>
    <t>Németh Tájház felújítás</t>
  </si>
  <si>
    <t>Ablakcsere Árpád u. 13.</t>
  </si>
  <si>
    <t>Szigethy Attila tér felújítás</t>
  </si>
  <si>
    <t>Közvilágítás</t>
  </si>
  <si>
    <t>Iskola csatornabekötés</t>
  </si>
  <si>
    <t>Telekkialakitási dok. 0630/1</t>
  </si>
  <si>
    <t>2017. évre összes beruházás és felújítás</t>
  </si>
  <si>
    <t>Felújítási célú áfa</t>
  </si>
  <si>
    <t>Beruházási célú előzetes áfa</t>
  </si>
  <si>
    <t>Evangélikus Egyház földterület vásárlás</t>
  </si>
  <si>
    <t>2017.évi teljesités</t>
  </si>
  <si>
    <t>Foglalkoztatottak egyéb személyi juttatása</t>
  </si>
  <si>
    <t>Szolgáltatások ellenértéke</t>
  </si>
  <si>
    <t>B411</t>
  </si>
  <si>
    <t>2017. II. módosítás</t>
  </si>
  <si>
    <t>2017.II.módosítás</t>
  </si>
  <si>
    <t>2017. évi I.mód</t>
  </si>
  <si>
    <t>K12 - Önkormányzati (irányító szervi) konszolidált beszámoló - Konszolidált mérleg</t>
  </si>
  <si>
    <t>#</t>
  </si>
  <si>
    <t>Konszolidálás előtti összeg</t>
  </si>
  <si>
    <t>Konszolidálás</t>
  </si>
  <si>
    <t>Konszolidált összeg</t>
  </si>
  <si>
    <t>01</t>
  </si>
  <si>
    <t>A/I Immateriális javak (=A/I/1+A/I/2+A/I/3)</t>
  </si>
  <si>
    <t>02</t>
  </si>
  <si>
    <t>A/II Tárgyi eszközök  (=A/II/1+...+A/II/5)</t>
  </si>
  <si>
    <t>03</t>
  </si>
  <si>
    <t>A/III Befektetett pénzügyi eszközök (=A/III/1+A/III/2+A/III/3)</t>
  </si>
  <si>
    <t>04</t>
  </si>
  <si>
    <t>A/IV Koncesszióba, vagyonkezelésbe adott eszközök (=A/IV/1+A/IV/2)</t>
  </si>
  <si>
    <t>05</t>
  </si>
  <si>
    <t>A) NEMZETI VAGYONBA TARTOZÓ BEFEKTETETT ESZKÖZÖK (=A/I+A/II+A/III+A/IV)</t>
  </si>
  <si>
    <t>06</t>
  </si>
  <si>
    <t>B/I Készletek (=B/I/1+…+B/I/5)</t>
  </si>
  <si>
    <t>08</t>
  </si>
  <si>
    <t>B) NEMZETI VAGYONBA TARTOZÓ FORGÓESZKÖZÖK (= B/I+B/II)</t>
  </si>
  <si>
    <t>10</t>
  </si>
  <si>
    <t>C/II Pénztárak, csekkek, betétkönyvek (=C/II/1+C/II/2+C/II/3)</t>
  </si>
  <si>
    <t>11</t>
  </si>
  <si>
    <t>C/III-IV. Forintszámlák és Devizaszámlák (=C/III/1+C/III/2+CIV/1+C/IV/2)</t>
  </si>
  <si>
    <t>12</t>
  </si>
  <si>
    <t>C) PÉNZESZKÖZÖK (=C/I+…+C/IV)</t>
  </si>
  <si>
    <t>13</t>
  </si>
  <si>
    <t>D/I Költségvetési évben esedékes követelések (=D/I/1+…+D/I/8)</t>
  </si>
  <si>
    <t>15</t>
  </si>
  <si>
    <t>D/III Követelés jellegű sajátos elszámolások (=D/III/1+…+D/III/9)</t>
  </si>
  <si>
    <t>16</t>
  </si>
  <si>
    <t>D) KÖVETELÉSEK  (=D/I+D/II+D/III)</t>
  </si>
  <si>
    <t>17</t>
  </si>
  <si>
    <t>E) EGYÉB SAJÁTOS ELSZÁMOLÁSOK (=E/I+…+E/II)</t>
  </si>
  <si>
    <t>19</t>
  </si>
  <si>
    <t>ESZKÖZÖK ÖSSZESEN (=A+B+C+D+E+F)</t>
  </si>
  <si>
    <t>20</t>
  </si>
  <si>
    <t>G/I-III Nemzeti vagyon és egyéb eszközök induláskori értéke és változásai</t>
  </si>
  <si>
    <t>21</t>
  </si>
  <si>
    <t>G/IV Felhalmozott eredmény</t>
  </si>
  <si>
    <t>22</t>
  </si>
  <si>
    <t>G/V Eszközök értékhelyesbítésének forrása</t>
  </si>
  <si>
    <t>23</t>
  </si>
  <si>
    <t>G/VI Mérleg szerinti eredmény</t>
  </si>
  <si>
    <t>24</t>
  </si>
  <si>
    <t>G/ SAJÁT TŐKE  (= G/I+…+G/VI)</t>
  </si>
  <si>
    <t>26</t>
  </si>
  <si>
    <t>H/II Költségvetési évet követően esedékes kötelezettségek (=H/II/1+…+H/II/9)</t>
  </si>
  <si>
    <t>27</t>
  </si>
  <si>
    <t>H/III Kötelezettség jellegű sajátos elszámolások (=H/III/1+…+H/III/10)</t>
  </si>
  <si>
    <t>28</t>
  </si>
  <si>
    <t>H) KÖTELEZETTSÉGEK (=H/I+H/II+H/III)</t>
  </si>
  <si>
    <t>30</t>
  </si>
  <si>
    <t>J) PASSZÍV IDŐBELI ELHATÁROLÁSOK (=J/1+J/2+J/3)</t>
  </si>
  <si>
    <t>31</t>
  </si>
  <si>
    <t>FORRÁSOK ÖSSZESEN (=G+H+I+J)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</si>
  <si>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</si>
  <si>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</si>
  <si>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</si>
  <si>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</si>
  <si>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</si>
  <si>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</si>
  <si>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</si>
  <si>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</si>
  <si>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</si>
  <si>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</si>
  <si>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E)        Alaptevékenység szabad maradványa (=A-D)</t>
  </si>
  <si>
    <t>07/A - Maradványkimutatás önkormányzat</t>
  </si>
  <si>
    <t>07/A - Maradványkimutatás Óvoda</t>
  </si>
  <si>
    <t>07/A - Maradványkimutatás KÖH</t>
  </si>
  <si>
    <t>07/A - Maradványkimutatás Könyvtár</t>
  </si>
  <si>
    <t>07/A - Maradványkimutatás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</si>
</sst>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#,###"/>
    <numFmt numFmtId="167" formatCode="\ #,##0.0&quot;     &quot;;\-#,##0.0&quot;     &quot;;&quot; -&quot;#&quot;     &quot;;@\ "/>
    <numFmt numFmtId="168" formatCode="0.000%"/>
    <numFmt numFmtId="169" formatCode="#,##0.00\ [$Ft-40E];[Red]\-#,##0.00\ [$Ft-40E]"/>
  </numFmts>
  <fonts count="65">
    <font>
      <sz val="10"/>
      <name val="Arial"/>
      <family val="2"/>
      <charset val="238"/>
    </font>
    <font>
      <sz val="10"/>
      <name val="Mangal"/>
      <family val="2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Arial CE"/>
      <family val="2"/>
      <charset val="238"/>
    </font>
    <font>
      <b/>
      <i/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 CE"/>
      <family val="2"/>
      <charset val="238"/>
    </font>
    <font>
      <b/>
      <sz val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14"/>
      <color indexed="16"/>
      <name val="Times New Roman"/>
      <family val="1"/>
      <charset val="238"/>
    </font>
    <font>
      <sz val="16"/>
      <name val="Arial CE"/>
      <family val="2"/>
      <charset val="238"/>
    </font>
    <font>
      <sz val="16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name val="Arial CE"/>
      <family val="2"/>
      <charset val="238"/>
    </font>
    <font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2"/>
      <color theme="1"/>
      <name val="Times New Roman"/>
      <family val="1"/>
      <charset val="238"/>
    </font>
    <font>
      <b/>
      <sz val="16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sz val="16"/>
      <name val="Mangal"/>
      <family val="2"/>
      <charset val="238"/>
    </font>
    <font>
      <sz val="16"/>
      <color indexed="8"/>
      <name val="Times New Roman"/>
      <family val="1"/>
      <charset val="238"/>
    </font>
    <font>
      <b/>
      <sz val="16"/>
      <name val="Mangal"/>
      <family val="2"/>
      <charset val="238"/>
    </font>
    <font>
      <b/>
      <sz val="16"/>
      <name val="Mangal"/>
      <charset val="238"/>
    </font>
    <font>
      <b/>
      <sz val="18"/>
      <name val="Times New Roman"/>
      <family val="1"/>
      <charset val="238"/>
    </font>
    <font>
      <b/>
      <i/>
      <sz val="16"/>
      <name val="Mangal"/>
      <charset val="238"/>
    </font>
    <font>
      <b/>
      <i/>
      <sz val="18"/>
      <name val="Times New Roman"/>
      <family val="1"/>
      <charset val="238"/>
    </font>
    <font>
      <sz val="10"/>
      <name val="Arial CE"/>
      <charset val="238"/>
    </font>
    <font>
      <sz val="10"/>
      <name val="MS Sans Serif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6"/>
        <bgColor indexed="31"/>
      </patternFill>
    </fill>
    <fill>
      <patternFill patternType="solid">
        <fgColor indexed="9"/>
        <bgColor indexed="41"/>
      </patternFill>
    </fill>
    <fill>
      <patternFill patternType="solid">
        <fgColor indexed="31"/>
        <bgColor indexed="44"/>
      </patternFill>
    </fill>
    <fill>
      <patternFill patternType="solid">
        <fgColor indexed="45"/>
        <bgColor indexed="44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41"/>
        <bgColor indexed="27"/>
      </patternFill>
    </fill>
    <fill>
      <patternFill patternType="solid">
        <fgColor indexed="50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4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1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41"/>
      </patternFill>
    </fill>
    <fill>
      <patternFill patternType="solid">
        <fgColor indexed="55"/>
        <bgColor indexed="44"/>
      </patternFill>
    </fill>
    <fill>
      <patternFill patternType="solid">
        <fgColor indexed="13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6" tint="0.59999389629810485"/>
        <bgColor indexed="4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9" tint="0.59999389629810485"/>
        <bgColor indexed="4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8F571"/>
        <bgColor indexed="31"/>
      </patternFill>
    </fill>
    <fill>
      <patternFill patternType="solid">
        <fgColor rgb="FFE8F571"/>
        <bgColor indexed="64"/>
      </patternFill>
    </fill>
    <fill>
      <patternFill patternType="solid">
        <fgColor rgb="FFE8F571"/>
        <bgColor indexed="27"/>
      </patternFill>
    </fill>
    <fill>
      <patternFill patternType="solid">
        <fgColor rgb="FFE8F571"/>
        <bgColor indexed="26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44"/>
      </patternFill>
    </fill>
    <fill>
      <patternFill patternType="solid">
        <fgColor theme="6" tint="0.39994506668294322"/>
        <bgColor indexed="44"/>
      </patternFill>
    </fill>
  </fills>
  <borders count="8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0" fontId="49" fillId="0" borderId="0"/>
    <xf numFmtId="0" fontId="2" fillId="0" borderId="0"/>
    <xf numFmtId="0" fontId="3" fillId="0" borderId="0"/>
    <xf numFmtId="0" fontId="63" fillId="0" borderId="0"/>
    <xf numFmtId="0" fontId="64" fillId="0" borderId="0"/>
  </cellStyleXfs>
  <cellXfs count="1013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5" fillId="2" borderId="1" xfId="1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>
      <alignment horizontal="center"/>
    </xf>
    <xf numFmtId="165" fontId="5" fillId="3" borderId="1" xfId="1" applyNumberFormat="1" applyFont="1" applyFill="1" applyBorder="1" applyAlignment="1" applyProtection="1">
      <alignment horizontal="left"/>
    </xf>
    <xf numFmtId="0" fontId="6" fillId="0" borderId="1" xfId="0" applyFont="1" applyBorder="1"/>
    <xf numFmtId="165" fontId="7" fillId="0" borderId="1" xfId="1" applyNumberFormat="1" applyFont="1" applyFill="1" applyBorder="1" applyAlignment="1" applyProtection="1"/>
    <xf numFmtId="165" fontId="4" fillId="4" borderId="1" xfId="1" applyNumberFormat="1" applyFont="1" applyFill="1" applyBorder="1" applyAlignment="1" applyProtection="1"/>
    <xf numFmtId="165" fontId="5" fillId="5" borderId="1" xfId="1" applyNumberFormat="1" applyFont="1" applyFill="1" applyBorder="1" applyAlignment="1" applyProtection="1"/>
    <xf numFmtId="0" fontId="5" fillId="5" borderId="1" xfId="0" applyFont="1" applyFill="1" applyBorder="1"/>
    <xf numFmtId="165" fontId="8" fillId="5" borderId="1" xfId="1" applyNumberFormat="1" applyFont="1" applyFill="1" applyBorder="1" applyAlignment="1" applyProtection="1"/>
    <xf numFmtId="165" fontId="4" fillId="5" borderId="1" xfId="1" applyNumberFormat="1" applyFont="1" applyFill="1" applyBorder="1" applyAlignment="1" applyProtection="1"/>
    <xf numFmtId="165" fontId="8" fillId="0" borderId="1" xfId="1" applyNumberFormat="1" applyFont="1" applyFill="1" applyBorder="1" applyAlignment="1" applyProtection="1"/>
    <xf numFmtId="165" fontId="5" fillId="5" borderId="1" xfId="1" applyNumberFormat="1" applyFont="1" applyFill="1" applyBorder="1" applyAlignment="1" applyProtection="1">
      <alignment horizontal="left"/>
    </xf>
    <xf numFmtId="165" fontId="6" fillId="5" borderId="1" xfId="1" applyNumberFormat="1" applyFont="1" applyFill="1" applyBorder="1" applyAlignment="1" applyProtection="1"/>
    <xf numFmtId="16" fontId="5" fillId="3" borderId="1" xfId="0" applyNumberFormat="1" applyFont="1" applyFill="1" applyBorder="1" applyAlignment="1">
      <alignment horizontal="left"/>
    </xf>
    <xf numFmtId="16" fontId="6" fillId="3" borderId="1" xfId="0" applyNumberFormat="1" applyFont="1" applyFill="1" applyBorder="1"/>
    <xf numFmtId="0" fontId="6" fillId="0" borderId="4" xfId="0" applyFont="1" applyBorder="1"/>
    <xf numFmtId="165" fontId="7" fillId="3" borderId="1" xfId="1" applyNumberFormat="1" applyFont="1" applyFill="1" applyBorder="1" applyAlignment="1" applyProtection="1"/>
    <xf numFmtId="165" fontId="8" fillId="3" borderId="1" xfId="1" applyNumberFormat="1" applyFont="1" applyFill="1" applyBorder="1" applyAlignment="1" applyProtection="1"/>
    <xf numFmtId="165" fontId="9" fillId="4" borderId="1" xfId="1" applyNumberFormat="1" applyFont="1" applyFill="1" applyBorder="1" applyAlignment="1" applyProtection="1"/>
    <xf numFmtId="16" fontId="5" fillId="5" borderId="1" xfId="0" applyNumberFormat="1" applyFont="1" applyFill="1" applyBorder="1" applyAlignment="1">
      <alignment horizontal="left"/>
    </xf>
    <xf numFmtId="16" fontId="6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6" fillId="3" borderId="4" xfId="0" applyFont="1" applyFill="1" applyBorder="1"/>
    <xf numFmtId="0" fontId="5" fillId="0" borderId="4" xfId="0" applyFont="1" applyBorder="1"/>
    <xf numFmtId="0" fontId="5" fillId="0" borderId="4" xfId="0" applyFont="1" applyFill="1" applyBorder="1"/>
    <xf numFmtId="0" fontId="7" fillId="0" borderId="1" xfId="0" applyFont="1" applyBorder="1"/>
    <xf numFmtId="0" fontId="11" fillId="0" borderId="1" xfId="0" applyFont="1" applyBorder="1" applyAlignment="1">
      <alignment horizontal="left"/>
    </xf>
    <xf numFmtId="165" fontId="6" fillId="3" borderId="1" xfId="1" applyNumberFormat="1" applyFont="1" applyFill="1" applyBorder="1" applyAlignment="1" applyProtection="1"/>
    <xf numFmtId="165" fontId="5" fillId="3" borderId="1" xfId="1" applyNumberFormat="1" applyFont="1" applyFill="1" applyBorder="1" applyAlignment="1" applyProtection="1"/>
    <xf numFmtId="0" fontId="12" fillId="3" borderId="1" xfId="0" applyFont="1" applyFill="1" applyBorder="1"/>
    <xf numFmtId="165" fontId="13" fillId="3" borderId="1" xfId="1" applyNumberFormat="1" applyFont="1" applyFill="1" applyBorder="1" applyAlignment="1" applyProtection="1"/>
    <xf numFmtId="165" fontId="14" fillId="3" borderId="1" xfId="1" applyNumberFormat="1" applyFont="1" applyFill="1" applyBorder="1" applyAlignment="1" applyProtection="1"/>
    <xf numFmtId="165" fontId="4" fillId="2" borderId="1" xfId="1" applyNumberFormat="1" applyFont="1" applyFill="1" applyBorder="1" applyAlignment="1" applyProtection="1"/>
    <xf numFmtId="0" fontId="5" fillId="5" borderId="1" xfId="0" applyFont="1" applyFill="1" applyBorder="1" applyAlignment="1">
      <alignment horizontal="left"/>
    </xf>
    <xf numFmtId="0" fontId="5" fillId="5" borderId="4" xfId="0" applyFont="1" applyFill="1" applyBorder="1"/>
    <xf numFmtId="165" fontId="9" fillId="5" borderId="1" xfId="1" applyNumberFormat="1" applyFont="1" applyFill="1" applyBorder="1" applyAlignment="1" applyProtection="1"/>
    <xf numFmtId="165" fontId="15" fillId="3" borderId="1" xfId="1" applyNumberFormat="1" applyFont="1" applyFill="1" applyBorder="1" applyAlignment="1" applyProtection="1"/>
    <xf numFmtId="0" fontId="4" fillId="5" borderId="1" xfId="0" applyFont="1" applyFill="1" applyBorder="1"/>
    <xf numFmtId="165" fontId="16" fillId="5" borderId="1" xfId="1" applyNumberFormat="1" applyFont="1" applyFill="1" applyBorder="1" applyAlignment="1" applyProtection="1"/>
    <xf numFmtId="0" fontId="7" fillId="0" borderId="1" xfId="0" applyFont="1" applyBorder="1" applyAlignment="1">
      <alignment horizontal="left"/>
    </xf>
    <xf numFmtId="165" fontId="14" fillId="4" borderId="1" xfId="1" applyNumberFormat="1" applyFont="1" applyFill="1" applyBorder="1" applyAlignment="1" applyProtection="1"/>
    <xf numFmtId="165" fontId="5" fillId="4" borderId="1" xfId="1" applyNumberFormat="1" applyFont="1" applyFill="1" applyBorder="1" applyAlignment="1" applyProtection="1"/>
    <xf numFmtId="0" fontId="7" fillId="6" borderId="1" xfId="0" applyFont="1" applyFill="1" applyBorder="1" applyAlignment="1">
      <alignment horizontal="left"/>
    </xf>
    <xf numFmtId="0" fontId="4" fillId="6" borderId="4" xfId="0" applyFont="1" applyFill="1" applyBorder="1"/>
    <xf numFmtId="165" fontId="5" fillId="6" borderId="1" xfId="1" applyNumberFormat="1" applyFont="1" applyFill="1" applyBorder="1" applyAlignment="1" applyProtection="1"/>
    <xf numFmtId="165" fontId="17" fillId="6" borderId="1" xfId="1" applyNumberFormat="1" applyFont="1" applyFill="1" applyBorder="1" applyAlignment="1" applyProtection="1"/>
    <xf numFmtId="165" fontId="18" fillId="6" borderId="1" xfId="1" applyNumberFormat="1" applyFont="1" applyFill="1" applyBorder="1" applyAlignment="1" applyProtection="1"/>
    <xf numFmtId="0" fontId="6" fillId="6" borderId="1" xfId="0" applyFont="1" applyFill="1" applyBorder="1"/>
    <xf numFmtId="165" fontId="6" fillId="6" borderId="1" xfId="1" applyNumberFormat="1" applyFont="1" applyFill="1" applyBorder="1" applyAlignment="1" applyProtection="1"/>
    <xf numFmtId="165" fontId="4" fillId="5" borderId="1" xfId="1" applyNumberFormat="1" applyFont="1" applyFill="1" applyBorder="1" applyAlignment="1" applyProtection="1">
      <alignment horizontal="left"/>
    </xf>
    <xf numFmtId="165" fontId="7" fillId="5" borderId="1" xfId="1" applyNumberFormat="1" applyFont="1" applyFill="1" applyBorder="1" applyAlignment="1" applyProtection="1"/>
    <xf numFmtId="165" fontId="19" fillId="5" borderId="1" xfId="1" applyNumberFormat="1" applyFont="1" applyFill="1" applyBorder="1" applyAlignment="1" applyProtection="1"/>
    <xf numFmtId="165" fontId="20" fillId="5" borderId="1" xfId="1" applyNumberFormat="1" applyFont="1" applyFill="1" applyBorder="1" applyAlignment="1" applyProtection="1"/>
    <xf numFmtId="0" fontId="14" fillId="7" borderId="1" xfId="0" applyFont="1" applyFill="1" applyBorder="1" applyAlignment="1">
      <alignment horizontal="left"/>
    </xf>
    <xf numFmtId="166" fontId="8" fillId="7" borderId="1" xfId="0" applyNumberFormat="1" applyFont="1" applyFill="1" applyBorder="1" applyAlignment="1">
      <alignment horizontal="center" vertical="center" wrapText="1"/>
    </xf>
    <xf numFmtId="166" fontId="4" fillId="7" borderId="2" xfId="0" applyNumberFormat="1" applyFont="1" applyFill="1" applyBorder="1" applyAlignment="1">
      <alignment horizontal="center" vertical="center" wrapText="1"/>
    </xf>
    <xf numFmtId="166" fontId="21" fillId="7" borderId="1" xfId="0" applyNumberFormat="1" applyFont="1" applyFill="1" applyBorder="1" applyAlignment="1">
      <alignment vertical="center" wrapText="1"/>
    </xf>
    <xf numFmtId="166" fontId="4" fillId="7" borderId="5" xfId="0" applyNumberFormat="1" applyFont="1" applyFill="1" applyBorder="1" applyAlignment="1">
      <alignment horizontal="center" vertical="center" wrapText="1"/>
    </xf>
    <xf numFmtId="166" fontId="4" fillId="7" borderId="3" xfId="0" applyNumberFormat="1" applyFont="1" applyFill="1" applyBorder="1" applyAlignment="1">
      <alignment horizontal="center" vertical="center" wrapText="1"/>
    </xf>
    <xf numFmtId="165" fontId="13" fillId="3" borderId="1" xfId="1" applyNumberFormat="1" applyFont="1" applyFill="1" applyBorder="1" applyAlignment="1" applyProtection="1">
      <alignment horizontal="left"/>
    </xf>
    <xf numFmtId="166" fontId="7" fillId="0" borderId="3" xfId="0" applyNumberFormat="1" applyFont="1" applyFill="1" applyBorder="1" applyAlignment="1" applyProtection="1">
      <alignment vertical="center" wrapText="1"/>
      <protection locked="0"/>
    </xf>
    <xf numFmtId="166" fontId="4" fillId="7" borderId="3" xfId="0" applyNumberFormat="1" applyFont="1" applyFill="1" applyBorder="1" applyAlignment="1" applyProtection="1">
      <alignment vertical="center" wrapText="1"/>
      <protection locked="0"/>
    </xf>
    <xf numFmtId="166" fontId="14" fillId="0" borderId="3" xfId="0" applyNumberFormat="1" applyFont="1" applyFill="1" applyBorder="1" applyAlignment="1" applyProtection="1">
      <alignment vertical="center" wrapText="1"/>
      <protection locked="0"/>
    </xf>
    <xf numFmtId="165" fontId="8" fillId="7" borderId="1" xfId="1" applyNumberFormat="1" applyFont="1" applyFill="1" applyBorder="1" applyAlignment="1" applyProtection="1"/>
    <xf numFmtId="0" fontId="5" fillId="7" borderId="1" xfId="0" applyFont="1" applyFill="1" applyBorder="1"/>
    <xf numFmtId="166" fontId="8" fillId="7" borderId="3" xfId="0" applyNumberFormat="1" applyFont="1" applyFill="1" applyBorder="1" applyAlignment="1" applyProtection="1">
      <alignment vertical="center" wrapText="1"/>
      <protection locked="0"/>
    </xf>
    <xf numFmtId="166" fontId="9" fillId="7" borderId="3" xfId="0" applyNumberFormat="1" applyFont="1" applyFill="1" applyBorder="1" applyAlignment="1" applyProtection="1">
      <alignment vertical="center" wrapText="1"/>
      <protection locked="0"/>
    </xf>
    <xf numFmtId="166" fontId="14" fillId="0" borderId="1" xfId="0" applyNumberFormat="1" applyFont="1" applyFill="1" applyBorder="1" applyAlignment="1" applyProtection="1">
      <alignment vertical="center" wrapText="1"/>
      <protection locked="0"/>
    </xf>
    <xf numFmtId="166" fontId="8" fillId="7" borderId="1" xfId="0" applyNumberFormat="1" applyFont="1" applyFill="1" applyBorder="1" applyAlignment="1" applyProtection="1">
      <alignment vertical="center" wrapText="1"/>
      <protection locked="0"/>
    </xf>
    <xf numFmtId="165" fontId="13" fillId="7" borderId="1" xfId="1" applyNumberFormat="1" applyFont="1" applyFill="1" applyBorder="1" applyAlignment="1" applyProtection="1">
      <alignment horizontal="left"/>
    </xf>
    <xf numFmtId="0" fontId="5" fillId="7" borderId="4" xfId="0" applyFont="1" applyFill="1" applyBorder="1"/>
    <xf numFmtId="166" fontId="4" fillId="7" borderId="1" xfId="0" applyNumberFormat="1" applyFont="1" applyFill="1" applyBorder="1" applyAlignment="1" applyProtection="1">
      <alignment vertical="center" wrapText="1"/>
      <protection locked="0"/>
    </xf>
    <xf numFmtId="166" fontId="14" fillId="7" borderId="1" xfId="0" applyNumberFormat="1" applyFont="1" applyFill="1" applyBorder="1" applyAlignment="1" applyProtection="1">
      <alignment vertical="center" wrapText="1"/>
      <protection locked="0"/>
    </xf>
    <xf numFmtId="16" fontId="13" fillId="7" borderId="1" xfId="0" applyNumberFormat="1" applyFont="1" applyFill="1" applyBorder="1" applyAlignment="1">
      <alignment horizontal="left"/>
    </xf>
    <xf numFmtId="16" fontId="7" fillId="3" borderId="1" xfId="0" applyNumberFormat="1" applyFont="1" applyFill="1" applyBorder="1"/>
    <xf numFmtId="166" fontId="7" fillId="8" borderId="3" xfId="0" applyNumberFormat="1" applyFont="1" applyFill="1" applyBorder="1" applyAlignment="1" applyProtection="1">
      <alignment vertical="center" wrapText="1"/>
      <protection locked="0"/>
    </xf>
    <xf numFmtId="166" fontId="9" fillId="8" borderId="3" xfId="0" applyNumberFormat="1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horizontal="left"/>
    </xf>
    <xf numFmtId="166" fontId="7" fillId="0" borderId="1" xfId="0" applyNumberFormat="1" applyFont="1" applyFill="1" applyBorder="1" applyAlignment="1" applyProtection="1">
      <alignment vertical="center" wrapText="1"/>
      <protection locked="0"/>
    </xf>
    <xf numFmtId="16" fontId="7" fillId="0" borderId="1" xfId="0" applyNumberFormat="1" applyFont="1" applyBorder="1"/>
    <xf numFmtId="0" fontId="13" fillId="7" borderId="1" xfId="0" applyFont="1" applyFill="1" applyBorder="1" applyAlignment="1">
      <alignment horizontal="left"/>
    </xf>
    <xf numFmtId="166" fontId="7" fillId="3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1" xfId="0" applyNumberFormat="1" applyFont="1" applyFill="1" applyBorder="1" applyAlignment="1" applyProtection="1">
      <alignment vertical="center" wrapText="1"/>
      <protection locked="0"/>
    </xf>
    <xf numFmtId="166" fontId="13" fillId="0" borderId="1" xfId="0" applyNumberFormat="1" applyFont="1" applyFill="1" applyBorder="1" applyAlignment="1" applyProtection="1">
      <alignment vertical="center" wrapText="1"/>
      <protection locked="0"/>
    </xf>
    <xf numFmtId="166" fontId="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9" fillId="7" borderId="1" xfId="0" applyNumberFormat="1" applyFont="1" applyFill="1" applyBorder="1" applyAlignment="1" applyProtection="1">
      <alignment vertical="center" wrapText="1"/>
      <protection locked="0"/>
    </xf>
    <xf numFmtId="166" fontId="7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6" fontId="7" fillId="7" borderId="1" xfId="0" applyNumberFormat="1" applyFont="1" applyFill="1" applyBorder="1" applyAlignment="1" applyProtection="1">
      <alignment vertical="center" wrapText="1"/>
      <protection locked="0"/>
    </xf>
    <xf numFmtId="166" fontId="8" fillId="7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7" borderId="1" xfId="0" applyNumberFormat="1" applyFont="1" applyFill="1" applyBorder="1" applyAlignment="1" applyProtection="1">
      <alignment vertical="center" wrapText="1"/>
      <protection locked="0"/>
    </xf>
    <xf numFmtId="166" fontId="8" fillId="7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4" fillId="5" borderId="1" xfId="0" applyFont="1" applyFill="1" applyBorder="1" applyAlignment="1">
      <alignment horizontal="left"/>
    </xf>
    <xf numFmtId="166" fontId="8" fillId="5" borderId="6" xfId="0" applyNumberFormat="1" applyFont="1" applyFill="1" applyBorder="1" applyAlignment="1">
      <alignment horizontal="left" vertical="center" wrapText="1" indent="1"/>
    </xf>
    <xf numFmtId="166" fontId="8" fillId="5" borderId="7" xfId="0" applyNumberFormat="1" applyFont="1" applyFill="1" applyBorder="1" applyAlignment="1">
      <alignment vertical="center" wrapText="1"/>
    </xf>
    <xf numFmtId="166" fontId="4" fillId="5" borderId="7" xfId="0" applyNumberFormat="1" applyFont="1" applyFill="1" applyBorder="1" applyAlignment="1">
      <alignment vertical="center" wrapText="1"/>
    </xf>
    <xf numFmtId="166" fontId="8" fillId="5" borderId="8" xfId="0" applyNumberFormat="1" applyFont="1" applyFill="1" applyBorder="1" applyAlignment="1">
      <alignment vertical="center" wrapText="1"/>
    </xf>
    <xf numFmtId="166" fontId="8" fillId="5" borderId="9" xfId="0" applyNumberFormat="1" applyFont="1" applyFill="1" applyBorder="1" applyAlignment="1">
      <alignment horizontal="left" vertical="center" wrapText="1" indent="1"/>
    </xf>
    <xf numFmtId="166" fontId="7" fillId="5" borderId="7" xfId="0" applyNumberFormat="1" applyFont="1" applyFill="1" applyBorder="1" applyAlignment="1">
      <alignment vertical="center" wrapText="1"/>
    </xf>
    <xf numFmtId="166" fontId="8" fillId="0" borderId="8" xfId="0" applyNumberFormat="1" applyFont="1" applyFill="1" applyBorder="1" applyAlignment="1">
      <alignment horizontal="left" vertical="center" wrapText="1" indent="1"/>
    </xf>
    <xf numFmtId="166" fontId="7" fillId="0" borderId="7" xfId="0" applyNumberFormat="1" applyFont="1" applyFill="1" applyBorder="1" applyAlignment="1" applyProtection="1">
      <alignment horizontal="right" vertical="center" wrapText="1"/>
    </xf>
    <xf numFmtId="166" fontId="7" fillId="7" borderId="7" xfId="0" applyNumberFormat="1" applyFont="1" applyFill="1" applyBorder="1" applyAlignment="1" applyProtection="1">
      <alignment horizontal="right" vertical="center" wrapText="1"/>
    </xf>
    <xf numFmtId="166" fontId="13" fillId="0" borderId="7" xfId="0" applyNumberFormat="1" applyFont="1" applyFill="1" applyBorder="1" applyAlignment="1" applyProtection="1">
      <alignment horizontal="right" vertical="center" wrapText="1"/>
    </xf>
    <xf numFmtId="166" fontId="8" fillId="0" borderId="8" xfId="0" applyNumberFormat="1" applyFont="1" applyFill="1" applyBorder="1" applyAlignment="1" applyProtection="1">
      <alignment horizontal="right" vertical="center" wrapText="1"/>
    </xf>
    <xf numFmtId="166" fontId="8" fillId="0" borderId="9" xfId="0" applyNumberFormat="1" applyFont="1" applyFill="1" applyBorder="1" applyAlignment="1">
      <alignment horizontal="right" vertical="center" wrapText="1" indent="1"/>
    </xf>
    <xf numFmtId="166" fontId="8" fillId="0" borderId="7" xfId="0" applyNumberFormat="1" applyFont="1" applyFill="1" applyBorder="1" applyAlignment="1" applyProtection="1">
      <alignment horizontal="right" vertical="center" wrapText="1"/>
    </xf>
    <xf numFmtId="166" fontId="8" fillId="7" borderId="10" xfId="0" applyNumberFormat="1" applyFont="1" applyFill="1" applyBorder="1" applyAlignment="1" applyProtection="1">
      <alignment horizontal="right" vertical="center" wrapText="1"/>
    </xf>
    <xf numFmtId="16" fontId="13" fillId="3" borderId="1" xfId="0" applyNumberFormat="1" applyFont="1" applyFill="1" applyBorder="1" applyAlignment="1">
      <alignment horizontal="left"/>
    </xf>
    <xf numFmtId="166" fontId="7" fillId="3" borderId="3" xfId="0" applyNumberFormat="1" applyFont="1" applyFill="1" applyBorder="1" applyAlignment="1" applyProtection="1">
      <alignment vertical="center" wrapText="1"/>
      <protection locked="0"/>
    </xf>
    <xf numFmtId="166" fontId="7" fillId="0" borderId="4" xfId="0" applyNumberFormat="1" applyFont="1" applyFill="1" applyBorder="1" applyAlignment="1" applyProtection="1">
      <alignment vertical="center" wrapText="1"/>
      <protection locked="0"/>
    </xf>
    <xf numFmtId="166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6" fontId="7" fillId="7" borderId="12" xfId="0" applyNumberFormat="1" applyFont="1" applyFill="1" applyBorder="1" applyAlignment="1" applyProtection="1">
      <alignment vertical="center" wrapText="1"/>
      <protection locked="0"/>
    </xf>
    <xf numFmtId="166" fontId="8" fillId="0" borderId="4" xfId="0" applyNumberFormat="1" applyFont="1" applyFill="1" applyBorder="1" applyAlignment="1" applyProtection="1">
      <alignment vertical="center" wrapText="1"/>
      <protection locked="0"/>
    </xf>
    <xf numFmtId="166" fontId="8" fillId="7" borderId="12" xfId="0" applyNumberFormat="1" applyFont="1" applyFill="1" applyBorder="1" applyAlignment="1" applyProtection="1">
      <alignment vertical="center" wrapText="1"/>
      <protection locked="0"/>
    </xf>
    <xf numFmtId="166" fontId="8" fillId="7" borderId="4" xfId="0" applyNumberFormat="1" applyFont="1" applyFill="1" applyBorder="1" applyAlignment="1" applyProtection="1">
      <alignment vertical="center" wrapText="1"/>
      <protection locked="0"/>
    </xf>
    <xf numFmtId="166" fontId="8" fillId="7" borderId="11" xfId="0" applyNumberFormat="1" applyFont="1" applyFill="1" applyBorder="1" applyAlignment="1" applyProtection="1">
      <alignment horizontal="left" vertical="center" wrapText="1" indent="1"/>
      <protection locked="0"/>
    </xf>
    <xf numFmtId="166" fontId="8" fillId="5" borderId="13" xfId="0" applyNumberFormat="1" applyFont="1" applyFill="1" applyBorder="1" applyAlignment="1">
      <alignment vertical="center" wrapText="1"/>
    </xf>
    <xf numFmtId="166" fontId="8" fillId="5" borderId="6" xfId="0" applyNumberFormat="1" applyFont="1" applyFill="1" applyBorder="1" applyAlignment="1">
      <alignment vertical="center" wrapText="1"/>
    </xf>
    <xf numFmtId="166" fontId="8" fillId="5" borderId="14" xfId="0" applyNumberFormat="1" applyFont="1" applyFill="1" applyBorder="1" applyAlignment="1">
      <alignment horizontal="left" vertical="center" wrapText="1" indent="1"/>
    </xf>
    <xf numFmtId="166" fontId="4" fillId="5" borderId="13" xfId="0" applyNumberFormat="1" applyFont="1" applyFill="1" applyBorder="1" applyAlignment="1">
      <alignment vertical="center" wrapText="1"/>
    </xf>
    <xf numFmtId="166" fontId="8" fillId="0" borderId="15" xfId="0" applyNumberFormat="1" applyFont="1" applyFill="1" applyBorder="1" applyAlignment="1">
      <alignment horizontal="left" vertical="center" wrapText="1" indent="1"/>
    </xf>
    <xf numFmtId="166" fontId="7" fillId="3" borderId="13" xfId="0" applyNumberFormat="1" applyFont="1" applyFill="1" applyBorder="1" applyAlignment="1">
      <alignment vertical="center" wrapText="1"/>
    </xf>
    <xf numFmtId="166" fontId="8" fillId="0" borderId="15" xfId="0" applyNumberFormat="1" applyFont="1" applyFill="1" applyBorder="1" applyAlignment="1" applyProtection="1">
      <alignment horizontal="right" vertical="center" wrapText="1"/>
    </xf>
    <xf numFmtId="166" fontId="8" fillId="0" borderId="16" xfId="0" applyNumberFormat="1" applyFont="1" applyFill="1" applyBorder="1" applyAlignment="1">
      <alignment horizontal="right" vertical="center" wrapText="1" indent="1"/>
    </xf>
    <xf numFmtId="166" fontId="8" fillId="0" borderId="5" xfId="0" applyNumberFormat="1" applyFont="1" applyFill="1" applyBorder="1" applyAlignment="1" applyProtection="1">
      <alignment horizontal="right" vertical="center" wrapText="1"/>
    </xf>
    <xf numFmtId="166" fontId="8" fillId="7" borderId="17" xfId="0" applyNumberFormat="1" applyFont="1" applyFill="1" applyBorder="1" applyAlignment="1" applyProtection="1">
      <alignment horizontal="right" vertical="center" wrapText="1"/>
    </xf>
    <xf numFmtId="0" fontId="14" fillId="9" borderId="1" xfId="0" applyFont="1" applyFill="1" applyBorder="1" applyAlignment="1">
      <alignment horizontal="left"/>
    </xf>
    <xf numFmtId="0" fontId="8" fillId="9" borderId="18" xfId="0" applyFont="1" applyFill="1" applyBorder="1"/>
    <xf numFmtId="166" fontId="8" fillId="9" borderId="19" xfId="0" applyNumberFormat="1" applyFont="1" applyFill="1" applyBorder="1"/>
    <xf numFmtId="0" fontId="8" fillId="9" borderId="19" xfId="0" applyFont="1" applyFill="1" applyBorder="1"/>
    <xf numFmtId="166" fontId="18" fillId="6" borderId="19" xfId="0" applyNumberFormat="1" applyFont="1" applyFill="1" applyBorder="1"/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10" borderId="1" xfId="0" applyFont="1" applyFill="1" applyBorder="1" applyAlignment="1">
      <alignment horizontal="center"/>
    </xf>
    <xf numFmtId="0" fontId="14" fillId="0" borderId="1" xfId="0" applyFont="1" applyBorder="1"/>
    <xf numFmtId="165" fontId="8" fillId="3" borderId="1" xfId="1" applyNumberFormat="1" applyFont="1" applyFill="1" applyBorder="1" applyAlignment="1" applyProtection="1">
      <alignment horizontal="center"/>
    </xf>
    <xf numFmtId="165" fontId="7" fillId="3" borderId="1" xfId="1" applyNumberFormat="1" applyFont="1" applyFill="1" applyBorder="1" applyAlignment="1" applyProtection="1">
      <alignment horizontal="center"/>
    </xf>
    <xf numFmtId="165" fontId="4" fillId="7" borderId="1" xfId="1" applyNumberFormat="1" applyFont="1" applyFill="1" applyBorder="1" applyAlignment="1" applyProtection="1">
      <alignment horizontal="center"/>
    </xf>
    <xf numFmtId="165" fontId="13" fillId="2" borderId="1" xfId="1" applyNumberFormat="1" applyFont="1" applyFill="1" applyBorder="1" applyAlignment="1" applyProtection="1"/>
    <xf numFmtId="165" fontId="6" fillId="0" borderId="1" xfId="1" applyNumberFormat="1" applyFont="1" applyFill="1" applyBorder="1" applyAlignment="1" applyProtection="1"/>
    <xf numFmtId="165" fontId="6" fillId="7" borderId="1" xfId="1" applyNumberFormat="1" applyFont="1" applyFill="1" applyBorder="1" applyAlignment="1" applyProtection="1"/>
    <xf numFmtId="165" fontId="5" fillId="7" borderId="1" xfId="1" applyNumberFormat="1" applyFont="1" applyFill="1" applyBorder="1" applyAlignment="1" applyProtection="1"/>
    <xf numFmtId="165" fontId="9" fillId="7" borderId="1" xfId="1" applyNumberFormat="1" applyFont="1" applyFill="1" applyBorder="1" applyAlignment="1" applyProtection="1"/>
    <xf numFmtId="0" fontId="11" fillId="0" borderId="1" xfId="0" applyFont="1" applyBorder="1"/>
    <xf numFmtId="0" fontId="4" fillId="5" borderId="4" xfId="0" applyFont="1" applyFill="1" applyBorder="1"/>
    <xf numFmtId="0" fontId="9" fillId="0" borderId="1" xfId="0" applyFont="1" applyFill="1" applyBorder="1"/>
    <xf numFmtId="0" fontId="9" fillId="0" borderId="4" xfId="0" applyFont="1" applyFill="1" applyBorder="1"/>
    <xf numFmtId="165" fontId="9" fillId="0" borderId="1" xfId="1" applyNumberFormat="1" applyFont="1" applyFill="1" applyBorder="1" applyAlignment="1" applyProtection="1"/>
    <xf numFmtId="0" fontId="2" fillId="0" borderId="0" xfId="0" applyFont="1" applyFill="1"/>
    <xf numFmtId="165" fontId="8" fillId="7" borderId="1" xfId="1" applyNumberFormat="1" applyFont="1" applyFill="1" applyBorder="1" applyAlignment="1" applyProtection="1">
      <alignment horizontal="center"/>
    </xf>
    <xf numFmtId="165" fontId="9" fillId="7" borderId="1" xfId="1" applyNumberFormat="1" applyFont="1" applyFill="1" applyBorder="1" applyAlignment="1" applyProtection="1">
      <alignment horizontal="center"/>
    </xf>
    <xf numFmtId="165" fontId="7" fillId="7" borderId="1" xfId="1" applyNumberFormat="1" applyFont="1" applyFill="1" applyBorder="1" applyAlignment="1" applyProtection="1"/>
    <xf numFmtId="0" fontId="5" fillId="3" borderId="4" xfId="0" applyFont="1" applyFill="1" applyBorder="1"/>
    <xf numFmtId="0" fontId="6" fillId="0" borderId="4" xfId="0" applyFont="1" applyFill="1" applyBorder="1"/>
    <xf numFmtId="165" fontId="5" fillId="3" borderId="1" xfId="1" applyNumberFormat="1" applyFont="1" applyFill="1" applyBorder="1" applyAlignment="1" applyProtection="1">
      <alignment horizontal="center"/>
    </xf>
    <xf numFmtId="165" fontId="6" fillId="3" borderId="1" xfId="1" applyNumberFormat="1" applyFont="1" applyFill="1" applyBorder="1" applyAlignment="1" applyProtection="1">
      <alignment horizontal="center"/>
    </xf>
    <xf numFmtId="0" fontId="11" fillId="11" borderId="1" xfId="0" applyFont="1" applyFill="1" applyBorder="1"/>
    <xf numFmtId="0" fontId="4" fillId="11" borderId="4" xfId="0" applyFont="1" applyFill="1" applyBorder="1"/>
    <xf numFmtId="165" fontId="5" fillId="11" borderId="1" xfId="1" applyNumberFormat="1" applyFont="1" applyFill="1" applyBorder="1" applyAlignment="1" applyProtection="1"/>
    <xf numFmtId="165" fontId="4" fillId="11" borderId="1" xfId="1" applyNumberFormat="1" applyFont="1" applyFill="1" applyBorder="1" applyAlignment="1" applyProtection="1"/>
    <xf numFmtId="0" fontId="9" fillId="11" borderId="1" xfId="0" applyFont="1" applyFill="1" applyBorder="1"/>
    <xf numFmtId="165" fontId="6" fillId="11" borderId="1" xfId="1" applyNumberFormat="1" applyFont="1" applyFill="1" applyBorder="1" applyAlignment="1" applyProtection="1"/>
    <xf numFmtId="165" fontId="25" fillId="0" borderId="0" xfId="0" applyNumberFormat="1" applyFont="1"/>
    <xf numFmtId="165" fontId="13" fillId="3" borderId="0" xfId="1" applyNumberFormat="1" applyFont="1" applyFill="1" applyBorder="1" applyAlignment="1" applyProtection="1"/>
    <xf numFmtId="0" fontId="5" fillId="2" borderId="2" xfId="0" applyFont="1" applyFill="1" applyBorder="1" applyAlignment="1">
      <alignment horizontal="center"/>
    </xf>
    <xf numFmtId="165" fontId="5" fillId="2" borderId="3" xfId="1" applyNumberFormat="1" applyFont="1" applyFill="1" applyBorder="1" applyAlignment="1" applyProtection="1">
      <alignment horizontal="center"/>
    </xf>
    <xf numFmtId="165" fontId="14" fillId="0" borderId="1" xfId="1" applyNumberFormat="1" applyFont="1" applyFill="1" applyBorder="1" applyAlignment="1" applyProtection="1"/>
    <xf numFmtId="0" fontId="7" fillId="0" borderId="4" xfId="0" applyFont="1" applyBorder="1"/>
    <xf numFmtId="165" fontId="13" fillId="0" borderId="1" xfId="1" applyNumberFormat="1" applyFont="1" applyFill="1" applyBorder="1" applyAlignment="1" applyProtection="1"/>
    <xf numFmtId="165" fontId="13" fillId="4" borderId="1" xfId="1" applyNumberFormat="1" applyFont="1" applyFill="1" applyBorder="1" applyAlignment="1" applyProtection="1"/>
    <xf numFmtId="165" fontId="4" fillId="12" borderId="1" xfId="1" applyNumberFormat="1" applyFont="1" applyFill="1" applyBorder="1" applyAlignment="1" applyProtection="1"/>
    <xf numFmtId="0" fontId="7" fillId="3" borderId="4" xfId="0" applyFont="1" applyFill="1" applyBorder="1"/>
    <xf numFmtId="0" fontId="8" fillId="0" borderId="1" xfId="0" applyFont="1" applyBorder="1"/>
    <xf numFmtId="0" fontId="8" fillId="3" borderId="4" xfId="0" applyFont="1" applyFill="1" applyBorder="1"/>
    <xf numFmtId="165" fontId="8" fillId="4" borderId="1" xfId="1" applyNumberFormat="1" applyFont="1" applyFill="1" applyBorder="1" applyAlignment="1" applyProtection="1"/>
    <xf numFmtId="0" fontId="7" fillId="0" borderId="0" xfId="0" applyFont="1" applyBorder="1"/>
    <xf numFmtId="165" fontId="5" fillId="9" borderId="1" xfId="1" applyNumberFormat="1" applyFont="1" applyFill="1" applyBorder="1" applyAlignment="1" applyProtection="1"/>
    <xf numFmtId="165" fontId="13" fillId="9" borderId="1" xfId="1" applyNumberFormat="1" applyFont="1" applyFill="1" applyBorder="1" applyAlignment="1" applyProtection="1"/>
    <xf numFmtId="165" fontId="7" fillId="4" borderId="1" xfId="1" applyNumberFormat="1" applyFont="1" applyFill="1" applyBorder="1" applyAlignment="1" applyProtection="1"/>
    <xf numFmtId="165" fontId="4" fillId="9" borderId="1" xfId="1" applyNumberFormat="1" applyFont="1" applyFill="1" applyBorder="1" applyAlignment="1" applyProtection="1"/>
    <xf numFmtId="0" fontId="27" fillId="0" borderId="0" xfId="0" applyFont="1"/>
    <xf numFmtId="0" fontId="4" fillId="7" borderId="1" xfId="0" applyFont="1" applyFill="1" applyBorder="1" applyAlignment="1">
      <alignment horizontal="center" vertical="center" wrapText="1"/>
    </xf>
    <xf numFmtId="16" fontId="8" fillId="0" borderId="0" xfId="0" applyNumberFormat="1" applyFont="1"/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 applyProtection="1">
      <alignment horizontal="right" vertical="center" wrapText="1"/>
    </xf>
    <xf numFmtId="3" fontId="5" fillId="7" borderId="1" xfId="0" applyNumberFormat="1" applyFont="1" applyFill="1" applyBorder="1" applyAlignment="1" applyProtection="1">
      <alignment horizontal="right" vertical="center" wrapText="1"/>
    </xf>
    <xf numFmtId="165" fontId="7" fillId="3" borderId="1" xfId="1" applyNumberFormat="1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65" fontId="14" fillId="3" borderId="1" xfId="1" applyNumberFormat="1" applyFont="1" applyFill="1" applyBorder="1" applyAlignment="1" applyProtection="1">
      <alignment horizontal="right"/>
    </xf>
    <xf numFmtId="16" fontId="7" fillId="0" borderId="0" xfId="0" applyNumberFormat="1" applyFont="1"/>
    <xf numFmtId="0" fontId="29" fillId="3" borderId="1" xfId="0" applyFont="1" applyFill="1" applyBorder="1" applyAlignment="1" applyProtection="1">
      <alignment horizontal="left" vertical="center" wrapText="1"/>
      <protection locked="0"/>
    </xf>
    <xf numFmtId="3" fontId="20" fillId="6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 applyProtection="1">
      <alignment horizontal="left" vertical="center" wrapText="1"/>
      <protection locked="0"/>
    </xf>
    <xf numFmtId="3" fontId="10" fillId="3" borderId="1" xfId="0" applyNumberFormat="1" applyFont="1" applyFill="1" applyBorder="1" applyAlignment="1" applyProtection="1">
      <alignment horizontal="right" vertical="center" wrapText="1"/>
    </xf>
    <xf numFmtId="3" fontId="30" fillId="3" borderId="1" xfId="0" applyNumberFormat="1" applyFont="1" applyFill="1" applyBorder="1" applyAlignment="1" applyProtection="1">
      <alignment horizontal="right" vertical="center" wrapText="1"/>
    </xf>
    <xf numFmtId="3" fontId="6" fillId="7" borderId="1" xfId="0" applyNumberFormat="1" applyFont="1" applyFill="1" applyBorder="1" applyAlignment="1" applyProtection="1">
      <alignment horizontal="right" vertical="center" wrapText="1"/>
    </xf>
    <xf numFmtId="165" fontId="13" fillId="3" borderId="1" xfId="1" applyNumberFormat="1" applyFont="1" applyFill="1" applyBorder="1" applyAlignment="1" applyProtection="1">
      <alignment horizontal="right"/>
    </xf>
    <xf numFmtId="0" fontId="8" fillId="0" borderId="0" xfId="0" applyFont="1"/>
    <xf numFmtId="0" fontId="31" fillId="0" borderId="0" xfId="0" applyFont="1"/>
    <xf numFmtId="0" fontId="5" fillId="7" borderId="0" xfId="0" applyFont="1" applyFill="1" applyAlignment="1">
      <alignment horizontal="center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3" fontId="10" fillId="7" borderId="1" xfId="0" applyNumberFormat="1" applyFont="1" applyFill="1" applyBorder="1" applyAlignment="1" applyProtection="1">
      <alignment horizontal="right" vertical="center" wrapText="1"/>
    </xf>
    <xf numFmtId="3" fontId="30" fillId="7" borderId="1" xfId="0" applyNumberFormat="1" applyFont="1" applyFill="1" applyBorder="1" applyAlignment="1" applyProtection="1">
      <alignment horizontal="right" vertical="center" wrapText="1"/>
    </xf>
    <xf numFmtId="166" fontId="5" fillId="7" borderId="1" xfId="0" applyNumberFormat="1" applyFont="1" applyFill="1" applyBorder="1" applyAlignment="1" applyProtection="1">
      <alignment horizontal="right" vertical="center" wrapText="1"/>
    </xf>
    <xf numFmtId="166" fontId="14" fillId="7" borderId="1" xfId="0" applyNumberFormat="1" applyFont="1" applyFill="1" applyBorder="1" applyAlignment="1" applyProtection="1">
      <alignment horizontal="right" vertical="center" wrapText="1"/>
    </xf>
    <xf numFmtId="0" fontId="14" fillId="0" borderId="0" xfId="0" applyFont="1"/>
    <xf numFmtId="0" fontId="25" fillId="3" borderId="1" xfId="0" applyFont="1" applyFill="1" applyBorder="1" applyAlignment="1">
      <alignment horizontal="right"/>
    </xf>
    <xf numFmtId="0" fontId="30" fillId="3" borderId="1" xfId="0" applyFont="1" applyFill="1" applyBorder="1"/>
    <xf numFmtId="165" fontId="6" fillId="7" borderId="1" xfId="1" applyNumberFormat="1" applyFont="1" applyFill="1" applyBorder="1" applyAlignment="1" applyProtection="1">
      <alignment horizontal="right"/>
    </xf>
    <xf numFmtId="0" fontId="32" fillId="3" borderId="1" xfId="0" applyFont="1" applyFill="1" applyBorder="1"/>
    <xf numFmtId="3" fontId="32" fillId="3" borderId="1" xfId="0" applyNumberFormat="1" applyFont="1" applyFill="1" applyBorder="1"/>
    <xf numFmtId="3" fontId="6" fillId="7" borderId="1" xfId="0" applyNumberFormat="1" applyFont="1" applyFill="1" applyBorder="1"/>
    <xf numFmtId="2" fontId="5" fillId="3" borderId="1" xfId="0" applyNumberFormat="1" applyFont="1" applyFill="1" applyBorder="1"/>
    <xf numFmtId="3" fontId="12" fillId="3" borderId="1" xfId="0" applyNumberFormat="1" applyFont="1" applyFill="1" applyBorder="1" applyAlignment="1" applyProtection="1">
      <alignment horizontal="right" vertical="center" wrapText="1"/>
    </xf>
    <xf numFmtId="3" fontId="33" fillId="3" borderId="1" xfId="0" applyNumberFormat="1" applyFont="1" applyFill="1" applyBorder="1" applyAlignment="1" applyProtection="1">
      <alignment horizontal="right" vertical="center" wrapText="1"/>
    </xf>
    <xf numFmtId="3" fontId="6" fillId="7" borderId="1" xfId="0" applyNumberFormat="1" applyFont="1" applyFill="1" applyBorder="1" applyAlignment="1" applyProtection="1">
      <alignment vertical="center" wrapText="1"/>
    </xf>
    <xf numFmtId="3" fontId="32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1" xfId="0" applyNumberFormat="1" applyFont="1" applyFill="1" applyBorder="1" applyAlignment="1" applyProtection="1">
      <alignment horizontal="right" vertical="center" wrapText="1"/>
      <protection locked="0"/>
    </xf>
    <xf numFmtId="2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3" fontId="29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7" borderId="1" xfId="0" applyNumberFormat="1" applyFont="1" applyFill="1" applyBorder="1" applyAlignment="1" applyProtection="1">
      <alignment horizontal="right" vertical="center" wrapText="1"/>
      <protection locked="0"/>
    </xf>
    <xf numFmtId="3" fontId="32" fillId="7" borderId="1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/>
    <xf numFmtId="0" fontId="13" fillId="7" borderId="0" xfId="0" applyFont="1" applyFill="1"/>
    <xf numFmtId="166" fontId="5" fillId="7" borderId="1" xfId="0" applyNumberFormat="1" applyFont="1" applyFill="1" applyBorder="1"/>
    <xf numFmtId="166" fontId="7" fillId="7" borderId="1" xfId="0" applyNumberFormat="1" applyFont="1" applyFill="1" applyBorder="1"/>
    <xf numFmtId="0" fontId="6" fillId="3" borderId="1" xfId="0" applyFont="1" applyFill="1" applyBorder="1"/>
    <xf numFmtId="165" fontId="10" fillId="3" borderId="1" xfId="1" applyNumberFormat="1" applyFont="1" applyFill="1" applyBorder="1" applyAlignment="1" applyProtection="1"/>
    <xf numFmtId="165" fontId="6" fillId="7" borderId="1" xfId="1" applyNumberFormat="1" applyFont="1" applyFill="1" applyBorder="1" applyAlignment="1" applyProtection="1">
      <alignment horizontal="right" wrapText="1"/>
    </xf>
    <xf numFmtId="0" fontId="29" fillId="3" borderId="1" xfId="0" applyFont="1" applyFill="1" applyBorder="1"/>
    <xf numFmtId="0" fontId="20" fillId="6" borderId="1" xfId="1" applyNumberFormat="1" applyFont="1" applyFill="1" applyBorder="1" applyAlignment="1" applyProtection="1">
      <alignment horizontal="right"/>
    </xf>
    <xf numFmtId="165" fontId="20" fillId="6" borderId="1" xfId="1" applyNumberFormat="1" applyFont="1" applyFill="1" applyBorder="1" applyAlignment="1" applyProtection="1">
      <alignment horizontal="right" wrapText="1"/>
    </xf>
    <xf numFmtId="16" fontId="13" fillId="7" borderId="0" xfId="0" applyNumberFormat="1" applyFont="1" applyFill="1" applyAlignment="1">
      <alignment horizontal="center"/>
    </xf>
    <xf numFmtId="3" fontId="24" fillId="7" borderId="1" xfId="0" applyNumberFormat="1" applyFont="1" applyFill="1" applyBorder="1" applyAlignment="1" applyProtection="1">
      <alignment horizontal="right" vertical="center" wrapText="1"/>
    </xf>
    <xf numFmtId="165" fontId="34" fillId="7" borderId="1" xfId="1" applyNumberFormat="1" applyFont="1" applyFill="1" applyBorder="1" applyAlignment="1" applyProtection="1">
      <alignment horizontal="right"/>
    </xf>
    <xf numFmtId="3" fontId="35" fillId="7" borderId="1" xfId="0" applyNumberFormat="1" applyFont="1" applyFill="1" applyBorder="1" applyAlignment="1" applyProtection="1">
      <alignment horizontal="right" vertical="center" wrapText="1"/>
    </xf>
    <xf numFmtId="165" fontId="24" fillId="7" borderId="1" xfId="1" applyNumberFormat="1" applyFont="1" applyFill="1" applyBorder="1" applyAlignment="1" applyProtection="1">
      <alignment horizontal="right" vertical="center" wrapText="1"/>
    </xf>
    <xf numFmtId="165" fontId="6" fillId="7" borderId="1" xfId="1" applyNumberFormat="1" applyFont="1" applyFill="1" applyBorder="1" applyAlignment="1" applyProtection="1">
      <alignment horizontal="right" vertical="top" wrapText="1"/>
    </xf>
    <xf numFmtId="0" fontId="5" fillId="3" borderId="1" xfId="0" applyFont="1" applyFill="1" applyBorder="1"/>
    <xf numFmtId="165" fontId="11" fillId="3" borderId="1" xfId="1" applyNumberFormat="1" applyFont="1" applyFill="1" applyBorder="1" applyAlignment="1" applyProtection="1"/>
    <xf numFmtId="0" fontId="13" fillId="7" borderId="0" xfId="0" applyFont="1" applyFill="1" applyAlignment="1">
      <alignment horizontal="center"/>
    </xf>
    <xf numFmtId="165" fontId="11" fillId="7" borderId="1" xfId="1" applyNumberFormat="1" applyFont="1" applyFill="1" applyBorder="1" applyAlignment="1" applyProtection="1"/>
    <xf numFmtId="165" fontId="10" fillId="7" borderId="1" xfId="1" applyNumberFormat="1" applyFont="1" applyFill="1" applyBorder="1" applyAlignment="1" applyProtection="1"/>
    <xf numFmtId="165" fontId="13" fillId="7" borderId="1" xfId="1" applyNumberFormat="1" applyFont="1" applyFill="1" applyBorder="1" applyAlignment="1" applyProtection="1">
      <alignment horizontal="right"/>
    </xf>
    <xf numFmtId="165" fontId="14" fillId="7" borderId="1" xfId="1" applyNumberFormat="1" applyFont="1" applyFill="1" applyBorder="1" applyAlignment="1" applyProtection="1">
      <alignment horizontal="right"/>
    </xf>
    <xf numFmtId="0" fontId="13" fillId="2" borderId="1" xfId="0" applyFont="1" applyFill="1" applyBorder="1"/>
    <xf numFmtId="166" fontId="10" fillId="2" borderId="1" xfId="0" applyNumberFormat="1" applyFont="1" applyFill="1" applyBorder="1"/>
    <xf numFmtId="166" fontId="5" fillId="2" borderId="1" xfId="0" applyNumberFormat="1" applyFont="1" applyFill="1" applyBorder="1"/>
    <xf numFmtId="166" fontId="7" fillId="2" borderId="1" xfId="0" applyNumberFormat="1" applyFont="1" applyFill="1" applyBorder="1"/>
    <xf numFmtId="166" fontId="36" fillId="13" borderId="1" xfId="0" applyNumberFormat="1" applyFont="1" applyFill="1" applyBorder="1"/>
    <xf numFmtId="0" fontId="37" fillId="0" borderId="0" xfId="0" applyFont="1"/>
    <xf numFmtId="0" fontId="26" fillId="0" borderId="1" xfId="0" applyFont="1" applyBorder="1" applyAlignment="1">
      <alignment horizontal="center"/>
    </xf>
    <xf numFmtId="0" fontId="38" fillId="0" borderId="1" xfId="0" applyFont="1" applyBorder="1"/>
    <xf numFmtId="165" fontId="24" fillId="3" borderId="1" xfId="1" applyNumberFormat="1" applyFont="1" applyFill="1" applyBorder="1" applyAlignment="1" applyProtection="1"/>
    <xf numFmtId="165" fontId="26" fillId="7" borderId="1" xfId="1" applyNumberFormat="1" applyFont="1" applyFill="1" applyBorder="1" applyAlignment="1" applyProtection="1"/>
    <xf numFmtId="0" fontId="26" fillId="3" borderId="1" xfId="0" applyFont="1" applyFill="1" applyBorder="1" applyAlignment="1">
      <alignment horizontal="center"/>
    </xf>
    <xf numFmtId="166" fontId="38" fillId="0" borderId="1" xfId="0" applyNumberFormat="1" applyFont="1" applyFill="1" applyBorder="1" applyAlignment="1" applyProtection="1">
      <alignment vertical="center" wrapText="1"/>
      <protection locked="0"/>
    </xf>
    <xf numFmtId="166" fontId="3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6" fontId="38" fillId="0" borderId="1" xfId="0" applyNumberFormat="1" applyFont="1" applyFill="1" applyBorder="1" applyAlignment="1">
      <alignment horizontal="left" vertical="center" wrapText="1"/>
    </xf>
    <xf numFmtId="0" fontId="38" fillId="0" borderId="4" xfId="0" applyFont="1" applyBorder="1"/>
    <xf numFmtId="0" fontId="38" fillId="3" borderId="1" xfId="0" applyFont="1" applyFill="1" applyBorder="1"/>
    <xf numFmtId="0" fontId="26" fillId="3" borderId="1" xfId="0" applyFont="1" applyFill="1" applyBorder="1"/>
    <xf numFmtId="165" fontId="24" fillId="7" borderId="1" xfId="1" applyNumberFormat="1" applyFont="1" applyFill="1" applyBorder="1" applyAlignment="1" applyProtection="1"/>
    <xf numFmtId="166" fontId="38" fillId="0" borderId="4" xfId="0" applyNumberFormat="1" applyFont="1" applyFill="1" applyBorder="1" applyAlignment="1" applyProtection="1">
      <alignment vertical="center" wrapText="1"/>
    </xf>
    <xf numFmtId="166" fontId="38" fillId="0" borderId="4" xfId="0" applyNumberFormat="1" applyFont="1" applyFill="1" applyBorder="1" applyAlignment="1" applyProtection="1">
      <alignment vertical="center" wrapText="1"/>
      <protection locked="0"/>
    </xf>
    <xf numFmtId="0" fontId="26" fillId="3" borderId="1" xfId="0" applyFont="1" applyFill="1" applyBorder="1" applyAlignment="1">
      <alignment wrapText="1"/>
    </xf>
    <xf numFmtId="165" fontId="6" fillId="7" borderId="1" xfId="1" applyNumberFormat="1" applyFont="1" applyFill="1" applyBorder="1" applyAlignment="1" applyProtection="1">
      <alignment vertical="center" wrapText="1"/>
    </xf>
    <xf numFmtId="165" fontId="5" fillId="7" borderId="1" xfId="1" applyNumberFormat="1" applyFont="1" applyFill="1" applyBorder="1" applyAlignment="1" applyProtection="1">
      <alignment vertical="center" wrapText="1"/>
    </xf>
    <xf numFmtId="165" fontId="39" fillId="7" borderId="1" xfId="1" applyNumberFormat="1" applyFont="1" applyFill="1" applyBorder="1" applyAlignment="1" applyProtection="1"/>
    <xf numFmtId="165" fontId="0" fillId="0" borderId="0" xfId="0" applyNumberFormat="1"/>
    <xf numFmtId="166" fontId="26" fillId="3" borderId="1" xfId="0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 applyProtection="1">
      <alignment vertical="center" wrapText="1"/>
    </xf>
    <xf numFmtId="165" fontId="6" fillId="2" borderId="1" xfId="1" applyNumberFormat="1" applyFont="1" applyFill="1" applyBorder="1" applyAlignment="1" applyProtection="1">
      <alignment vertical="center" wrapText="1"/>
    </xf>
    <xf numFmtId="165" fontId="14" fillId="0" borderId="0" xfId="1" applyNumberFormat="1" applyFont="1" applyFill="1" applyBorder="1" applyAlignment="1" applyProtection="1"/>
    <xf numFmtId="165" fontId="14" fillId="0" borderId="0" xfId="0" applyNumberFormat="1" applyFont="1"/>
    <xf numFmtId="0" fontId="40" fillId="0" borderId="0" xfId="0" applyFont="1"/>
    <xf numFmtId="0" fontId="18" fillId="6" borderId="2" xfId="4" applyFont="1" applyFill="1" applyBorder="1" applyAlignment="1"/>
    <xf numFmtId="3" fontId="4" fillId="7" borderId="2" xfId="4" applyNumberFormat="1" applyFont="1" applyFill="1" applyBorder="1" applyAlignment="1"/>
    <xf numFmtId="0" fontId="9" fillId="7" borderId="1" xfId="0" applyFont="1" applyFill="1" applyBorder="1"/>
    <xf numFmtId="0" fontId="18" fillId="6" borderId="5" xfId="4" applyFont="1" applyFill="1" applyBorder="1" applyAlignment="1"/>
    <xf numFmtId="3" fontId="4" fillId="7" borderId="5" xfId="4" applyNumberFormat="1" applyFont="1" applyFill="1" applyBorder="1" applyAlignment="1">
      <alignment horizontal="center"/>
    </xf>
    <xf numFmtId="0" fontId="18" fillId="6" borderId="3" xfId="4" applyFont="1" applyFill="1" applyBorder="1" applyAlignment="1"/>
    <xf numFmtId="3" fontId="4" fillId="7" borderId="3" xfId="4" applyNumberFormat="1" applyFont="1" applyFill="1" applyBorder="1" applyAlignment="1">
      <alignment horizontal="center"/>
    </xf>
    <xf numFmtId="3" fontId="4" fillId="7" borderId="1" xfId="4" applyNumberFormat="1" applyFont="1" applyFill="1" applyBorder="1" applyAlignment="1"/>
    <xf numFmtId="0" fontId="4" fillId="7" borderId="3" xfId="4" applyFont="1" applyFill="1" applyBorder="1" applyAlignment="1">
      <alignment horizontal="center"/>
    </xf>
    <xf numFmtId="0" fontId="4" fillId="7" borderId="1" xfId="4" applyFont="1" applyFill="1" applyBorder="1" applyAlignment="1">
      <alignment horizontal="left"/>
    </xf>
    <xf numFmtId="165" fontId="4" fillId="7" borderId="1" xfId="1" applyNumberFormat="1" applyFont="1" applyFill="1" applyBorder="1" applyAlignment="1" applyProtection="1"/>
    <xf numFmtId="0" fontId="9" fillId="0" borderId="1" xfId="4" applyFont="1" applyBorder="1"/>
    <xf numFmtId="165" fontId="16" fillId="3" borderId="1" xfId="4" applyNumberFormat="1" applyFont="1" applyFill="1" applyBorder="1"/>
    <xf numFmtId="165" fontId="41" fillId="3" borderId="1" xfId="4" applyNumberFormat="1" applyFont="1" applyFill="1" applyBorder="1"/>
    <xf numFmtId="165" fontId="4" fillId="3" borderId="1" xfId="4" applyNumberFormat="1" applyFont="1" applyFill="1" applyBorder="1"/>
    <xf numFmtId="165" fontId="4" fillId="4" borderId="1" xfId="4" applyNumberFormat="1" applyFont="1" applyFill="1" applyBorder="1"/>
    <xf numFmtId="165" fontId="9" fillId="4" borderId="1" xfId="4" applyNumberFormat="1" applyFont="1" applyFill="1" applyBorder="1"/>
    <xf numFmtId="165" fontId="9" fillId="3" borderId="1" xfId="1" applyNumberFormat="1" applyFont="1" applyFill="1" applyBorder="1" applyAlignment="1" applyProtection="1"/>
    <xf numFmtId="0" fontId="9" fillId="3" borderId="1" xfId="4" applyFont="1" applyFill="1" applyBorder="1"/>
    <xf numFmtId="0" fontId="9" fillId="0" borderId="1" xfId="0" applyFont="1" applyBorder="1"/>
    <xf numFmtId="0" fontId="4" fillId="3" borderId="1" xfId="4" applyFont="1" applyFill="1" applyBorder="1"/>
    <xf numFmtId="165" fontId="4" fillId="0" borderId="1" xfId="1" applyNumberFormat="1" applyFont="1" applyFill="1" applyBorder="1" applyAlignment="1" applyProtection="1"/>
    <xf numFmtId="165" fontId="4" fillId="3" borderId="1" xfId="1" applyNumberFormat="1" applyFont="1" applyFill="1" applyBorder="1" applyAlignment="1" applyProtection="1"/>
    <xf numFmtId="165" fontId="9" fillId="3" borderId="1" xfId="4" applyNumberFormat="1" applyFont="1" applyFill="1" applyBorder="1"/>
    <xf numFmtId="0" fontId="9" fillId="0" borderId="1" xfId="4" applyFont="1" applyFill="1" applyBorder="1" applyAlignment="1">
      <alignment horizontal="left"/>
    </xf>
    <xf numFmtId="0" fontId="4" fillId="0" borderId="1" xfId="4" applyFont="1" applyFill="1" applyBorder="1"/>
    <xf numFmtId="0" fontId="9" fillId="0" borderId="1" xfId="4" applyFont="1" applyFill="1" applyBorder="1"/>
    <xf numFmtId="0" fontId="9" fillId="4" borderId="1" xfId="4" applyFont="1" applyFill="1" applyBorder="1"/>
    <xf numFmtId="0" fontId="4" fillId="9" borderId="1" xfId="4" applyFont="1" applyFill="1" applyBorder="1"/>
    <xf numFmtId="0" fontId="5" fillId="6" borderId="2" xfId="0" applyFont="1" applyFill="1" applyBorder="1" applyAlignment="1"/>
    <xf numFmtId="0" fontId="5" fillId="6" borderId="5" xfId="0" applyFont="1" applyFill="1" applyBorder="1" applyAlignment="1"/>
    <xf numFmtId="0" fontId="4" fillId="7" borderId="2" xfId="0" applyFont="1" applyFill="1" applyBorder="1" applyAlignment="1">
      <alignment horizontal="center"/>
    </xf>
    <xf numFmtId="0" fontId="18" fillId="6" borderId="5" xfId="0" applyFont="1" applyFill="1" applyBorder="1" applyAlignment="1"/>
    <xf numFmtId="0" fontId="4" fillId="7" borderId="5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5" fillId="6" borderId="3" xfId="0" applyFont="1" applyFill="1" applyBorder="1" applyAlignment="1"/>
    <xf numFmtId="0" fontId="5" fillId="7" borderId="1" xfId="0" applyFont="1" applyFill="1" applyBorder="1" applyAlignment="1"/>
    <xf numFmtId="0" fontId="4" fillId="7" borderId="3" xfId="0" applyFont="1" applyFill="1" applyBorder="1" applyAlignment="1">
      <alignment horizontal="center"/>
    </xf>
    <xf numFmtId="165" fontId="42" fillId="3" borderId="1" xfId="1" applyNumberFormat="1" applyFont="1" applyFill="1" applyBorder="1" applyAlignment="1" applyProtection="1"/>
    <xf numFmtId="165" fontId="5" fillId="8" borderId="1" xfId="1" applyNumberFormat="1" applyFont="1" applyFill="1" applyBorder="1" applyAlignment="1" applyProtection="1"/>
    <xf numFmtId="3" fontId="7" fillId="0" borderId="1" xfId="0" applyNumberFormat="1" applyFont="1" applyBorder="1"/>
    <xf numFmtId="165" fontId="39" fillId="3" borderId="1" xfId="1" applyNumberFormat="1" applyFont="1" applyFill="1" applyBorder="1" applyAlignment="1" applyProtection="1"/>
    <xf numFmtId="165" fontId="5" fillId="8" borderId="1" xfId="1" applyNumberFormat="1" applyFont="1" applyFill="1" applyBorder="1" applyAlignment="1" applyProtection="1">
      <alignment horizontal="right"/>
    </xf>
    <xf numFmtId="3" fontId="6" fillId="3" borderId="1" xfId="0" applyNumberFormat="1" applyFont="1" applyFill="1" applyBorder="1"/>
    <xf numFmtId="165" fontId="39" fillId="3" borderId="1" xfId="1" applyNumberFormat="1" applyFont="1" applyFill="1" applyBorder="1" applyAlignment="1" applyProtection="1">
      <alignment horizontal="right"/>
    </xf>
    <xf numFmtId="165" fontId="39" fillId="7" borderId="1" xfId="1" applyNumberFormat="1" applyFont="1" applyFill="1" applyBorder="1" applyAlignment="1" applyProtection="1">
      <alignment horizontal="left" vertical="top"/>
    </xf>
    <xf numFmtId="165" fontId="5" fillId="3" borderId="1" xfId="1" applyNumberFormat="1" applyFont="1" applyFill="1" applyBorder="1" applyAlignment="1" applyProtection="1">
      <alignment horizontal="right"/>
    </xf>
    <xf numFmtId="3" fontId="14" fillId="0" borderId="1" xfId="0" applyNumberFormat="1" applyFont="1" applyBorder="1"/>
    <xf numFmtId="2" fontId="6" fillId="3" borderId="1" xfId="1" applyNumberFormat="1" applyFont="1" applyFill="1" applyBorder="1" applyAlignment="1" applyProtection="1"/>
    <xf numFmtId="165" fontId="6" fillId="3" borderId="1" xfId="1" applyNumberFormat="1" applyFont="1" applyFill="1" applyBorder="1" applyAlignment="1" applyProtection="1">
      <alignment horizontal="right"/>
    </xf>
    <xf numFmtId="165" fontId="6" fillId="3" borderId="1" xfId="1" applyNumberFormat="1" applyFont="1" applyFill="1" applyBorder="1" applyAlignment="1" applyProtection="1">
      <alignment horizontal="right" vertical="top"/>
    </xf>
    <xf numFmtId="3" fontId="5" fillId="3" borderId="1" xfId="0" applyNumberFormat="1" applyFont="1" applyFill="1" applyBorder="1"/>
    <xf numFmtId="3" fontId="7" fillId="0" borderId="1" xfId="0" applyNumberFormat="1" applyFont="1" applyFill="1" applyBorder="1"/>
    <xf numFmtId="3" fontId="8" fillId="0" borderId="1" xfId="0" applyNumberFormat="1" applyFont="1" applyFill="1" applyBorder="1"/>
    <xf numFmtId="3" fontId="8" fillId="3" borderId="1" xfId="0" applyNumberFormat="1" applyFont="1" applyFill="1" applyBorder="1"/>
    <xf numFmtId="0" fontId="13" fillId="0" borderId="1" xfId="0" applyFont="1" applyBorder="1"/>
    <xf numFmtId="3" fontId="7" fillId="0" borderId="1" xfId="0" applyNumberFormat="1" applyFont="1" applyBorder="1" applyAlignment="1">
      <alignment horizontal="left"/>
    </xf>
    <xf numFmtId="3" fontId="7" fillId="3" borderId="1" xfId="0" applyNumberFormat="1" applyFont="1" applyFill="1" applyBorder="1"/>
    <xf numFmtId="0" fontId="4" fillId="9" borderId="1" xfId="0" applyFont="1" applyFill="1" applyBorder="1"/>
    <xf numFmtId="165" fontId="6" fillId="9" borderId="1" xfId="1" applyNumberFormat="1" applyFont="1" applyFill="1" applyBorder="1" applyAlignment="1" applyProtection="1"/>
    <xf numFmtId="165" fontId="20" fillId="6" borderId="1" xfId="1" applyNumberFormat="1" applyFont="1" applyFill="1" applyBorder="1" applyAlignment="1" applyProtection="1"/>
    <xf numFmtId="165" fontId="13" fillId="0" borderId="0" xfId="1" applyNumberFormat="1" applyFont="1" applyFill="1" applyBorder="1" applyAlignment="1" applyProtection="1"/>
    <xf numFmtId="0" fontId="15" fillId="0" borderId="0" xfId="0" applyFont="1" applyFill="1"/>
    <xf numFmtId="0" fontId="5" fillId="0" borderId="2" xfId="0" applyFont="1" applyFill="1" applyBorder="1" applyAlignment="1"/>
    <xf numFmtId="167" fontId="5" fillId="0" borderId="1" xfId="2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/>
    <xf numFmtId="0" fontId="20" fillId="0" borderId="5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3" xfId="0" applyFont="1" applyFill="1" applyBorder="1" applyAlignment="1"/>
    <xf numFmtId="167" fontId="5" fillId="0" borderId="1" xfId="2" applyNumberFormat="1" applyFont="1" applyFill="1" applyBorder="1" applyAlignment="1" applyProtection="1"/>
    <xf numFmtId="165" fontId="5" fillId="0" borderId="1" xfId="2" applyNumberFormat="1" applyFont="1" applyFill="1" applyBorder="1" applyAlignment="1" applyProtection="1"/>
    <xf numFmtId="165" fontId="6" fillId="0" borderId="1" xfId="2" applyNumberFormat="1" applyFont="1" applyFill="1" applyBorder="1" applyAlignment="1" applyProtection="1"/>
    <xf numFmtId="165" fontId="5" fillId="0" borderId="0" xfId="2" applyNumberFormat="1" applyFont="1" applyFill="1" applyBorder="1" applyAlignment="1" applyProtection="1"/>
    <xf numFmtId="165" fontId="6" fillId="0" borderId="1" xfId="1" applyNumberFormat="1" applyFont="1" applyFill="1" applyBorder="1" applyAlignment="1" applyProtection="1">
      <alignment vertical="center"/>
    </xf>
    <xf numFmtId="165" fontId="6" fillId="3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/>
    <xf numFmtId="165" fontId="6" fillId="0" borderId="0" xfId="2" applyNumberFormat="1" applyFont="1" applyFill="1" applyBorder="1" applyAlignment="1" applyProtection="1"/>
    <xf numFmtId="165" fontId="5" fillId="3" borderId="1" xfId="2" applyNumberFormat="1" applyFont="1" applyFill="1" applyBorder="1" applyAlignment="1" applyProtection="1"/>
    <xf numFmtId="165" fontId="5" fillId="0" borderId="1" xfId="1" applyNumberFormat="1" applyFont="1" applyFill="1" applyBorder="1" applyAlignment="1" applyProtection="1"/>
    <xf numFmtId="0" fontId="5" fillId="0" borderId="4" xfId="0" applyFont="1" applyFill="1" applyBorder="1" applyAlignment="1">
      <alignment horizontal="left"/>
    </xf>
    <xf numFmtId="165" fontId="6" fillId="3" borderId="1" xfId="2" applyNumberFormat="1" applyFont="1" applyFill="1" applyBorder="1" applyAlignment="1" applyProtection="1"/>
    <xf numFmtId="165" fontId="5" fillId="3" borderId="0" xfId="2" applyNumberFormat="1" applyFont="1" applyFill="1" applyBorder="1" applyAlignment="1" applyProtection="1"/>
    <xf numFmtId="165" fontId="12" fillId="3" borderId="1" xfId="2" applyNumberFormat="1" applyFont="1" applyFill="1" applyBorder="1" applyAlignment="1" applyProtection="1"/>
    <xf numFmtId="165" fontId="6" fillId="3" borderId="0" xfId="2" applyNumberFormat="1" applyFont="1" applyFill="1" applyBorder="1" applyAlignment="1" applyProtection="1"/>
    <xf numFmtId="16" fontId="5" fillId="0" borderId="1" xfId="0" applyNumberFormat="1" applyFont="1" applyFill="1" applyBorder="1"/>
    <xf numFmtId="165" fontId="5" fillId="0" borderId="0" xfId="1" applyNumberFormat="1" applyFont="1" applyFill="1" applyBorder="1" applyAlignment="1" applyProtection="1"/>
    <xf numFmtId="16" fontId="6" fillId="0" borderId="1" xfId="0" applyNumberFormat="1" applyFont="1" applyFill="1" applyBorder="1"/>
    <xf numFmtId="165" fontId="6" fillId="0" borderId="0" xfId="1" applyNumberFormat="1" applyFont="1" applyFill="1" applyBorder="1" applyAlignment="1" applyProtection="1"/>
    <xf numFmtId="165" fontId="29" fillId="0" borderId="1" xfId="1" applyNumberFormat="1" applyFont="1" applyFill="1" applyBorder="1" applyAlignment="1" applyProtection="1"/>
    <xf numFmtId="165" fontId="20" fillId="0" borderId="1" xfId="1" applyNumberFormat="1" applyFont="1" applyFill="1" applyBorder="1" applyAlignment="1" applyProtection="1"/>
    <xf numFmtId="165" fontId="24" fillId="0" borderId="1" xfId="1" applyNumberFormat="1" applyFont="1" applyFill="1" applyBorder="1" applyAlignment="1" applyProtection="1"/>
    <xf numFmtId="165" fontId="39" fillId="0" borderId="1" xfId="1" applyNumberFormat="1" applyFont="1" applyFill="1" applyBorder="1" applyAlignment="1" applyProtection="1"/>
    <xf numFmtId="165" fontId="29" fillId="0" borderId="0" xfId="1" applyNumberFormat="1" applyFont="1" applyFill="1" applyBorder="1" applyAlignment="1" applyProtection="1"/>
    <xf numFmtId="0" fontId="6" fillId="0" borderId="2" xfId="0" applyFont="1" applyFill="1" applyBorder="1"/>
    <xf numFmtId="0" fontId="5" fillId="0" borderId="20" xfId="0" applyFont="1" applyFill="1" applyBorder="1"/>
    <xf numFmtId="165" fontId="6" fillId="0" borderId="2" xfId="1" applyNumberFormat="1" applyFont="1" applyFill="1" applyBorder="1" applyAlignment="1" applyProtection="1"/>
    <xf numFmtId="165" fontId="5" fillId="0" borderId="2" xfId="1" applyNumberFormat="1" applyFont="1" applyFill="1" applyBorder="1" applyAlignment="1" applyProtection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/>
    <xf numFmtId="165" fontId="5" fillId="0" borderId="3" xfId="1" applyNumberFormat="1" applyFont="1" applyFill="1" applyBorder="1" applyAlignment="1" applyProtection="1">
      <alignment horizontal="center"/>
    </xf>
    <xf numFmtId="165" fontId="5" fillId="0" borderId="5" xfId="1" applyNumberFormat="1" applyFont="1" applyFill="1" applyBorder="1" applyAlignment="1" applyProtection="1">
      <alignment horizontal="center"/>
    </xf>
    <xf numFmtId="165" fontId="5" fillId="0" borderId="21" xfId="1" applyNumberFormat="1" applyFont="1" applyFill="1" applyBorder="1" applyAlignment="1" applyProtection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0" fontId="5" fillId="0" borderId="0" xfId="0" applyFont="1" applyFill="1"/>
    <xf numFmtId="165" fontId="5" fillId="0" borderId="22" xfId="1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26" fillId="6" borderId="2" xfId="0" applyFont="1" applyFill="1" applyBorder="1" applyAlignment="1"/>
    <xf numFmtId="0" fontId="4" fillId="7" borderId="2" xfId="0" applyFont="1" applyFill="1" applyBorder="1" applyAlignment="1"/>
    <xf numFmtId="0" fontId="23" fillId="6" borderId="5" xfId="0" applyFont="1" applyFill="1" applyBorder="1" applyAlignment="1"/>
    <xf numFmtId="0" fontId="38" fillId="6" borderId="5" xfId="0" applyFont="1" applyFill="1" applyBorder="1" applyAlignment="1"/>
    <xf numFmtId="167" fontId="5" fillId="7" borderId="1" xfId="2" applyNumberFormat="1" applyFont="1" applyFill="1" applyBorder="1" applyAlignment="1" applyProtection="1">
      <alignment horizontal="center"/>
    </xf>
    <xf numFmtId="0" fontId="26" fillId="6" borderId="3" xfId="0" applyFont="1" applyFill="1" applyBorder="1" applyAlignment="1"/>
    <xf numFmtId="167" fontId="5" fillId="7" borderId="1" xfId="2" applyNumberFormat="1" applyFont="1" applyFill="1" applyBorder="1" applyAlignment="1" applyProtection="1"/>
    <xf numFmtId="0" fontId="4" fillId="7" borderId="3" xfId="0" applyFont="1" applyFill="1" applyBorder="1" applyAlignment="1"/>
    <xf numFmtId="165" fontId="8" fillId="3" borderId="1" xfId="2" applyNumberFormat="1" applyFont="1" applyFill="1" applyBorder="1" applyAlignment="1" applyProtection="1"/>
    <xf numFmtId="165" fontId="7" fillId="3" borderId="1" xfId="2" applyNumberFormat="1" applyFont="1" applyFill="1" applyBorder="1" applyAlignment="1" applyProtection="1"/>
    <xf numFmtId="0" fontId="10" fillId="7" borderId="1" xfId="0" applyFont="1" applyFill="1" applyBorder="1"/>
    <xf numFmtId="165" fontId="7" fillId="7" borderId="1" xfId="2" applyNumberFormat="1" applyFont="1" applyFill="1" applyBorder="1" applyAlignment="1" applyProtection="1"/>
    <xf numFmtId="165" fontId="8" fillId="7" borderId="1" xfId="2" applyNumberFormat="1" applyFont="1" applyFill="1" applyBorder="1" applyAlignment="1" applyProtection="1"/>
    <xf numFmtId="0" fontId="8" fillId="5" borderId="1" xfId="0" applyFont="1" applyFill="1" applyBorder="1"/>
    <xf numFmtId="165" fontId="5" fillId="5" borderId="1" xfId="2" applyNumberFormat="1" applyFont="1" applyFill="1" applyBorder="1" applyAlignment="1" applyProtection="1"/>
    <xf numFmtId="165" fontId="6" fillId="5" borderId="1" xfId="2" applyNumberFormat="1" applyFont="1" applyFill="1" applyBorder="1" applyAlignment="1" applyProtection="1"/>
    <xf numFmtId="0" fontId="4" fillId="5" borderId="4" xfId="0" applyFont="1" applyFill="1" applyBorder="1" applyAlignment="1">
      <alignment horizontal="left"/>
    </xf>
    <xf numFmtId="0" fontId="10" fillId="3" borderId="1" xfId="0" applyFont="1" applyFill="1" applyBorder="1"/>
    <xf numFmtId="0" fontId="6" fillId="3" borderId="4" xfId="0" applyFont="1" applyFill="1" applyBorder="1" applyAlignment="1"/>
    <xf numFmtId="0" fontId="8" fillId="7" borderId="1" xfId="0" applyFont="1" applyFill="1" applyBorder="1"/>
    <xf numFmtId="165" fontId="5" fillId="7" borderId="1" xfId="2" applyNumberFormat="1" applyFont="1" applyFill="1" applyBorder="1" applyAlignment="1" applyProtection="1"/>
    <xf numFmtId="165" fontId="6" fillId="7" borderId="1" xfId="2" applyNumberFormat="1" applyFont="1" applyFill="1" applyBorder="1" applyAlignment="1" applyProtection="1"/>
    <xf numFmtId="0" fontId="8" fillId="7" borderId="4" xfId="0" applyFont="1" applyFill="1" applyBorder="1"/>
    <xf numFmtId="0" fontId="8" fillId="2" borderId="1" xfId="0" applyFont="1" applyFill="1" applyBorder="1"/>
    <xf numFmtId="0" fontId="8" fillId="2" borderId="4" xfId="0" applyFont="1" applyFill="1" applyBorder="1"/>
    <xf numFmtId="165" fontId="7" fillId="2" borderId="1" xfId="2" applyNumberFormat="1" applyFont="1" applyFill="1" applyBorder="1" applyAlignment="1" applyProtection="1"/>
    <xf numFmtId="165" fontId="8" fillId="2" borderId="1" xfId="2" applyNumberFormat="1" applyFont="1" applyFill="1" applyBorder="1" applyAlignment="1" applyProtection="1"/>
    <xf numFmtId="165" fontId="4" fillId="5" borderId="1" xfId="2" applyNumberFormat="1" applyFont="1" applyFill="1" applyBorder="1" applyAlignment="1" applyProtection="1"/>
    <xf numFmtId="16" fontId="4" fillId="5" borderId="1" xfId="0" applyNumberFormat="1" applyFont="1" applyFill="1" applyBorder="1"/>
    <xf numFmtId="0" fontId="4" fillId="11" borderId="1" xfId="0" applyFont="1" applyFill="1" applyBorder="1"/>
    <xf numFmtId="165" fontId="5" fillId="11" borderId="1" xfId="2" applyNumberFormat="1" applyFont="1" applyFill="1" applyBorder="1" applyAlignment="1" applyProtection="1"/>
    <xf numFmtId="165" fontId="43" fillId="3" borderId="1" xfId="2" applyNumberFormat="1" applyFont="1" applyFill="1" applyBorder="1" applyAlignment="1" applyProtection="1"/>
    <xf numFmtId="165" fontId="18" fillId="3" borderId="1" xfId="2" applyNumberFormat="1" applyFont="1" applyFill="1" applyBorder="1" applyAlignment="1" applyProtection="1"/>
    <xf numFmtId="165" fontId="4" fillId="3" borderId="1" xfId="2" applyNumberFormat="1" applyFont="1" applyFill="1" applyBorder="1" applyAlignment="1" applyProtection="1"/>
    <xf numFmtId="0" fontId="9" fillId="11" borderId="2" xfId="0" applyFont="1" applyFill="1" applyBorder="1"/>
    <xf numFmtId="0" fontId="4" fillId="11" borderId="20" xfId="0" applyFont="1" applyFill="1" applyBorder="1"/>
    <xf numFmtId="165" fontId="5" fillId="11" borderId="2" xfId="2" applyNumberFormat="1" applyFont="1" applyFill="1" applyBorder="1" applyAlignment="1" applyProtection="1"/>
    <xf numFmtId="0" fontId="9" fillId="3" borderId="0" xfId="0" applyFont="1" applyFill="1" applyBorder="1"/>
    <xf numFmtId="0" fontId="4" fillId="3" borderId="0" xfId="0" applyFont="1" applyFill="1" applyBorder="1"/>
    <xf numFmtId="165" fontId="5" fillId="3" borderId="0" xfId="1" applyNumberFormat="1" applyFont="1" applyFill="1" applyBorder="1" applyAlignment="1" applyProtection="1"/>
    <xf numFmtId="165" fontId="8" fillId="3" borderId="0" xfId="2" applyNumberFormat="1" applyFont="1" applyFill="1" applyBorder="1" applyAlignment="1" applyProtection="1"/>
    <xf numFmtId="165" fontId="6" fillId="11" borderId="1" xfId="2" applyNumberFormat="1" applyFont="1" applyFill="1" applyBorder="1" applyAlignment="1" applyProtection="1"/>
    <xf numFmtId="165" fontId="24" fillId="3" borderId="1" xfId="2" applyNumberFormat="1" applyFont="1" applyFill="1" applyBorder="1" applyAlignment="1" applyProtection="1"/>
    <xf numFmtId="165" fontId="39" fillId="3" borderId="1" xfId="2" applyNumberFormat="1" applyFont="1" applyFill="1" applyBorder="1" applyAlignment="1" applyProtection="1"/>
    <xf numFmtId="0" fontId="15" fillId="0" borderId="0" xfId="0" applyFont="1"/>
    <xf numFmtId="165" fontId="15" fillId="0" borderId="0" xfId="1" applyNumberFormat="1" applyFont="1" applyFill="1" applyBorder="1" applyAlignment="1" applyProtection="1"/>
    <xf numFmtId="0" fontId="11" fillId="14" borderId="1" xfId="0" applyFont="1" applyFill="1" applyBorder="1"/>
    <xf numFmtId="0" fontId="4" fillId="14" borderId="4" xfId="0" applyFont="1" applyFill="1" applyBorder="1"/>
    <xf numFmtId="167" fontId="5" fillId="14" borderId="1" xfId="2" applyNumberFormat="1" applyFont="1" applyFill="1" applyBorder="1" applyAlignment="1" applyProtection="1"/>
    <xf numFmtId="167" fontId="6" fillId="14" borderId="1" xfId="2" applyNumberFormat="1" applyFont="1" applyFill="1" applyBorder="1" applyAlignment="1" applyProtection="1"/>
    <xf numFmtId="166" fontId="5" fillId="0" borderId="2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2" applyNumberFormat="1" applyFont="1" applyFill="1" applyBorder="1" applyAlignment="1" applyProtection="1"/>
    <xf numFmtId="165" fontId="24" fillId="2" borderId="1" xfId="2" applyNumberFormat="1" applyFont="1" applyFill="1" applyBorder="1" applyAlignment="1" applyProtection="1">
      <alignment vertical="center" wrapText="1"/>
    </xf>
    <xf numFmtId="165" fontId="41" fillId="3" borderId="1" xfId="2" applyNumberFormat="1" applyFont="1" applyFill="1" applyBorder="1" applyAlignment="1" applyProtection="1">
      <alignment vertical="center" wrapText="1"/>
    </xf>
    <xf numFmtId="166" fontId="6" fillId="0" borderId="4" xfId="0" applyNumberFormat="1" applyFont="1" applyFill="1" applyBorder="1" applyAlignment="1" applyProtection="1">
      <alignment vertical="center" wrapText="1"/>
    </xf>
    <xf numFmtId="166" fontId="6" fillId="0" borderId="4" xfId="0" applyNumberFormat="1" applyFont="1" applyFill="1" applyBorder="1" applyAlignment="1" applyProtection="1">
      <alignment vertical="center" wrapText="1"/>
      <protection locked="0"/>
    </xf>
    <xf numFmtId="165" fontId="39" fillId="3" borderId="1" xfId="2" applyNumberFormat="1" applyFont="1" applyFill="1" applyBorder="1" applyAlignment="1" applyProtection="1">
      <alignment vertical="center" wrapText="1"/>
    </xf>
    <xf numFmtId="166" fontId="6" fillId="0" borderId="1" xfId="0" applyNumberFormat="1" applyFont="1" applyFill="1" applyBorder="1" applyAlignment="1" applyProtection="1">
      <alignment vertical="center" wrapText="1"/>
      <protection locked="0"/>
    </xf>
    <xf numFmtId="166" fontId="6" fillId="0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/>
    <xf numFmtId="165" fontId="5" fillId="2" borderId="1" xfId="2" applyNumberFormat="1" applyFont="1" applyFill="1" applyBorder="1" applyAlignment="1" applyProtection="1">
      <alignment vertical="center" wrapText="1"/>
    </xf>
    <xf numFmtId="165" fontId="9" fillId="3" borderId="1" xfId="2" applyNumberFormat="1" applyFont="1" applyFill="1" applyBorder="1" applyAlignment="1" applyProtection="1">
      <alignment vertical="center" wrapText="1"/>
    </xf>
    <xf numFmtId="165" fontId="6" fillId="3" borderId="1" xfId="2" applyNumberFormat="1" applyFont="1" applyFill="1" applyBorder="1" applyAlignment="1" applyProtection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0" borderId="23" xfId="5" applyFont="1" applyFill="1" applyBorder="1" applyAlignment="1" applyProtection="1">
      <alignment horizontal="center" vertical="center"/>
    </xf>
    <xf numFmtId="0" fontId="6" fillId="0" borderId="5" xfId="5" applyFont="1" applyFill="1" applyBorder="1" applyAlignment="1" applyProtection="1">
      <alignment horizontal="left" vertical="center" indent="1"/>
    </xf>
    <xf numFmtId="166" fontId="6" fillId="15" borderId="5" xfId="5" applyNumberFormat="1" applyFont="1" applyFill="1" applyBorder="1" applyAlignment="1" applyProtection="1">
      <alignment vertical="center"/>
      <protection locked="0"/>
    </xf>
    <xf numFmtId="166" fontId="6" fillId="0" borderId="17" xfId="5" applyNumberFormat="1" applyFont="1" applyFill="1" applyBorder="1" applyAlignment="1" applyProtection="1">
      <alignment vertical="center"/>
    </xf>
    <xf numFmtId="0" fontId="6" fillId="0" borderId="1" xfId="5" applyFont="1" applyFill="1" applyBorder="1" applyAlignment="1" applyProtection="1">
      <alignment horizontal="left" vertical="center" indent="1"/>
      <protection locked="0"/>
    </xf>
    <xf numFmtId="166" fontId="6" fillId="0" borderId="1" xfId="5" applyNumberFormat="1" applyFont="1" applyFill="1" applyBorder="1" applyAlignment="1" applyProtection="1">
      <alignment vertical="center"/>
      <protection locked="0"/>
    </xf>
    <xf numFmtId="0" fontId="6" fillId="0" borderId="3" xfId="5" applyFont="1" applyFill="1" applyBorder="1" applyAlignment="1" applyProtection="1">
      <alignment horizontal="left" vertical="center" indent="1"/>
      <protection locked="0"/>
    </xf>
    <xf numFmtId="166" fontId="6" fillId="0" borderId="3" xfId="5" applyNumberFormat="1" applyFont="1" applyFill="1" applyBorder="1" applyAlignment="1" applyProtection="1">
      <alignment vertical="center"/>
      <protection locked="0"/>
    </xf>
    <xf numFmtId="0" fontId="6" fillId="0" borderId="2" xfId="5" applyFont="1" applyFill="1" applyBorder="1" applyAlignment="1" applyProtection="1">
      <alignment horizontal="left" vertical="center" indent="1"/>
      <protection locked="0"/>
    </xf>
    <xf numFmtId="0" fontId="0" fillId="3" borderId="0" xfId="0" applyFill="1"/>
    <xf numFmtId="166" fontId="5" fillId="3" borderId="25" xfId="5" applyNumberFormat="1" applyFont="1" applyFill="1" applyBorder="1" applyAlignment="1" applyProtection="1">
      <alignment vertical="center"/>
    </xf>
    <xf numFmtId="166" fontId="5" fillId="3" borderId="12" xfId="5" applyNumberFormat="1" applyFont="1" applyFill="1" applyBorder="1" applyAlignment="1" applyProtection="1">
      <alignment vertical="center"/>
    </xf>
    <xf numFmtId="166" fontId="4" fillId="0" borderId="0" xfId="5" applyNumberFormat="1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4" fillId="0" borderId="1" xfId="0" applyFont="1" applyBorder="1"/>
    <xf numFmtId="165" fontId="4" fillId="2" borderId="1" xfId="1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center"/>
    </xf>
    <xf numFmtId="0" fontId="9" fillId="3" borderId="1" xfId="0" applyFont="1" applyFill="1" applyBorder="1"/>
    <xf numFmtId="165" fontId="9" fillId="15" borderId="1" xfId="1" applyNumberFormat="1" applyFont="1" applyFill="1" applyBorder="1" applyAlignment="1" applyProtection="1"/>
    <xf numFmtId="165" fontId="9" fillId="0" borderId="1" xfId="1" applyNumberFormat="1" applyFont="1" applyFill="1" applyBorder="1" applyAlignment="1" applyProtection="1">
      <alignment horizontal="center"/>
    </xf>
    <xf numFmtId="165" fontId="9" fillId="15" borderId="1" xfId="1" applyNumberFormat="1" applyFont="1" applyFill="1" applyBorder="1" applyAlignment="1" applyProtection="1">
      <alignment horizontal="center"/>
    </xf>
    <xf numFmtId="0" fontId="4" fillId="3" borderId="1" xfId="0" applyFont="1" applyFill="1" applyBorder="1"/>
    <xf numFmtId="165" fontId="4" fillId="15" borderId="1" xfId="1" applyNumberFormat="1" applyFont="1" applyFill="1" applyBorder="1" applyAlignment="1" applyProtection="1"/>
    <xf numFmtId="165" fontId="4" fillId="0" borderId="1" xfId="1" applyNumberFormat="1" applyFont="1" applyFill="1" applyBorder="1" applyAlignment="1" applyProtection="1">
      <alignment horizontal="center"/>
    </xf>
    <xf numFmtId="165" fontId="4" fillId="15" borderId="1" xfId="1" applyNumberFormat="1" applyFont="1" applyFill="1" applyBorder="1" applyAlignment="1" applyProtection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NumberFormat="1"/>
    <xf numFmtId="165" fontId="4" fillId="3" borderId="1" xfId="1" applyNumberFormat="1" applyFont="1" applyFill="1" applyBorder="1" applyAlignment="1" applyProtection="1">
      <alignment horizontal="center"/>
    </xf>
    <xf numFmtId="165" fontId="4" fillId="3" borderId="1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justify"/>
    </xf>
    <xf numFmtId="0" fontId="4" fillId="0" borderId="3" xfId="0" applyFont="1" applyBorder="1"/>
    <xf numFmtId="0" fontId="9" fillId="3" borderId="3" xfId="0" applyFont="1" applyFill="1" applyBorder="1"/>
    <xf numFmtId="0" fontId="9" fillId="0" borderId="3" xfId="0" applyFont="1" applyBorder="1"/>
    <xf numFmtId="165" fontId="9" fillId="0" borderId="3" xfId="1" applyNumberFormat="1" applyFont="1" applyFill="1" applyBorder="1" applyAlignment="1" applyProtection="1"/>
    <xf numFmtId="165" fontId="9" fillId="15" borderId="3" xfId="1" applyNumberFormat="1" applyFont="1" applyFill="1" applyBorder="1" applyAlignment="1" applyProtection="1"/>
    <xf numFmtId="0" fontId="4" fillId="3" borderId="3" xfId="0" applyFont="1" applyFill="1" applyBorder="1"/>
    <xf numFmtId="165" fontId="4" fillId="0" borderId="3" xfId="1" applyNumberFormat="1" applyFont="1" applyFill="1" applyBorder="1" applyAlignment="1" applyProtection="1">
      <alignment horizontal="center"/>
    </xf>
    <xf numFmtId="165" fontId="4" fillId="15" borderId="3" xfId="1" applyNumberFormat="1" applyFont="1" applyFill="1" applyBorder="1" applyAlignment="1" applyProtection="1">
      <alignment horizontal="center"/>
    </xf>
    <xf numFmtId="0" fontId="4" fillId="0" borderId="2" xfId="0" applyFont="1" applyBorder="1"/>
    <xf numFmtId="0" fontId="4" fillId="3" borderId="2" xfId="0" applyFont="1" applyFill="1" applyBorder="1"/>
    <xf numFmtId="165" fontId="4" fillId="0" borderId="2" xfId="1" applyNumberFormat="1" applyFont="1" applyFill="1" applyBorder="1" applyAlignment="1" applyProtection="1"/>
    <xf numFmtId="165" fontId="4" fillId="15" borderId="2" xfId="1" applyNumberFormat="1" applyFont="1" applyFill="1" applyBorder="1" applyAlignment="1" applyProtection="1"/>
    <xf numFmtId="165" fontId="4" fillId="0" borderId="2" xfId="1" applyNumberFormat="1" applyFont="1" applyFill="1" applyBorder="1" applyAlignment="1" applyProtection="1">
      <alignment horizontal="center"/>
    </xf>
    <xf numFmtId="165" fontId="4" fillId="15" borderId="2" xfId="1" applyNumberFormat="1" applyFont="1" applyFill="1" applyBorder="1" applyAlignment="1" applyProtection="1">
      <alignment horizontal="center"/>
    </xf>
    <xf numFmtId="0" fontId="4" fillId="4" borderId="30" xfId="0" applyFont="1" applyFill="1" applyBorder="1"/>
    <xf numFmtId="165" fontId="4" fillId="4" borderId="30" xfId="1" applyNumberFormat="1" applyFont="1" applyFill="1" applyBorder="1" applyAlignment="1" applyProtection="1"/>
    <xf numFmtId="165" fontId="4" fillId="4" borderId="30" xfId="1" applyNumberFormat="1" applyFont="1" applyFill="1" applyBorder="1" applyAlignment="1" applyProtection="1">
      <alignment horizontal="right"/>
    </xf>
    <xf numFmtId="165" fontId="4" fillId="4" borderId="30" xfId="1" applyNumberFormat="1" applyFont="1" applyFill="1" applyBorder="1" applyAlignment="1" applyProtection="1">
      <alignment horizontal="center"/>
    </xf>
    <xf numFmtId="0" fontId="9" fillId="0" borderId="3" xfId="0" applyFont="1" applyBorder="1" applyAlignment="1">
      <alignment horizontal="center"/>
    </xf>
    <xf numFmtId="165" fontId="9" fillId="15" borderId="3" xfId="1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left"/>
    </xf>
    <xf numFmtId="1" fontId="45" fillId="0" borderId="0" xfId="0" applyNumberFormat="1" applyFont="1" applyAlignment="1">
      <alignment horizontal="center"/>
    </xf>
    <xf numFmtId="0" fontId="4" fillId="0" borderId="1" xfId="0" applyFont="1" applyFill="1" applyBorder="1"/>
    <xf numFmtId="1" fontId="4" fillId="4" borderId="30" xfId="0" applyNumberFormat="1" applyFont="1" applyFill="1" applyBorder="1"/>
    <xf numFmtId="165" fontId="18" fillId="4" borderId="30" xfId="1" applyNumberFormat="1" applyFont="1" applyFill="1" applyBorder="1" applyAlignment="1" applyProtection="1"/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0" fontId="46" fillId="0" borderId="0" xfId="0" applyFont="1" applyAlignment="1">
      <alignment horizontal="center" vertical="center"/>
    </xf>
    <xf numFmtId="0" fontId="2" fillId="0" borderId="0" xfId="0" applyFont="1"/>
    <xf numFmtId="0" fontId="46" fillId="0" borderId="0" xfId="0" applyFont="1" applyAlignment="1">
      <alignment horizontal="right"/>
    </xf>
    <xf numFmtId="0" fontId="46" fillId="0" borderId="31" xfId="0" applyFont="1" applyBorder="1" applyAlignment="1">
      <alignment horizontal="center"/>
    </xf>
    <xf numFmtId="0" fontId="46" fillId="0" borderId="32" xfId="0" applyFont="1" applyBorder="1"/>
    <xf numFmtId="0" fontId="46" fillId="0" borderId="33" xfId="0" applyFont="1" applyBorder="1"/>
    <xf numFmtId="3" fontId="46" fillId="0" borderId="33" xfId="0" applyNumberFormat="1" applyFont="1" applyBorder="1" applyAlignment="1">
      <alignment horizontal="center"/>
    </xf>
    <xf numFmtId="0" fontId="0" fillId="0" borderId="34" xfId="0" applyFont="1" applyBorder="1"/>
    <xf numFmtId="0" fontId="0" fillId="0" borderId="35" xfId="0" applyFont="1" applyBorder="1"/>
    <xf numFmtId="3" fontId="0" fillId="0" borderId="35" xfId="0" applyNumberFormat="1" applyFont="1" applyBorder="1" applyAlignment="1">
      <alignment horizontal="center"/>
    </xf>
    <xf numFmtId="0" fontId="0" fillId="0" borderId="36" xfId="0" applyFont="1" applyBorder="1"/>
    <xf numFmtId="0" fontId="0" fillId="0" borderId="37" xfId="0" applyFont="1" applyBorder="1"/>
    <xf numFmtId="3" fontId="0" fillId="0" borderId="37" xfId="0" applyNumberFormat="1" applyFont="1" applyBorder="1" applyAlignment="1">
      <alignment horizontal="center"/>
    </xf>
    <xf numFmtId="3" fontId="0" fillId="0" borderId="0" xfId="0" applyNumberFormat="1"/>
    <xf numFmtId="14" fontId="0" fillId="0" borderId="36" xfId="0" applyNumberFormat="1" applyFont="1" applyBorder="1"/>
    <xf numFmtId="0" fontId="46" fillId="0" borderId="37" xfId="0" applyFont="1" applyBorder="1"/>
    <xf numFmtId="3" fontId="46" fillId="0" borderId="37" xfId="0" applyNumberFormat="1" applyFont="1" applyBorder="1"/>
    <xf numFmtId="0" fontId="49" fillId="0" borderId="0" xfId="3" applyFill="1"/>
    <xf numFmtId="0" fontId="46" fillId="0" borderId="0" xfId="3" applyFont="1" applyFill="1"/>
    <xf numFmtId="0" fontId="49" fillId="0" borderId="0" xfId="3"/>
    <xf numFmtId="0" fontId="46" fillId="0" borderId="0" xfId="3" applyFont="1"/>
    <xf numFmtId="0" fontId="6" fillId="0" borderId="0" xfId="3" applyFont="1" applyFill="1"/>
    <xf numFmtId="0" fontId="46" fillId="0" borderId="0" xfId="3" applyFont="1" applyBorder="1" applyAlignment="1">
      <alignment horizontal="center"/>
    </xf>
    <xf numFmtId="0" fontId="6" fillId="0" borderId="0" xfId="3" applyFont="1" applyFill="1" applyAlignment="1">
      <alignment horizontal="center"/>
    </xf>
    <xf numFmtId="0" fontId="46" fillId="0" borderId="31" xfId="3" applyFont="1" applyBorder="1"/>
    <xf numFmtId="0" fontId="46" fillId="0" borderId="0" xfId="3" applyFont="1" applyBorder="1"/>
    <xf numFmtId="0" fontId="6" fillId="0" borderId="38" xfId="3" applyFont="1" applyFill="1" applyBorder="1" applyAlignment="1">
      <alignment horizontal="center"/>
    </xf>
    <xf numFmtId="0" fontId="46" fillId="0" borderId="39" xfId="3" applyFont="1" applyBorder="1" applyAlignment="1">
      <alignment horizontal="center" wrapText="1"/>
    </xf>
    <xf numFmtId="0" fontId="46" fillId="0" borderId="40" xfId="3" applyFont="1" applyBorder="1" applyAlignment="1">
      <alignment horizontal="center" wrapText="1"/>
    </xf>
    <xf numFmtId="0" fontId="46" fillId="0" borderId="38" xfId="3" applyFont="1" applyBorder="1"/>
    <xf numFmtId="0" fontId="49" fillId="0" borderId="0" xfId="3" applyFill="1" applyAlignment="1">
      <alignment horizontal="center"/>
    </xf>
    <xf numFmtId="0" fontId="6" fillId="0" borderId="37" xfId="3" applyFont="1" applyFill="1" applyBorder="1"/>
    <xf numFmtId="0" fontId="6" fillId="0" borderId="37" xfId="3" applyFont="1" applyBorder="1"/>
    <xf numFmtId="0" fontId="49" fillId="0" borderId="37" xfId="3" applyFill="1" applyBorder="1"/>
    <xf numFmtId="0" fontId="49" fillId="0" borderId="0" xfId="3" applyBorder="1"/>
    <xf numFmtId="16" fontId="6" fillId="0" borderId="37" xfId="3" applyNumberFormat="1" applyFont="1" applyFill="1" applyBorder="1"/>
    <xf numFmtId="0" fontId="6" fillId="0" borderId="41" xfId="3" applyFont="1" applyFill="1" applyBorder="1"/>
    <xf numFmtId="0" fontId="6" fillId="0" borderId="42" xfId="3" applyFont="1" applyFill="1" applyBorder="1"/>
    <xf numFmtId="0" fontId="46" fillId="0" borderId="31" xfId="3" applyFont="1" applyFill="1" applyBorder="1"/>
    <xf numFmtId="0" fontId="46" fillId="0" borderId="0" xfId="0" applyFont="1" applyBorder="1" applyAlignment="1">
      <alignment horizontal="center"/>
    </xf>
    <xf numFmtId="0" fontId="46" fillId="0" borderId="0" xfId="0" applyFont="1"/>
    <xf numFmtId="0" fontId="47" fillId="0" borderId="0" xfId="0" applyFont="1"/>
    <xf numFmtId="0" fontId="46" fillId="0" borderId="31" xfId="0" applyFont="1" applyFill="1" applyBorder="1"/>
    <xf numFmtId="0" fontId="46" fillId="0" borderId="31" xfId="0" applyFont="1" applyFill="1" applyBorder="1" applyAlignment="1">
      <alignment horizontal="center"/>
    </xf>
    <xf numFmtId="3" fontId="0" fillId="0" borderId="35" xfId="0" applyNumberFormat="1" applyFont="1" applyFill="1" applyBorder="1"/>
    <xf numFmtId="3" fontId="0" fillId="0" borderId="37" xfId="0" applyNumberFormat="1" applyFont="1" applyFill="1" applyBorder="1"/>
    <xf numFmtId="0" fontId="0" fillId="0" borderId="42" xfId="0" applyFont="1" applyBorder="1"/>
    <xf numFmtId="3" fontId="0" fillId="0" borderId="42" xfId="0" applyNumberFormat="1" applyFont="1" applyFill="1" applyBorder="1"/>
    <xf numFmtId="0" fontId="46" fillId="0" borderId="31" xfId="0" applyFont="1" applyBorder="1"/>
    <xf numFmtId="3" fontId="46" fillId="0" borderId="31" xfId="0" applyNumberFormat="1" applyFont="1" applyFill="1" applyBorder="1"/>
    <xf numFmtId="0" fontId="0" fillId="0" borderId="41" xfId="0" applyFont="1" applyBorder="1"/>
    <xf numFmtId="3" fontId="0" fillId="0" borderId="41" xfId="0" applyNumberFormat="1" applyFont="1" applyFill="1" applyBorder="1"/>
    <xf numFmtId="3" fontId="46" fillId="0" borderId="31" xfId="0" applyNumberFormat="1" applyFont="1" applyBorder="1"/>
    <xf numFmtId="0" fontId="0" fillId="0" borderId="0" xfId="0" applyFont="1" applyFill="1" applyBorder="1"/>
    <xf numFmtId="3" fontId="0" fillId="0" borderId="0" xfId="0" applyNumberFormat="1" applyFont="1" applyFill="1" applyBorder="1"/>
    <xf numFmtId="0" fontId="0" fillId="0" borderId="43" xfId="0" applyFont="1" applyFill="1" applyBorder="1"/>
    <xf numFmtId="3" fontId="0" fillId="0" borderId="43" xfId="0" applyNumberFormat="1" applyBorder="1"/>
    <xf numFmtId="0" fontId="0" fillId="0" borderId="37" xfId="0" applyFont="1" applyFill="1" applyBorder="1"/>
    <xf numFmtId="3" fontId="0" fillId="0" borderId="37" xfId="0" applyNumberFormat="1" applyBorder="1"/>
    <xf numFmtId="3" fontId="0" fillId="0" borderId="37" xfId="0" applyNumberFormat="1" applyFont="1" applyBorder="1" applyAlignment="1">
      <alignment horizontal="left"/>
    </xf>
    <xf numFmtId="0" fontId="0" fillId="0" borderId="0" xfId="0" applyFont="1" applyBorder="1"/>
    <xf numFmtId="0" fontId="0" fillId="0" borderId="0" xfId="0" applyBorder="1"/>
    <xf numFmtId="0" fontId="0" fillId="0" borderId="44" xfId="0" applyBorder="1"/>
    <xf numFmtId="0" fontId="46" fillId="0" borderId="0" xfId="0" applyFont="1" applyBorder="1"/>
    <xf numFmtId="0" fontId="6" fillId="0" borderId="1" xfId="0" applyFont="1" applyBorder="1" applyAlignment="1">
      <alignment horizontal="center"/>
    </xf>
    <xf numFmtId="0" fontId="48" fillId="0" borderId="45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1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3" fontId="6" fillId="0" borderId="46" xfId="0" applyNumberFormat="1" applyFont="1" applyBorder="1"/>
    <xf numFmtId="3" fontId="6" fillId="0" borderId="1" xfId="0" applyNumberFormat="1" applyFont="1" applyBorder="1"/>
    <xf numFmtId="0" fontId="6" fillId="0" borderId="47" xfId="0" applyFont="1" applyBorder="1"/>
    <xf numFmtId="3" fontId="6" fillId="0" borderId="47" xfId="0" applyNumberFormat="1" applyFont="1" applyBorder="1"/>
    <xf numFmtId="3" fontId="6" fillId="0" borderId="48" xfId="0" applyNumberFormat="1" applyFont="1" applyBorder="1"/>
    <xf numFmtId="0" fontId="39" fillId="0" borderId="47" xfId="0" applyFont="1" applyBorder="1" applyAlignment="1">
      <alignment wrapText="1"/>
    </xf>
    <xf numFmtId="3" fontId="6" fillId="0" borderId="47" xfId="0" applyNumberFormat="1" applyFont="1" applyBorder="1" applyAlignment="1">
      <alignment wrapText="1"/>
    </xf>
    <xf numFmtId="3" fontId="6" fillId="0" borderId="48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6" fillId="0" borderId="47" xfId="0" applyFont="1" applyBorder="1" applyAlignment="1">
      <alignment wrapText="1"/>
    </xf>
    <xf numFmtId="0" fontId="6" fillId="0" borderId="49" xfId="0" applyFont="1" applyBorder="1"/>
    <xf numFmtId="3" fontId="6" fillId="0" borderId="49" xfId="0" applyNumberFormat="1" applyFont="1" applyBorder="1"/>
    <xf numFmtId="3" fontId="6" fillId="0" borderId="50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3" fontId="5" fillId="0" borderId="28" xfId="0" applyNumberFormat="1" applyFont="1" applyBorder="1"/>
    <xf numFmtId="0" fontId="0" fillId="0" borderId="22" xfId="0" applyBorder="1"/>
    <xf numFmtId="0" fontId="0" fillId="0" borderId="1" xfId="0" applyBorder="1"/>
    <xf numFmtId="0" fontId="23" fillId="6" borderId="2" xfId="0" applyFont="1" applyFill="1" applyBorder="1" applyAlignment="1">
      <alignment horizontal="center"/>
    </xf>
    <xf numFmtId="165" fontId="9" fillId="7" borderId="1" xfId="2" applyNumberFormat="1" applyFont="1" applyFill="1" applyBorder="1" applyAlignment="1" applyProtection="1"/>
    <xf numFmtId="165" fontId="4" fillId="7" borderId="1" xfId="2" applyNumberFormat="1" applyFont="1" applyFill="1" applyBorder="1" applyAlignment="1" applyProtection="1"/>
    <xf numFmtId="165" fontId="41" fillId="7" borderId="1" xfId="2" applyNumberFormat="1" applyFont="1" applyFill="1" applyBorder="1" applyAlignment="1" applyProtection="1"/>
    <xf numFmtId="165" fontId="9" fillId="4" borderId="1" xfId="2" applyNumberFormat="1" applyFont="1" applyFill="1" applyBorder="1" applyAlignment="1" applyProtection="1"/>
    <xf numFmtId="165" fontId="9" fillId="0" borderId="1" xfId="2" applyNumberFormat="1" applyFont="1" applyFill="1" applyBorder="1" applyAlignment="1" applyProtection="1"/>
    <xf numFmtId="165" fontId="4" fillId="2" borderId="1" xfId="2" applyNumberFormat="1" applyFont="1" applyFill="1" applyBorder="1" applyAlignment="1" applyProtection="1"/>
    <xf numFmtId="165" fontId="7" fillId="8" borderId="1" xfId="2" applyNumberFormat="1" applyFont="1" applyFill="1" applyBorder="1" applyAlignment="1" applyProtection="1"/>
    <xf numFmtId="165" fontId="4" fillId="11" borderId="1" xfId="2" applyNumberFormat="1" applyFont="1" applyFill="1" applyBorder="1" applyAlignment="1" applyProtection="1"/>
    <xf numFmtId="165" fontId="4" fillId="11" borderId="2" xfId="2" applyNumberFormat="1" applyFont="1" applyFill="1" applyBorder="1" applyAlignment="1" applyProtection="1"/>
    <xf numFmtId="165" fontId="4" fillId="3" borderId="0" xfId="2" applyNumberFormat="1" applyFont="1" applyFill="1" applyBorder="1" applyAlignment="1" applyProtection="1"/>
    <xf numFmtId="165" fontId="9" fillId="2" borderId="1" xfId="2" applyNumberFormat="1" applyFont="1" applyFill="1" applyBorder="1" applyAlignment="1" applyProtection="1"/>
    <xf numFmtId="165" fontId="5" fillId="16" borderId="1" xfId="1" applyNumberFormat="1" applyFont="1" applyFill="1" applyBorder="1" applyAlignment="1" applyProtection="1"/>
    <xf numFmtId="165" fontId="5" fillId="17" borderId="1" xfId="1" applyNumberFormat="1" applyFont="1" applyFill="1" applyBorder="1" applyAlignment="1" applyProtection="1"/>
    <xf numFmtId="165" fontId="7" fillId="18" borderId="1" xfId="1" applyNumberFormat="1" applyFont="1" applyFill="1" applyBorder="1" applyAlignment="1" applyProtection="1"/>
    <xf numFmtId="165" fontId="7" fillId="19" borderId="1" xfId="1" applyNumberFormat="1" applyFont="1" applyFill="1" applyBorder="1" applyAlignment="1" applyProtection="1"/>
    <xf numFmtId="165" fontId="4" fillId="20" borderId="1" xfId="1" applyNumberFormat="1" applyFont="1" applyFill="1" applyBorder="1" applyAlignment="1" applyProtection="1"/>
    <xf numFmtId="165" fontId="8" fillId="19" borderId="1" xfId="1" applyNumberFormat="1" applyFont="1" applyFill="1" applyBorder="1" applyAlignment="1" applyProtection="1"/>
    <xf numFmtId="0" fontId="46" fillId="0" borderId="0" xfId="0" applyFont="1" applyBorder="1" applyAlignment="1">
      <alignment horizontal="center"/>
    </xf>
    <xf numFmtId="0" fontId="46" fillId="0" borderId="0" xfId="3" applyFont="1" applyBorder="1" applyAlignment="1">
      <alignment horizontal="center" vertical="center" wrapText="1"/>
    </xf>
    <xf numFmtId="166" fontId="5" fillId="22" borderId="26" xfId="5" applyNumberFormat="1" applyFont="1" applyFill="1" applyBorder="1" applyAlignment="1" applyProtection="1">
      <alignment vertical="center"/>
    </xf>
    <xf numFmtId="166" fontId="5" fillId="22" borderId="12" xfId="5" applyNumberFormat="1" applyFont="1" applyFill="1" applyBorder="1" applyAlignment="1" applyProtection="1">
      <alignment vertical="center"/>
    </xf>
    <xf numFmtId="166" fontId="5" fillId="22" borderId="25" xfId="5" applyNumberFormat="1" applyFont="1" applyFill="1" applyBorder="1" applyAlignment="1" applyProtection="1">
      <alignment vertical="center"/>
    </xf>
    <xf numFmtId="166" fontId="5" fillId="23" borderId="25" xfId="5" applyNumberFormat="1" applyFont="1" applyFill="1" applyBorder="1" applyAlignment="1" applyProtection="1">
      <alignment vertical="center"/>
    </xf>
    <xf numFmtId="166" fontId="5" fillId="23" borderId="12" xfId="5" applyNumberFormat="1" applyFont="1" applyFill="1" applyBorder="1" applyAlignment="1" applyProtection="1">
      <alignment vertical="center"/>
    </xf>
    <xf numFmtId="166" fontId="5" fillId="24" borderId="12" xfId="5" applyNumberFormat="1" applyFont="1" applyFill="1" applyBorder="1" applyAlignment="1" applyProtection="1">
      <alignment vertical="center"/>
    </xf>
    <xf numFmtId="166" fontId="5" fillId="25" borderId="12" xfId="5" applyNumberFormat="1" applyFont="1" applyFill="1" applyBorder="1" applyAlignment="1" applyProtection="1">
      <alignment vertical="center"/>
    </xf>
    <xf numFmtId="166" fontId="6" fillId="0" borderId="5" xfId="5" applyNumberFormat="1" applyFont="1" applyFill="1" applyBorder="1" applyAlignment="1" applyProtection="1">
      <alignment vertical="center"/>
      <protection locked="0"/>
    </xf>
    <xf numFmtId="166" fontId="6" fillId="0" borderId="28" xfId="5" applyNumberFormat="1" applyFont="1" applyFill="1" applyBorder="1" applyAlignment="1" applyProtection="1">
      <alignment vertical="center"/>
      <protection locked="0"/>
    </xf>
    <xf numFmtId="0" fontId="6" fillId="0" borderId="28" xfId="5" applyFont="1" applyFill="1" applyBorder="1" applyAlignment="1" applyProtection="1">
      <alignment horizontal="left" vertical="center" indent="1"/>
      <protection locked="0"/>
    </xf>
    <xf numFmtId="166" fontId="5" fillId="22" borderId="53" xfId="5" applyNumberFormat="1" applyFont="1" applyFill="1" applyBorder="1" applyAlignment="1" applyProtection="1">
      <alignment vertical="center"/>
    </xf>
    <xf numFmtId="0" fontId="0" fillId="0" borderId="52" xfId="0" applyBorder="1" applyAlignment="1">
      <alignment horizontal="right"/>
    </xf>
    <xf numFmtId="166" fontId="6" fillId="0" borderId="52" xfId="5" applyNumberFormat="1" applyFont="1" applyFill="1" applyBorder="1" applyAlignment="1" applyProtection="1">
      <alignment vertical="center"/>
      <protection locked="0"/>
    </xf>
    <xf numFmtId="166" fontId="6" fillId="26" borderId="52" xfId="5" applyNumberFormat="1" applyFont="1" applyFill="1" applyBorder="1" applyAlignment="1" applyProtection="1">
      <alignment vertical="center"/>
      <protection locked="0"/>
    </xf>
    <xf numFmtId="0" fontId="6" fillId="24" borderId="1" xfId="5" applyFont="1" applyFill="1" applyBorder="1" applyAlignment="1" applyProtection="1">
      <alignment horizontal="left" vertical="center" indent="1"/>
      <protection locked="0"/>
    </xf>
    <xf numFmtId="0" fontId="6" fillId="25" borderId="1" xfId="5" applyFont="1" applyFill="1" applyBorder="1" applyAlignment="1" applyProtection="1">
      <alignment horizontal="left" vertical="center" indent="1"/>
      <protection locked="0"/>
    </xf>
    <xf numFmtId="0" fontId="5" fillId="27" borderId="23" xfId="5" applyFont="1" applyFill="1" applyBorder="1" applyAlignment="1" applyProtection="1">
      <alignment horizontal="center" vertical="center"/>
    </xf>
    <xf numFmtId="0" fontId="5" fillId="27" borderId="24" xfId="5" applyFont="1" applyFill="1" applyBorder="1" applyAlignment="1" applyProtection="1">
      <alignment horizontal="center" vertical="center"/>
    </xf>
    <xf numFmtId="0" fontId="5" fillId="27" borderId="13" xfId="5" applyFont="1" applyFill="1" applyBorder="1" applyAlignment="1" applyProtection="1">
      <alignment horizontal="left" vertical="center" indent="1"/>
    </xf>
    <xf numFmtId="166" fontId="5" fillId="27" borderId="13" xfId="5" applyNumberFormat="1" applyFont="1" applyFill="1" applyBorder="1" applyAlignment="1" applyProtection="1">
      <alignment vertical="center"/>
    </xf>
    <xf numFmtId="166" fontId="6" fillId="28" borderId="27" xfId="5" applyNumberFormat="1" applyFont="1" applyFill="1" applyBorder="1" applyAlignment="1" applyProtection="1">
      <alignment vertical="center"/>
    </xf>
    <xf numFmtId="0" fontId="5" fillId="29" borderId="13" xfId="5" applyFont="1" applyFill="1" applyBorder="1" applyAlignment="1" applyProtection="1">
      <alignment horizontal="left" vertical="center" indent="1"/>
    </xf>
    <xf numFmtId="166" fontId="5" fillId="29" borderId="12" xfId="5" applyNumberFormat="1" applyFont="1" applyFill="1" applyBorder="1" applyAlignment="1" applyProtection="1">
      <alignment vertical="center"/>
    </xf>
    <xf numFmtId="165" fontId="4" fillId="14" borderId="1" xfId="2" applyNumberFormat="1" applyFont="1" applyFill="1" applyBorder="1" applyAlignment="1" applyProtection="1"/>
    <xf numFmtId="3" fontId="0" fillId="0" borderId="37" xfId="0" applyNumberFormat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6" fillId="0" borderId="28" xfId="0" applyFont="1" applyFill="1" applyBorder="1" applyAlignment="1"/>
    <xf numFmtId="0" fontId="5" fillId="0" borderId="28" xfId="0" applyFont="1" applyFill="1" applyBorder="1" applyAlignment="1"/>
    <xf numFmtId="165" fontId="5" fillId="0" borderId="28" xfId="2" applyNumberFormat="1" applyFont="1" applyFill="1" applyBorder="1" applyAlignment="1" applyProtection="1"/>
    <xf numFmtId="165" fontId="6" fillId="0" borderId="28" xfId="2" applyNumberFormat="1" applyFont="1" applyFill="1" applyBorder="1" applyAlignment="1" applyProtection="1"/>
    <xf numFmtId="165" fontId="5" fillId="3" borderId="28" xfId="2" applyNumberFormat="1" applyFont="1" applyFill="1" applyBorder="1" applyAlignment="1" applyProtection="1"/>
    <xf numFmtId="165" fontId="5" fillId="0" borderId="28" xfId="1" applyNumberFormat="1" applyFont="1" applyFill="1" applyBorder="1" applyAlignment="1" applyProtection="1"/>
    <xf numFmtId="165" fontId="6" fillId="0" borderId="28" xfId="1" applyNumberFormat="1" applyFont="1" applyFill="1" applyBorder="1" applyAlignment="1" applyProtection="1"/>
    <xf numFmtId="165" fontId="29" fillId="0" borderId="28" xfId="1" applyNumberFormat="1" applyFont="1" applyFill="1" applyBorder="1" applyAlignment="1" applyProtection="1"/>
    <xf numFmtId="165" fontId="5" fillId="0" borderId="54" xfId="2" applyNumberFormat="1" applyFont="1" applyFill="1" applyBorder="1" applyAlignment="1" applyProtection="1"/>
    <xf numFmtId="165" fontId="6" fillId="0" borderId="54" xfId="2" applyNumberFormat="1" applyFont="1" applyFill="1" applyBorder="1" applyAlignment="1" applyProtection="1"/>
    <xf numFmtId="165" fontId="5" fillId="3" borderId="54" xfId="2" applyNumberFormat="1" applyFont="1" applyFill="1" applyBorder="1" applyAlignment="1" applyProtection="1"/>
    <xf numFmtId="165" fontId="6" fillId="3" borderId="54" xfId="2" applyNumberFormat="1" applyFont="1" applyFill="1" applyBorder="1" applyAlignment="1" applyProtection="1"/>
    <xf numFmtId="165" fontId="5" fillId="0" borderId="54" xfId="1" applyNumberFormat="1" applyFont="1" applyFill="1" applyBorder="1" applyAlignment="1" applyProtection="1"/>
    <xf numFmtId="165" fontId="6" fillId="0" borderId="54" xfId="1" applyNumberFormat="1" applyFont="1" applyFill="1" applyBorder="1" applyAlignment="1" applyProtection="1"/>
    <xf numFmtId="0" fontId="15" fillId="0" borderId="54" xfId="0" applyFont="1" applyFill="1" applyBorder="1"/>
    <xf numFmtId="0" fontId="4" fillId="7" borderId="46" xfId="0" applyFont="1" applyFill="1" applyBorder="1" applyAlignment="1"/>
    <xf numFmtId="0" fontId="4" fillId="7" borderId="21" xfId="0" applyFont="1" applyFill="1" applyBorder="1" applyAlignment="1">
      <alignment horizontal="center"/>
    </xf>
    <xf numFmtId="0" fontId="4" fillId="7" borderId="22" xfId="0" applyFont="1" applyFill="1" applyBorder="1" applyAlignment="1"/>
    <xf numFmtId="165" fontId="6" fillId="7" borderId="28" xfId="1" applyNumberFormat="1" applyFont="1" applyFill="1" applyBorder="1" applyAlignment="1" applyProtection="1"/>
    <xf numFmtId="165" fontId="29" fillId="7" borderId="28" xfId="1" applyNumberFormat="1" applyFont="1" applyFill="1" applyBorder="1" applyAlignment="1" applyProtection="1"/>
    <xf numFmtId="165" fontId="5" fillId="7" borderId="28" xfId="1" applyNumberFormat="1" applyFont="1" applyFill="1" applyBorder="1" applyAlignment="1" applyProtection="1"/>
    <xf numFmtId="165" fontId="5" fillId="5" borderId="28" xfId="1" applyNumberFormat="1" applyFont="1" applyFill="1" applyBorder="1" applyAlignment="1" applyProtection="1"/>
    <xf numFmtId="165" fontId="39" fillId="7" borderId="28" xfId="1" applyNumberFormat="1" applyFont="1" applyFill="1" applyBorder="1" applyAlignment="1" applyProtection="1"/>
    <xf numFmtId="165" fontId="6" fillId="4" borderId="28" xfId="1" applyNumberFormat="1" applyFont="1" applyFill="1" applyBorder="1" applyAlignment="1" applyProtection="1"/>
    <xf numFmtId="165" fontId="5" fillId="2" borderId="28" xfId="1" applyNumberFormat="1" applyFont="1" applyFill="1" applyBorder="1" applyAlignment="1" applyProtection="1"/>
    <xf numFmtId="165" fontId="6" fillId="8" borderId="28" xfId="1" applyNumberFormat="1" applyFont="1" applyFill="1" applyBorder="1" applyAlignment="1" applyProtection="1"/>
    <xf numFmtId="165" fontId="5" fillId="11" borderId="28" xfId="1" applyNumberFormat="1" applyFont="1" applyFill="1" applyBorder="1" applyAlignment="1" applyProtection="1"/>
    <xf numFmtId="165" fontId="29" fillId="4" borderId="28" xfId="1" applyNumberFormat="1" applyFont="1" applyFill="1" applyBorder="1" applyAlignment="1" applyProtection="1"/>
    <xf numFmtId="165" fontId="5" fillId="11" borderId="46" xfId="1" applyNumberFormat="1" applyFont="1" applyFill="1" applyBorder="1" applyAlignment="1" applyProtection="1"/>
    <xf numFmtId="165" fontId="6" fillId="2" borderId="28" xfId="1" applyNumberFormat="1" applyFont="1" applyFill="1" applyBorder="1" applyAlignment="1" applyProtection="1"/>
    <xf numFmtId="165" fontId="5" fillId="14" borderId="28" xfId="1" applyNumberFormat="1" applyFont="1" applyFill="1" applyBorder="1" applyAlignment="1" applyProtection="1"/>
    <xf numFmtId="165" fontId="8" fillId="3" borderId="54" xfId="2" applyNumberFormat="1" applyFont="1" applyFill="1" applyBorder="1" applyAlignment="1" applyProtection="1"/>
    <xf numFmtId="165" fontId="7" fillId="3" borderId="54" xfId="2" applyNumberFormat="1" applyFont="1" applyFill="1" applyBorder="1" applyAlignment="1" applyProtection="1"/>
    <xf numFmtId="165" fontId="8" fillId="7" borderId="54" xfId="2" applyNumberFormat="1" applyFont="1" applyFill="1" applyBorder="1" applyAlignment="1" applyProtection="1"/>
    <xf numFmtId="165" fontId="5" fillId="5" borderId="54" xfId="2" applyNumberFormat="1" applyFont="1" applyFill="1" applyBorder="1" applyAlignment="1" applyProtection="1"/>
    <xf numFmtId="165" fontId="8" fillId="5" borderId="54" xfId="2" applyNumberFormat="1" applyFont="1" applyFill="1" applyBorder="1" applyAlignment="1" applyProtection="1"/>
    <xf numFmtId="165" fontId="43" fillId="3" borderId="54" xfId="2" applyNumberFormat="1" applyFont="1" applyFill="1" applyBorder="1" applyAlignment="1" applyProtection="1"/>
    <xf numFmtId="165" fontId="5" fillId="7" borderId="54" xfId="2" applyNumberFormat="1" applyFont="1" applyFill="1" applyBorder="1" applyAlignment="1" applyProtection="1"/>
    <xf numFmtId="165" fontId="8" fillId="5" borderId="54" xfId="2" applyNumberFormat="1" applyFont="1" applyFill="1" applyBorder="1" applyAlignment="1" applyProtection="1">
      <alignment horizontal="center"/>
    </xf>
    <xf numFmtId="165" fontId="5" fillId="11" borderId="54" xfId="2" applyNumberFormat="1" applyFont="1" applyFill="1" applyBorder="1" applyAlignment="1" applyProtection="1"/>
    <xf numFmtId="0" fontId="27" fillId="0" borderId="54" xfId="0" applyFont="1" applyBorder="1"/>
    <xf numFmtId="165" fontId="8" fillId="14" borderId="54" xfId="2" applyNumberFormat="1" applyFont="1" applyFill="1" applyBorder="1" applyAlignment="1" applyProtection="1"/>
    <xf numFmtId="0" fontId="0" fillId="0" borderId="0" xfId="0" applyBorder="1" applyAlignment="1">
      <alignment horizontal="center"/>
    </xf>
    <xf numFmtId="166" fontId="13" fillId="0" borderId="8" xfId="0" applyNumberFormat="1" applyFont="1" applyFill="1" applyBorder="1" applyAlignment="1" applyProtection="1">
      <alignment horizontal="right" vertical="center" wrapText="1"/>
    </xf>
    <xf numFmtId="166" fontId="13" fillId="0" borderId="4" xfId="0" applyNumberFormat="1" applyFont="1" applyFill="1" applyBorder="1" applyAlignment="1" applyProtection="1">
      <alignment vertical="center" wrapText="1"/>
      <protection locked="0"/>
    </xf>
    <xf numFmtId="166" fontId="7" fillId="3" borderId="15" xfId="0" applyNumberFormat="1" applyFont="1" applyFill="1" applyBorder="1" applyAlignment="1">
      <alignment vertical="center" wrapText="1"/>
    </xf>
    <xf numFmtId="166" fontId="8" fillId="7" borderId="54" xfId="0" applyNumberFormat="1" applyFont="1" applyFill="1" applyBorder="1" applyAlignment="1" applyProtection="1">
      <alignment vertical="center" wrapText="1"/>
      <protection locked="0"/>
    </xf>
    <xf numFmtId="166" fontId="14" fillId="0" borderId="54" xfId="0" applyNumberFormat="1" applyFont="1" applyFill="1" applyBorder="1" applyAlignment="1" applyProtection="1">
      <alignment vertical="center" wrapText="1"/>
      <protection locked="0"/>
    </xf>
    <xf numFmtId="166" fontId="8" fillId="5" borderId="54" xfId="0" applyNumberFormat="1" applyFont="1" applyFill="1" applyBorder="1" applyAlignment="1">
      <alignment vertical="center" wrapText="1"/>
    </xf>
    <xf numFmtId="166" fontId="8" fillId="0" borderId="54" xfId="0" applyNumberFormat="1" applyFont="1" applyFill="1" applyBorder="1" applyAlignment="1" applyProtection="1">
      <alignment horizontal="right" vertical="center" wrapText="1"/>
    </xf>
    <xf numFmtId="166" fontId="13" fillId="0" borderId="54" xfId="0" applyNumberFormat="1" applyFont="1" applyFill="1" applyBorder="1" applyAlignment="1" applyProtection="1">
      <alignment vertical="center" wrapText="1"/>
      <protection locked="0"/>
    </xf>
    <xf numFmtId="166" fontId="8" fillId="9" borderId="54" xfId="0" applyNumberFormat="1" applyFont="1" applyFill="1" applyBorder="1"/>
    <xf numFmtId="0" fontId="0" fillId="0" borderId="54" xfId="0" applyBorder="1"/>
    <xf numFmtId="0" fontId="2" fillId="0" borderId="1" xfId="0" applyFont="1" applyFill="1" applyBorder="1"/>
    <xf numFmtId="0" fontId="0" fillId="27" borderId="1" xfId="0" applyFill="1" applyBorder="1"/>
    <xf numFmtId="0" fontId="0" fillId="30" borderId="1" xfId="0" applyFill="1" applyBorder="1"/>
    <xf numFmtId="0" fontId="0" fillId="31" borderId="1" xfId="0" applyFill="1" applyBorder="1"/>
    <xf numFmtId="0" fontId="0" fillId="32" borderId="1" xfId="0" applyFill="1" applyBorder="1"/>
    <xf numFmtId="165" fontId="6" fillId="0" borderId="57" xfId="2" applyNumberFormat="1" applyFont="1" applyFill="1" applyBorder="1" applyAlignment="1" applyProtection="1"/>
    <xf numFmtId="0" fontId="4" fillId="7" borderId="28" xfId="0" applyFont="1" applyFill="1" applyBorder="1" applyAlignment="1">
      <alignment horizontal="center" wrapText="1"/>
    </xf>
    <xf numFmtId="165" fontId="39" fillId="7" borderId="1" xfId="1" applyNumberFormat="1" applyFont="1" applyFill="1" applyBorder="1" applyAlignment="1" applyProtection="1">
      <alignment horizontal="right" vertical="top"/>
    </xf>
    <xf numFmtId="165" fontId="5" fillId="7" borderId="1" xfId="1" applyNumberFormat="1" applyFont="1" applyFill="1" applyBorder="1" applyAlignment="1" applyProtection="1">
      <alignment horizontal="right"/>
    </xf>
    <xf numFmtId="165" fontId="9" fillId="27" borderId="1" xfId="1" applyNumberFormat="1" applyFont="1" applyFill="1" applyBorder="1" applyAlignment="1" applyProtection="1"/>
    <xf numFmtId="165" fontId="9" fillId="33" borderId="1" xfId="1" applyNumberFormat="1" applyFont="1" applyFill="1" applyBorder="1" applyAlignment="1" applyProtection="1"/>
    <xf numFmtId="165" fontId="4" fillId="27" borderId="1" xfId="1" applyNumberFormat="1" applyFont="1" applyFill="1" applyBorder="1" applyAlignment="1" applyProtection="1"/>
    <xf numFmtId="165" fontId="4" fillId="33" borderId="1" xfId="1" applyNumberFormat="1" applyFont="1" applyFill="1" applyBorder="1" applyAlignment="1" applyProtection="1"/>
    <xf numFmtId="0" fontId="9" fillId="3" borderId="1" xfId="4" applyFont="1" applyFill="1" applyBorder="1" applyAlignment="1">
      <alignment wrapText="1"/>
    </xf>
    <xf numFmtId="165" fontId="7" fillId="3" borderId="0" xfId="2" applyNumberFormat="1" applyFont="1" applyFill="1" applyBorder="1" applyAlignment="1" applyProtection="1"/>
    <xf numFmtId="0" fontId="7" fillId="7" borderId="46" xfId="0" applyFont="1" applyFill="1" applyBorder="1" applyAlignment="1"/>
    <xf numFmtId="0" fontId="8" fillId="7" borderId="21" xfId="0" applyFont="1" applyFill="1" applyBorder="1" applyAlignment="1"/>
    <xf numFmtId="0" fontId="8" fillId="7" borderId="22" xfId="0" applyFont="1" applyFill="1" applyBorder="1" applyAlignment="1"/>
    <xf numFmtId="165" fontId="8" fillId="3" borderId="28" xfId="2" applyNumberFormat="1" applyFont="1" applyFill="1" applyBorder="1" applyAlignment="1" applyProtection="1"/>
    <xf numFmtId="165" fontId="7" fillId="3" borderId="28" xfId="2" applyNumberFormat="1" applyFont="1" applyFill="1" applyBorder="1" applyAlignment="1" applyProtection="1"/>
    <xf numFmtId="165" fontId="8" fillId="7" borderId="28" xfId="2" applyNumberFormat="1" applyFont="1" applyFill="1" applyBorder="1" applyAlignment="1" applyProtection="1"/>
    <xf numFmtId="165" fontId="5" fillId="5" borderId="28" xfId="2" applyNumberFormat="1" applyFont="1" applyFill="1" applyBorder="1" applyAlignment="1" applyProtection="1"/>
    <xf numFmtId="165" fontId="8" fillId="5" borderId="28" xfId="2" applyNumberFormat="1" applyFont="1" applyFill="1" applyBorder="1" applyAlignment="1" applyProtection="1"/>
    <xf numFmtId="165" fontId="5" fillId="7" borderId="28" xfId="2" applyNumberFormat="1" applyFont="1" applyFill="1" applyBorder="1" applyAlignment="1" applyProtection="1"/>
    <xf numFmtId="165" fontId="5" fillId="11" borderId="28" xfId="2" applyNumberFormat="1" applyFont="1" applyFill="1" applyBorder="1" applyAlignment="1" applyProtection="1"/>
    <xf numFmtId="165" fontId="8" fillId="14" borderId="28" xfId="2" applyNumberFormat="1" applyFont="1" applyFill="1" applyBorder="1" applyAlignment="1" applyProtection="1"/>
    <xf numFmtId="165" fontId="13" fillId="34" borderId="1" xfId="1" applyNumberFormat="1" applyFont="1" applyFill="1" applyBorder="1" applyAlignment="1" applyProtection="1"/>
    <xf numFmtId="165" fontId="5" fillId="35" borderId="1" xfId="1" applyNumberFormat="1" applyFont="1" applyFill="1" applyBorder="1" applyAlignment="1" applyProtection="1"/>
    <xf numFmtId="165" fontId="13" fillId="36" borderId="1" xfId="1" applyNumberFormat="1" applyFont="1" applyFill="1" applyBorder="1" applyAlignment="1" applyProtection="1"/>
    <xf numFmtId="165" fontId="5" fillId="37" borderId="1" xfId="1" applyNumberFormat="1" applyFont="1" applyFill="1" applyBorder="1" applyAlignment="1" applyProtection="1"/>
    <xf numFmtId="165" fontId="13" fillId="38" borderId="1" xfId="1" applyNumberFormat="1" applyFont="1" applyFill="1" applyBorder="1" applyAlignment="1" applyProtection="1"/>
    <xf numFmtId="0" fontId="46" fillId="31" borderId="1" xfId="0" applyFont="1" applyFill="1" applyBorder="1"/>
    <xf numFmtId="165" fontId="46" fillId="32" borderId="1" xfId="0" applyNumberFormat="1" applyFont="1" applyFill="1" applyBorder="1"/>
    <xf numFmtId="0" fontId="46" fillId="32" borderId="1" xfId="0" applyFont="1" applyFill="1" applyBorder="1"/>
    <xf numFmtId="165" fontId="46" fillId="39" borderId="1" xfId="0" applyNumberFormat="1" applyFont="1" applyFill="1" applyBorder="1"/>
    <xf numFmtId="0" fontId="46" fillId="39" borderId="1" xfId="0" applyFont="1" applyFill="1" applyBorder="1"/>
    <xf numFmtId="0" fontId="4" fillId="2" borderId="46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165" fontId="4" fillId="2" borderId="28" xfId="1" applyNumberFormat="1" applyFont="1" applyFill="1" applyBorder="1" applyAlignment="1" applyProtection="1"/>
    <xf numFmtId="165" fontId="4" fillId="9" borderId="28" xfId="1" applyNumberFormat="1" applyFont="1" applyFill="1" applyBorder="1" applyAlignment="1" applyProtection="1"/>
    <xf numFmtId="165" fontId="4" fillId="40" borderId="28" xfId="1" applyNumberFormat="1" applyFont="1" applyFill="1" applyBorder="1" applyAlignment="1" applyProtection="1"/>
    <xf numFmtId="165" fontId="7" fillId="42" borderId="1" xfId="1" applyNumberFormat="1" applyFont="1" applyFill="1" applyBorder="1" applyAlignment="1" applyProtection="1"/>
    <xf numFmtId="165" fontId="8" fillId="42" borderId="1" xfId="1" applyNumberFormat="1" applyFont="1" applyFill="1" applyBorder="1" applyAlignment="1" applyProtection="1"/>
    <xf numFmtId="165" fontId="4" fillId="42" borderId="1" xfId="1" applyNumberFormat="1" applyFont="1" applyFill="1" applyBorder="1" applyAlignment="1" applyProtection="1"/>
    <xf numFmtId="165" fontId="26" fillId="42" borderId="1" xfId="1" applyNumberFormat="1" applyFont="1" applyFill="1" applyBorder="1" applyAlignment="1" applyProtection="1"/>
    <xf numFmtId="165" fontId="8" fillId="43" borderId="1" xfId="1" applyNumberFormat="1" applyFont="1" applyFill="1" applyBorder="1" applyAlignment="1" applyProtection="1"/>
    <xf numFmtId="165" fontId="4" fillId="43" borderId="1" xfId="1" applyNumberFormat="1" applyFont="1" applyFill="1" applyBorder="1" applyAlignment="1" applyProtection="1"/>
    <xf numFmtId="165" fontId="13" fillId="43" borderId="1" xfId="1" applyNumberFormat="1" applyFont="1" applyFill="1" applyBorder="1" applyAlignment="1" applyProtection="1"/>
    <xf numFmtId="0" fontId="5" fillId="0" borderId="54" xfId="0" applyFont="1" applyBorder="1" applyAlignment="1">
      <alignment horizontal="center"/>
    </xf>
    <xf numFmtId="3" fontId="4" fillId="41" borderId="54" xfId="0" applyNumberFormat="1" applyFont="1" applyFill="1" applyBorder="1"/>
    <xf numFmtId="3" fontId="9" fillId="27" borderId="54" xfId="0" applyNumberFormat="1" applyFont="1" applyFill="1" applyBorder="1"/>
    <xf numFmtId="3" fontId="14" fillId="27" borderId="54" xfId="0" applyNumberFormat="1" applyFont="1" applyFill="1" applyBorder="1"/>
    <xf numFmtId="3" fontId="14" fillId="41" borderId="54" xfId="0" applyNumberFormat="1" applyFont="1" applyFill="1" applyBorder="1"/>
    <xf numFmtId="3" fontId="14" fillId="0" borderId="54" xfId="0" applyNumberFormat="1" applyFont="1" applyBorder="1"/>
    <xf numFmtId="165" fontId="9" fillId="18" borderId="1" xfId="1" applyNumberFormat="1" applyFont="1" applyFill="1" applyBorder="1" applyAlignment="1" applyProtection="1"/>
    <xf numFmtId="3" fontId="9" fillId="41" borderId="54" xfId="0" applyNumberFormat="1" applyFont="1" applyFill="1" applyBorder="1"/>
    <xf numFmtId="166" fontId="9" fillId="0" borderId="3" xfId="0" applyNumberFormat="1" applyFont="1" applyFill="1" applyBorder="1" applyAlignment="1" applyProtection="1">
      <alignment vertical="center" wrapText="1"/>
      <protection locked="0"/>
    </xf>
    <xf numFmtId="166" fontId="9" fillId="0" borderId="1" xfId="0" applyNumberFormat="1" applyFont="1" applyFill="1" applyBorder="1" applyAlignment="1" applyProtection="1">
      <alignment vertical="center" wrapText="1"/>
      <protection locked="0"/>
    </xf>
    <xf numFmtId="165" fontId="53" fillId="0" borderId="54" xfId="1" applyNumberFormat="1" applyFont="1" applyFill="1" applyBorder="1" applyAlignment="1" applyProtection="1"/>
    <xf numFmtId="166" fontId="4" fillId="0" borderId="4" xfId="0" applyNumberFormat="1" applyFont="1" applyFill="1" applyBorder="1" applyAlignment="1" applyProtection="1">
      <alignment vertical="center" wrapText="1"/>
      <protection locked="0"/>
    </xf>
    <xf numFmtId="166" fontId="4" fillId="7" borderId="54" xfId="0" applyNumberFormat="1" applyFont="1" applyFill="1" applyBorder="1" applyAlignment="1" applyProtection="1">
      <alignment vertical="center" wrapText="1"/>
      <protection locked="0"/>
    </xf>
    <xf numFmtId="0" fontId="38" fillId="0" borderId="3" xfId="0" applyFont="1" applyBorder="1"/>
    <xf numFmtId="0" fontId="38" fillId="0" borderId="61" xfId="0" applyFont="1" applyFill="1" applyBorder="1"/>
    <xf numFmtId="0" fontId="38" fillId="0" borderId="63" xfId="0" applyFont="1" applyFill="1" applyBorder="1"/>
    <xf numFmtId="0" fontId="26" fillId="0" borderId="3" xfId="0" applyFont="1" applyBorder="1" applyAlignment="1">
      <alignment horizontal="center"/>
    </xf>
    <xf numFmtId="0" fontId="26" fillId="0" borderId="62" xfId="0" applyFont="1" applyBorder="1" applyAlignment="1">
      <alignment horizontal="center"/>
    </xf>
    <xf numFmtId="0" fontId="0" fillId="0" borderId="64" xfId="0" applyBorder="1"/>
    <xf numFmtId="166" fontId="26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26" fillId="3" borderId="1" xfId="1" applyNumberFormat="1" applyFont="1" applyFill="1" applyBorder="1" applyAlignment="1" applyProtection="1"/>
    <xf numFmtId="165" fontId="38" fillId="3" borderId="1" xfId="1" applyNumberFormat="1" applyFont="1" applyFill="1" applyBorder="1" applyAlignment="1" applyProtection="1"/>
    <xf numFmtId="165" fontId="55" fillId="3" borderId="1" xfId="1" applyNumberFormat="1" applyFont="1" applyFill="1" applyBorder="1" applyAlignment="1" applyProtection="1"/>
    <xf numFmtId="165" fontId="38" fillId="0" borderId="1" xfId="1" applyNumberFormat="1" applyFont="1" applyFill="1" applyBorder="1" applyAlignment="1" applyProtection="1"/>
    <xf numFmtId="165" fontId="38" fillId="7" borderId="1" xfId="1" applyNumberFormat="1" applyFont="1" applyFill="1" applyBorder="1" applyAlignment="1" applyProtection="1"/>
    <xf numFmtId="165" fontId="55" fillId="3" borderId="1" xfId="1" applyNumberFormat="1" applyFont="1" applyFill="1" applyBorder="1" applyAlignment="1" applyProtection="1">
      <alignment vertical="center" wrapText="1"/>
      <protection locked="0"/>
    </xf>
    <xf numFmtId="165" fontId="26" fillId="3" borderId="62" xfId="1" applyNumberFormat="1" applyFont="1" applyFill="1" applyBorder="1" applyAlignment="1" applyProtection="1"/>
    <xf numFmtId="165" fontId="38" fillId="3" borderId="62" xfId="1" applyNumberFormat="1" applyFont="1" applyFill="1" applyBorder="1" applyAlignment="1" applyProtection="1"/>
    <xf numFmtId="165" fontId="55" fillId="3" borderId="62" xfId="1" applyNumberFormat="1" applyFont="1" applyFill="1" applyBorder="1" applyAlignment="1" applyProtection="1">
      <alignment vertical="center" wrapText="1"/>
      <protection locked="0"/>
    </xf>
    <xf numFmtId="165" fontId="38" fillId="0" borderId="62" xfId="1" applyNumberFormat="1" applyFont="1" applyFill="1" applyBorder="1" applyAlignment="1" applyProtection="1"/>
    <xf numFmtId="165" fontId="26" fillId="3" borderId="3" xfId="1" applyNumberFormat="1" applyFont="1" applyFill="1" applyBorder="1" applyAlignment="1" applyProtection="1"/>
    <xf numFmtId="165" fontId="38" fillId="3" borderId="3" xfId="1" applyNumberFormat="1" applyFont="1" applyFill="1" applyBorder="1" applyAlignment="1" applyProtection="1"/>
    <xf numFmtId="165" fontId="55" fillId="3" borderId="3" xfId="1" applyNumberFormat="1" applyFont="1" applyFill="1" applyBorder="1" applyAlignment="1" applyProtection="1">
      <alignment vertical="center" wrapText="1"/>
      <protection locked="0"/>
    </xf>
    <xf numFmtId="165" fontId="55" fillId="3" borderId="1" xfId="1" applyNumberFormat="1" applyFont="1" applyFill="1" applyBorder="1" applyAlignment="1" applyProtection="1">
      <alignment vertical="center" wrapText="1"/>
    </xf>
    <xf numFmtId="165" fontId="57" fillId="3" borderId="1" xfId="1" applyNumberFormat="1" applyFont="1" applyFill="1" applyBorder="1" applyAlignment="1" applyProtection="1">
      <alignment vertical="center" wrapText="1"/>
    </xf>
    <xf numFmtId="165" fontId="26" fillId="3" borderId="1" xfId="1" applyNumberFormat="1" applyFont="1" applyFill="1" applyBorder="1" applyAlignment="1" applyProtection="1">
      <alignment vertical="center" wrapText="1"/>
    </xf>
    <xf numFmtId="165" fontId="38" fillId="3" borderId="1" xfId="1" applyNumberFormat="1" applyFont="1" applyFill="1" applyBorder="1" applyAlignment="1" applyProtection="1">
      <alignment vertical="center" wrapText="1"/>
    </xf>
    <xf numFmtId="165" fontId="38" fillId="7" borderId="1" xfId="1" applyNumberFormat="1" applyFont="1" applyFill="1" applyBorder="1" applyAlignment="1" applyProtection="1">
      <alignment vertical="center" wrapText="1"/>
    </xf>
    <xf numFmtId="165" fontId="26" fillId="7" borderId="1" xfId="1" applyNumberFormat="1" applyFont="1" applyFill="1" applyBorder="1" applyAlignment="1" applyProtection="1">
      <alignment vertical="center" wrapText="1"/>
    </xf>
    <xf numFmtId="0" fontId="45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3" fontId="4" fillId="27" borderId="55" xfId="0" applyNumberFormat="1" applyFont="1" applyFill="1" applyBorder="1" applyAlignment="1">
      <alignment horizontal="center" vertical="center" wrapText="1"/>
    </xf>
    <xf numFmtId="0" fontId="46" fillId="0" borderId="57" xfId="0" applyFont="1" applyBorder="1" applyAlignment="1">
      <alignment horizontal="center" vertical="center" wrapText="1"/>
    </xf>
    <xf numFmtId="0" fontId="46" fillId="0" borderId="60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5" fillId="7" borderId="1" xfId="2" applyNumberFormat="1" applyFont="1" applyFill="1" applyBorder="1" applyAlignment="1" applyProtection="1">
      <alignment horizontal="center"/>
    </xf>
    <xf numFmtId="166" fontId="9" fillId="0" borderId="66" xfId="0" applyNumberFormat="1" applyFont="1" applyFill="1" applyBorder="1" applyAlignment="1" applyProtection="1">
      <alignment vertical="center" wrapText="1"/>
      <protection locked="0"/>
    </xf>
    <xf numFmtId="166" fontId="4" fillId="5" borderId="8" xfId="0" applyNumberFormat="1" applyFont="1" applyFill="1" applyBorder="1" applyAlignment="1">
      <alignment vertical="center" wrapText="1"/>
    </xf>
    <xf numFmtId="166" fontId="14" fillId="0" borderId="66" xfId="0" applyNumberFormat="1" applyFont="1" applyFill="1" applyBorder="1" applyAlignment="1" applyProtection="1">
      <alignment vertical="center" wrapText="1"/>
      <protection locked="0"/>
    </xf>
    <xf numFmtId="0" fontId="4" fillId="7" borderId="0" xfId="0" applyFont="1" applyFill="1" applyBorder="1" applyAlignment="1">
      <alignment horizontal="center" wrapText="1"/>
    </xf>
    <xf numFmtId="0" fontId="45" fillId="0" borderId="0" xfId="0" applyFont="1" applyBorder="1" applyAlignment="1">
      <alignment horizontal="center" wrapText="1"/>
    </xf>
    <xf numFmtId="166" fontId="8" fillId="7" borderId="0" xfId="0" applyNumberFormat="1" applyFont="1" applyFill="1" applyBorder="1" applyAlignment="1" applyProtection="1">
      <alignment vertical="center" wrapText="1"/>
      <protection locked="0"/>
    </xf>
    <xf numFmtId="166" fontId="14" fillId="0" borderId="0" xfId="0" applyNumberFormat="1" applyFont="1" applyFill="1" applyBorder="1" applyAlignment="1" applyProtection="1">
      <alignment vertical="center" wrapText="1"/>
      <protection locked="0"/>
    </xf>
    <xf numFmtId="166" fontId="8" fillId="5" borderId="0" xfId="0" applyNumberFormat="1" applyFont="1" applyFill="1" applyBorder="1" applyAlignment="1">
      <alignment vertical="center" wrapText="1"/>
    </xf>
    <xf numFmtId="166" fontId="8" fillId="0" borderId="0" xfId="0" applyNumberFormat="1" applyFont="1" applyFill="1" applyBorder="1" applyAlignment="1" applyProtection="1">
      <alignment horizontal="right" vertical="center" wrapText="1"/>
    </xf>
    <xf numFmtId="166" fontId="4" fillId="7" borderId="0" xfId="0" applyNumberFormat="1" applyFont="1" applyFill="1" applyBorder="1" applyAlignment="1" applyProtection="1">
      <alignment vertical="center" wrapText="1"/>
      <protection locked="0"/>
    </xf>
    <xf numFmtId="166" fontId="13" fillId="0" borderId="0" xfId="0" applyNumberFormat="1" applyFont="1" applyFill="1" applyBorder="1" applyAlignment="1" applyProtection="1">
      <alignment vertical="center" wrapText="1"/>
      <protection locked="0"/>
    </xf>
    <xf numFmtId="166" fontId="8" fillId="9" borderId="0" xfId="0" applyNumberFormat="1" applyFont="1" applyFill="1" applyBorder="1"/>
    <xf numFmtId="166" fontId="38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" xfId="0" applyFont="1" applyBorder="1"/>
    <xf numFmtId="0" fontId="38" fillId="0" borderId="66" xfId="0" applyFont="1" applyBorder="1"/>
    <xf numFmtId="0" fontId="26" fillId="0" borderId="1" xfId="0" applyFont="1" applyFill="1" applyBorder="1" applyAlignment="1">
      <alignment horizontal="center"/>
    </xf>
    <xf numFmtId="165" fontId="26" fillId="0" borderId="1" xfId="1" applyNumberFormat="1" applyFont="1" applyFill="1" applyBorder="1" applyAlignment="1" applyProtection="1"/>
    <xf numFmtId="165" fontId="56" fillId="0" borderId="1" xfId="1" applyNumberFormat="1" applyFont="1" applyFill="1" applyBorder="1" applyAlignment="1" applyProtection="1">
      <alignment horizontal="right"/>
    </xf>
    <xf numFmtId="0" fontId="0" fillId="0" borderId="0" xfId="0" applyFill="1"/>
    <xf numFmtId="0" fontId="26" fillId="0" borderId="1" xfId="0" applyFont="1" applyFill="1" applyBorder="1" applyAlignment="1">
      <alignment wrapText="1"/>
    </xf>
    <xf numFmtId="165" fontId="38" fillId="0" borderId="1" xfId="1" applyNumberFormat="1" applyFont="1" applyFill="1" applyBorder="1" applyAlignment="1" applyProtection="1">
      <alignment vertical="center" wrapText="1"/>
    </xf>
    <xf numFmtId="165" fontId="26" fillId="0" borderId="1" xfId="1" applyNumberFormat="1" applyFont="1" applyFill="1" applyBorder="1" applyAlignment="1" applyProtection="1">
      <alignment vertical="center" wrapText="1"/>
    </xf>
    <xf numFmtId="165" fontId="56" fillId="0" borderId="1" xfId="1" applyNumberFormat="1" applyFont="1" applyFill="1" applyBorder="1" applyAlignment="1" applyProtection="1">
      <alignment horizontal="right" wrapText="1" indent="2"/>
    </xf>
    <xf numFmtId="165" fontId="59" fillId="0" borderId="1" xfId="1" applyNumberFormat="1" applyFont="1" applyFill="1" applyBorder="1" applyAlignment="1" applyProtection="1">
      <alignment vertical="center" wrapText="1"/>
    </xf>
    <xf numFmtId="165" fontId="58" fillId="0" borderId="1" xfId="1" applyNumberFormat="1" applyFont="1" applyFill="1" applyBorder="1" applyAlignment="1" applyProtection="1">
      <alignment horizontal="right" wrapText="1" indent="2"/>
    </xf>
    <xf numFmtId="165" fontId="26" fillId="44" borderId="1" xfId="1" applyNumberFormat="1" applyFont="1" applyFill="1" applyBorder="1" applyAlignment="1" applyProtection="1">
      <alignment vertical="center" wrapText="1"/>
    </xf>
    <xf numFmtId="165" fontId="38" fillId="44" borderId="1" xfId="1" applyNumberFormat="1" applyFont="1" applyFill="1" applyBorder="1" applyAlignment="1" applyProtection="1">
      <alignment vertical="center" wrapText="1"/>
    </xf>
    <xf numFmtId="165" fontId="55" fillId="44" borderId="1" xfId="1" applyNumberFormat="1" applyFont="1" applyFill="1" applyBorder="1" applyAlignment="1" applyProtection="1"/>
    <xf numFmtId="165" fontId="38" fillId="45" borderId="1" xfId="1" applyNumberFormat="1" applyFont="1" applyFill="1" applyBorder="1" applyAlignment="1" applyProtection="1"/>
    <xf numFmtId="165" fontId="26" fillId="45" borderId="1" xfId="1" applyNumberFormat="1" applyFont="1" applyFill="1" applyBorder="1" applyAlignment="1" applyProtection="1"/>
    <xf numFmtId="165" fontId="60" fillId="45" borderId="1" xfId="1" applyNumberFormat="1" applyFont="1" applyFill="1" applyBorder="1" applyAlignment="1" applyProtection="1"/>
    <xf numFmtId="0" fontId="26" fillId="45" borderId="1" xfId="0" applyFont="1" applyFill="1" applyBorder="1" applyAlignment="1">
      <alignment horizontal="center"/>
    </xf>
    <xf numFmtId="0" fontId="26" fillId="45" borderId="1" xfId="0" applyFont="1" applyFill="1" applyBorder="1"/>
    <xf numFmtId="165" fontId="55" fillId="45" borderId="1" xfId="1" applyNumberFormat="1" applyFont="1" applyFill="1" applyBorder="1" applyAlignment="1" applyProtection="1"/>
    <xf numFmtId="165" fontId="59" fillId="45" borderId="1" xfId="1" applyNumberFormat="1" applyFont="1" applyFill="1" applyBorder="1" applyAlignment="1" applyProtection="1">
      <alignment horizontal="right"/>
    </xf>
    <xf numFmtId="165" fontId="59" fillId="45" borderId="1" xfId="1" applyNumberFormat="1" applyFont="1" applyFill="1" applyBorder="1" applyAlignment="1" applyProtection="1"/>
    <xf numFmtId="165" fontId="56" fillId="0" borderId="62" xfId="1" applyNumberFormat="1" applyFont="1" applyFill="1" applyBorder="1" applyAlignment="1" applyProtection="1">
      <alignment horizontal="right"/>
    </xf>
    <xf numFmtId="165" fontId="56" fillId="0" borderId="3" xfId="1" applyNumberFormat="1" applyFont="1" applyFill="1" applyBorder="1" applyAlignment="1" applyProtection="1">
      <alignment horizontal="right"/>
    </xf>
    <xf numFmtId="165" fontId="1" fillId="0" borderId="1" xfId="1" applyNumberFormat="1" applyFill="1" applyBorder="1" applyAlignment="1" applyProtection="1">
      <alignment horizontal="right" wrapText="1"/>
    </xf>
    <xf numFmtId="165" fontId="5" fillId="0" borderId="1" xfId="1" applyNumberFormat="1" applyFont="1" applyFill="1" applyBorder="1" applyAlignment="1" applyProtection="1">
      <alignment vertical="center" wrapText="1"/>
    </xf>
    <xf numFmtId="165" fontId="1" fillId="0" borderId="1" xfId="1" applyNumberFormat="1" applyFill="1" applyBorder="1" applyAlignment="1" applyProtection="1">
      <alignment vertical="center" wrapText="1"/>
    </xf>
    <xf numFmtId="165" fontId="1" fillId="0" borderId="1" xfId="1" applyNumberFormat="1" applyFill="1" applyBorder="1" applyAlignment="1" applyProtection="1"/>
    <xf numFmtId="165" fontId="7" fillId="0" borderId="1" xfId="1" applyNumberFormat="1" applyFont="1" applyFill="1" applyBorder="1" applyAlignment="1" applyProtection="1">
      <alignment vertical="center" wrapText="1"/>
    </xf>
    <xf numFmtId="165" fontId="59" fillId="45" borderId="1" xfId="1" applyNumberFormat="1" applyFont="1" applyFill="1" applyBorder="1" applyAlignment="1" applyProtection="1">
      <alignment horizontal="right" wrapText="1" indent="2"/>
    </xf>
    <xf numFmtId="165" fontId="61" fillId="0" borderId="1" xfId="1" applyNumberFormat="1" applyFont="1" applyFill="1" applyBorder="1" applyAlignment="1" applyProtection="1">
      <alignment horizontal="right" wrapText="1" indent="2"/>
    </xf>
    <xf numFmtId="165" fontId="62" fillId="0" borderId="1" xfId="1" applyNumberFormat="1" applyFont="1" applyFill="1" applyBorder="1" applyAlignment="1" applyProtection="1">
      <alignment vertical="center" wrapText="1"/>
    </xf>
    <xf numFmtId="0" fontId="4" fillId="7" borderId="55" xfId="0" applyFont="1" applyFill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165" fontId="38" fillId="0" borderId="67" xfId="1" applyNumberFormat="1" applyFont="1" applyFill="1" applyBorder="1" applyAlignment="1" applyProtection="1"/>
    <xf numFmtId="0" fontId="0" fillId="0" borderId="68" xfId="0" applyBorder="1"/>
    <xf numFmtId="0" fontId="45" fillId="0" borderId="1" xfId="0" applyFont="1" applyBorder="1" applyAlignment="1">
      <alignment horizontal="center" vertical="center"/>
    </xf>
    <xf numFmtId="0" fontId="45" fillId="0" borderId="69" xfId="0" applyFont="1" applyBorder="1" applyAlignment="1">
      <alignment horizontal="center" vertical="center" wrapText="1"/>
    </xf>
    <xf numFmtId="165" fontId="9" fillId="47" borderId="1" xfId="1" applyNumberFormat="1" applyFont="1" applyFill="1" applyBorder="1" applyAlignment="1" applyProtection="1"/>
    <xf numFmtId="165" fontId="16" fillId="46" borderId="1" xfId="1" applyNumberFormat="1" applyFont="1" applyFill="1" applyBorder="1" applyAlignment="1" applyProtection="1"/>
    <xf numFmtId="165" fontId="20" fillId="46" borderId="1" xfId="1" applyNumberFormat="1" applyFont="1" applyFill="1" applyBorder="1" applyAlignment="1" applyProtection="1"/>
    <xf numFmtId="0" fontId="0" fillId="0" borderId="52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3" fontId="0" fillId="0" borderId="77" xfId="0" applyNumberFormat="1" applyBorder="1"/>
    <xf numFmtId="3" fontId="0" fillId="0" borderId="80" xfId="0" applyNumberFormat="1" applyBorder="1"/>
    <xf numFmtId="0" fontId="4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6" xfId="0" applyBorder="1" applyAlignment="1"/>
    <xf numFmtId="0" fontId="4" fillId="2" borderId="5" xfId="0" applyFont="1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5" fontId="5" fillId="2" borderId="1" xfId="1" applyNumberFormat="1" applyFont="1" applyFill="1" applyBorder="1" applyAlignment="1" applyProtection="1">
      <alignment horizontal="center"/>
    </xf>
    <xf numFmtId="0" fontId="4" fillId="7" borderId="55" xfId="0" applyFont="1" applyFill="1" applyBorder="1" applyAlignment="1">
      <alignment horizontal="center" wrapText="1"/>
    </xf>
    <xf numFmtId="0" fontId="45" fillId="0" borderId="56" xfId="0" applyFont="1" applyBorder="1" applyAlignment="1">
      <alignment horizontal="center" wrapText="1"/>
    </xf>
    <xf numFmtId="0" fontId="45" fillId="0" borderId="57" xfId="0" applyFont="1" applyBorder="1" applyAlignment="1">
      <alignment horizontal="center" wrapText="1"/>
    </xf>
    <xf numFmtId="0" fontId="4" fillId="7" borderId="71" xfId="0" applyFont="1" applyFill="1" applyBorder="1" applyAlignment="1">
      <alignment horizontal="center" wrapText="1"/>
    </xf>
    <xf numFmtId="0" fontId="4" fillId="7" borderId="70" xfId="0" applyFont="1" applyFill="1" applyBorder="1" applyAlignment="1">
      <alignment horizontal="center" wrapText="1"/>
    </xf>
    <xf numFmtId="0" fontId="4" fillId="7" borderId="72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left"/>
    </xf>
    <xf numFmtId="166" fontId="4" fillId="7" borderId="4" xfId="0" applyNumberFormat="1" applyFont="1" applyFill="1" applyBorder="1" applyAlignment="1">
      <alignment horizontal="center" vertical="center" wrapText="1"/>
    </xf>
    <xf numFmtId="166" fontId="8" fillId="7" borderId="1" xfId="0" applyNumberFormat="1" applyFont="1" applyFill="1" applyBorder="1" applyAlignment="1">
      <alignment horizontal="center" vertical="center" wrapText="1"/>
    </xf>
    <xf numFmtId="166" fontId="22" fillId="7" borderId="1" xfId="0" applyNumberFormat="1" applyFont="1" applyFill="1" applyBorder="1" applyAlignment="1">
      <alignment horizontal="center" vertical="center" wrapText="1"/>
    </xf>
    <xf numFmtId="166" fontId="4" fillId="7" borderId="51" xfId="0" applyNumberFormat="1" applyFont="1" applyFill="1" applyBorder="1" applyAlignment="1">
      <alignment horizontal="center" vertical="center" wrapText="1"/>
    </xf>
    <xf numFmtId="166" fontId="4" fillId="7" borderId="2" xfId="0" applyNumberFormat="1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166" fontId="4" fillId="7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0" fillId="13" borderId="1" xfId="0" applyFont="1" applyFill="1" applyBorder="1" applyAlignment="1">
      <alignment horizontal="center" textRotation="45"/>
    </xf>
    <xf numFmtId="0" fontId="23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3" fontId="5" fillId="43" borderId="1" xfId="0" applyNumberFormat="1" applyFont="1" applyFill="1" applyBorder="1" applyAlignment="1">
      <alignment horizontal="center"/>
    </xf>
    <xf numFmtId="0" fontId="12" fillId="42" borderId="1" xfId="0" applyFont="1" applyFill="1" applyBorder="1" applyAlignment="1">
      <alignment horizontal="center"/>
    </xf>
    <xf numFmtId="3" fontId="4" fillId="27" borderId="55" xfId="0" applyNumberFormat="1" applyFont="1" applyFill="1" applyBorder="1" applyAlignment="1">
      <alignment horizontal="center" vertical="center" wrapText="1"/>
    </xf>
    <xf numFmtId="0" fontId="46" fillId="0" borderId="5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60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3" fontId="4" fillId="27" borderId="55" xfId="0" applyNumberFormat="1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textRotation="45"/>
    </xf>
    <xf numFmtId="166" fontId="23" fillId="6" borderId="1" xfId="0" applyNumberFormat="1" applyFont="1" applyFill="1" applyBorder="1" applyAlignment="1">
      <alignment horizontal="center" vertical="center" wrapText="1"/>
    </xf>
    <xf numFmtId="166" fontId="26" fillId="7" borderId="1" xfId="0" applyNumberFormat="1" applyFont="1" applyFill="1" applyBorder="1" applyAlignment="1" applyProtection="1">
      <alignment horizontal="center" vertical="center" wrapText="1"/>
    </xf>
    <xf numFmtId="166" fontId="26" fillId="0" borderId="1" xfId="0" applyNumberFormat="1" applyFont="1" applyFill="1" applyBorder="1" applyAlignment="1" applyProtection="1">
      <alignment horizontal="center" vertical="center" wrapText="1"/>
    </xf>
    <xf numFmtId="166" fontId="2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3" borderId="1" xfId="4" applyFont="1" applyFill="1" applyBorder="1" applyAlignment="1">
      <alignment horizontal="center" textRotation="45"/>
    </xf>
    <xf numFmtId="0" fontId="4" fillId="7" borderId="1" xfId="4" applyFont="1" applyFill="1" applyBorder="1" applyAlignment="1">
      <alignment horizontal="center"/>
    </xf>
    <xf numFmtId="0" fontId="46" fillId="0" borderId="5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7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255"/>
    </xf>
    <xf numFmtId="167" fontId="5" fillId="0" borderId="1" xfId="2" applyNumberFormat="1" applyFont="1" applyFill="1" applyBorder="1" applyAlignment="1" applyProtection="1">
      <alignment horizontal="center"/>
    </xf>
    <xf numFmtId="165" fontId="6" fillId="0" borderId="1" xfId="1" applyNumberFormat="1" applyFont="1" applyFill="1" applyBorder="1" applyAlignment="1" applyProtection="1">
      <alignment horizontal="left"/>
    </xf>
    <xf numFmtId="165" fontId="5" fillId="0" borderId="1" xfId="1" applyNumberFormat="1" applyFont="1" applyFill="1" applyBorder="1" applyAlignment="1" applyProtection="1">
      <alignment horizontal="center"/>
    </xf>
    <xf numFmtId="165" fontId="5" fillId="13" borderId="1" xfId="1" applyNumberFormat="1" applyFont="1" applyFill="1" applyBorder="1" applyAlignment="1" applyProtection="1">
      <alignment horizontal="center"/>
    </xf>
    <xf numFmtId="165" fontId="5" fillId="21" borderId="1" xfId="1" applyNumberFormat="1" applyFont="1" applyFill="1" applyBorder="1" applyAlignment="1" applyProtection="1">
      <alignment horizontal="center" wrapText="1"/>
    </xf>
    <xf numFmtId="165" fontId="5" fillId="21" borderId="1" xfId="1" applyNumberFormat="1" applyFont="1" applyFill="1" applyBorder="1" applyAlignment="1" applyProtection="1">
      <alignment horizontal="center" vertical="center" wrapText="1"/>
    </xf>
    <xf numFmtId="0" fontId="5" fillId="0" borderId="55" xfId="0" applyFont="1" applyFill="1" applyBorder="1" applyAlignment="1">
      <alignment vertical="center"/>
    </xf>
    <xf numFmtId="0" fontId="46" fillId="0" borderId="56" xfId="0" applyFont="1" applyBorder="1" applyAlignment="1">
      <alignment vertical="center"/>
    </xf>
    <xf numFmtId="0" fontId="46" fillId="0" borderId="57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5" fontId="5" fillId="0" borderId="3" xfId="1" applyNumberFormat="1" applyFont="1" applyFill="1" applyBorder="1" applyAlignment="1" applyProtection="1">
      <alignment horizontal="center"/>
    </xf>
    <xf numFmtId="165" fontId="5" fillId="0" borderId="1" xfId="1" applyNumberFormat="1" applyFont="1" applyFill="1" applyBorder="1" applyAlignment="1" applyProtection="1">
      <alignment horizontal="center" wrapText="1"/>
    </xf>
    <xf numFmtId="0" fontId="4" fillId="7" borderId="55" xfId="0" applyFont="1" applyFill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0" fontId="45" fillId="0" borderId="57" xfId="0" applyFont="1" applyBorder="1" applyAlignment="1">
      <alignment horizontal="center" vertical="center" wrapText="1"/>
    </xf>
    <xf numFmtId="165" fontId="5" fillId="5" borderId="28" xfId="1" applyNumberFormat="1" applyFont="1" applyFill="1" applyBorder="1" applyAlignment="1" applyProtection="1">
      <alignment horizontal="center"/>
    </xf>
    <xf numFmtId="0" fontId="13" fillId="13" borderId="1" xfId="0" applyFont="1" applyFill="1" applyBorder="1" applyAlignment="1">
      <alignment horizontal="center" textRotation="255"/>
    </xf>
    <xf numFmtId="167" fontId="4" fillId="7" borderId="1" xfId="2" applyNumberFormat="1" applyFont="1" applyFill="1" applyBorder="1" applyAlignment="1" applyProtection="1">
      <alignment horizontal="center"/>
    </xf>
    <xf numFmtId="167" fontId="5" fillId="7" borderId="1" xfId="2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>
      <alignment horizontal="center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66" fontId="4" fillId="2" borderId="2" xfId="0" applyNumberFormat="1" applyFont="1" applyFill="1" applyBorder="1" applyAlignment="1" applyProtection="1">
      <alignment horizontal="center" vertical="center" wrapText="1"/>
    </xf>
    <xf numFmtId="166" fontId="4" fillId="2" borderId="4" xfId="0" applyNumberFormat="1" applyFont="1" applyFill="1" applyBorder="1" applyAlignment="1" applyProtection="1">
      <alignment horizontal="center" vertical="center" wrapText="1"/>
    </xf>
    <xf numFmtId="0" fontId="12" fillId="0" borderId="27" xfId="5" applyFont="1" applyFill="1" applyBorder="1" applyAlignment="1" applyProtection="1">
      <alignment horizontal="left" vertical="center" indent="1"/>
    </xf>
    <xf numFmtId="0" fontId="4" fillId="0" borderId="1" xfId="0" applyFont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5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6" fillId="0" borderId="31" xfId="3" applyFont="1" applyFill="1" applyBorder="1" applyAlignment="1">
      <alignment horizontal="center"/>
    </xf>
    <xf numFmtId="0" fontId="46" fillId="0" borderId="31" xfId="3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6" fillId="0" borderId="28" xfId="0" applyFont="1" applyFill="1" applyBorder="1" applyAlignment="1"/>
    <xf numFmtId="0" fontId="0" fillId="0" borderId="29" xfId="0" applyBorder="1" applyAlignment="1"/>
    <xf numFmtId="0" fontId="0" fillId="0" borderId="4" xfId="0" applyBorder="1" applyAlignment="1"/>
    <xf numFmtId="0" fontId="6" fillId="0" borderId="28" xfId="0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4" xfId="0" applyBorder="1" applyAlignment="1">
      <alignment wrapText="1"/>
    </xf>
    <xf numFmtId="0" fontId="6" fillId="0" borderId="28" xfId="0" applyFont="1" applyBorder="1" applyAlignment="1"/>
    <xf numFmtId="0" fontId="5" fillId="7" borderId="28" xfId="0" applyFont="1" applyFill="1" applyBorder="1" applyAlignment="1"/>
    <xf numFmtId="0" fontId="4" fillId="5" borderId="28" xfId="0" applyFont="1" applyFill="1" applyBorder="1" applyAlignment="1"/>
    <xf numFmtId="0" fontId="4" fillId="5" borderId="28" xfId="0" applyFont="1" applyFill="1" applyBorder="1" applyAlignment="1">
      <alignment horizontal="left"/>
    </xf>
    <xf numFmtId="0" fontId="5" fillId="0" borderId="28" xfId="0" applyFont="1" applyBorder="1" applyAlignment="1"/>
    <xf numFmtId="0" fontId="8" fillId="7" borderId="28" xfId="0" applyFont="1" applyFill="1" applyBorder="1" applyAlignment="1"/>
    <xf numFmtId="0" fontId="8" fillId="2" borderId="28" xfId="0" applyFont="1" applyFill="1" applyBorder="1" applyAlignment="1"/>
    <xf numFmtId="0" fontId="4" fillId="11" borderId="46" xfId="0" applyFont="1" applyFill="1" applyBorder="1" applyAlignment="1"/>
    <xf numFmtId="0" fontId="0" fillId="0" borderId="45" xfId="0" applyBorder="1" applyAlignment="1"/>
    <xf numFmtId="0" fontId="0" fillId="0" borderId="20" xfId="0" applyBorder="1" applyAlignment="1"/>
    <xf numFmtId="0" fontId="7" fillId="0" borderId="28" xfId="0" applyFont="1" applyBorder="1" applyAlignment="1"/>
    <xf numFmtId="0" fontId="4" fillId="11" borderId="28" xfId="0" applyFont="1" applyFill="1" applyBorder="1" applyAlignment="1"/>
    <xf numFmtId="0" fontId="7" fillId="3" borderId="28" xfId="0" applyFont="1" applyFill="1" applyBorder="1" applyAlignment="1"/>
    <xf numFmtId="0" fontId="5" fillId="3" borderId="28" xfId="0" applyFont="1" applyFill="1" applyBorder="1" applyAlignment="1"/>
  </cellXfs>
  <cellStyles count="8">
    <cellStyle name="Ezres" xfId="1" builtinId="3"/>
    <cellStyle name="Ezres 2" xfId="2"/>
    <cellStyle name="Normál" xfId="0" builtinId="0"/>
    <cellStyle name="Normál 2" xfId="3"/>
    <cellStyle name="Normál 2 2" xfId="7"/>
    <cellStyle name="Normál 3" xfId="6"/>
    <cellStyle name="Normál_Pénzátad." xfId="4"/>
    <cellStyle name="Normál_SEGEDLETEK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77933C"/>
      <rgbColor rgb="00800080"/>
      <rgbColor rgb="00008080"/>
      <rgbColor rgb="00C0C0C0"/>
      <rgbColor rgb="00948A54"/>
      <rgbColor rgb="009999FF"/>
      <rgbColor rgb="00993366"/>
      <rgbColor rgb="00FFFFCC"/>
      <rgbColor rgb="00EBF1DE"/>
      <rgbColor rgb="00660066"/>
      <rgbColor rgb="00FF6666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DDD9C3"/>
      <rgbColor rgb="00D7E4BD"/>
      <rgbColor rgb="00E3E3E3"/>
      <rgbColor rgb="00FCD5B5"/>
      <rgbColor rgb="003366FF"/>
      <rgbColor rgb="0033CCCC"/>
      <rgbColor rgb="0092D050"/>
      <rgbColor rgb="00FFCC00"/>
      <rgbColor rgb="00FFC0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5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P31"/>
  <sheetViews>
    <sheetView view="pageLayout" topLeftCell="G22" zoomScaleNormal="60" workbookViewId="0">
      <selection activeCell="P32" sqref="P32"/>
    </sheetView>
  </sheetViews>
  <sheetFormatPr defaultColWidth="8.5546875" defaultRowHeight="13.2"/>
  <cols>
    <col min="2" max="2" width="58.33203125" customWidth="1"/>
    <col min="3" max="5" width="0" hidden="1" customWidth="1"/>
    <col min="6" max="8" width="34.5546875" customWidth="1"/>
    <col min="10" max="10" width="58.33203125" customWidth="1"/>
    <col min="11" max="13" width="0" hidden="1" customWidth="1"/>
    <col min="14" max="15" width="34.5546875" customWidth="1"/>
    <col min="16" max="16" width="33.5546875" customWidth="1"/>
  </cols>
  <sheetData>
    <row r="1" spans="1:16" ht="12.75" customHeight="1">
      <c r="A1" s="885"/>
      <c r="B1" s="885"/>
      <c r="C1" s="885"/>
      <c r="D1" s="885"/>
      <c r="E1" s="885"/>
      <c r="F1" s="885"/>
      <c r="G1" s="885"/>
      <c r="H1" s="886"/>
      <c r="I1" s="885"/>
      <c r="J1" s="885"/>
      <c r="K1" s="885"/>
      <c r="L1" s="885"/>
      <c r="M1" s="885"/>
      <c r="N1" s="885"/>
      <c r="O1" s="708"/>
      <c r="P1" s="880" t="s">
        <v>650</v>
      </c>
    </row>
    <row r="2" spans="1:16" ht="24.9" customHeight="1">
      <c r="A2" s="887"/>
      <c r="B2" s="888" t="s">
        <v>0</v>
      </c>
      <c r="C2" s="889" t="s">
        <v>1</v>
      </c>
      <c r="D2" s="889"/>
      <c r="E2" s="889"/>
      <c r="F2" s="2" t="s">
        <v>594</v>
      </c>
      <c r="G2" s="2" t="s">
        <v>594</v>
      </c>
      <c r="H2" s="880" t="s">
        <v>650</v>
      </c>
      <c r="I2" s="890"/>
      <c r="J2" s="888" t="s">
        <v>3</v>
      </c>
      <c r="K2" s="892" t="s">
        <v>1</v>
      </c>
      <c r="L2" s="892"/>
      <c r="M2" s="892"/>
      <c r="N2" s="2" t="s">
        <v>594</v>
      </c>
      <c r="O2" s="883" t="s">
        <v>700</v>
      </c>
      <c r="P2" s="881"/>
    </row>
    <row r="3" spans="1:16" ht="24.9" customHeight="1">
      <c r="A3" s="887"/>
      <c r="B3" s="888"/>
      <c r="C3" s="3" t="s">
        <v>4</v>
      </c>
      <c r="D3" s="3" t="s">
        <v>5</v>
      </c>
      <c r="E3" s="3" t="s">
        <v>6</v>
      </c>
      <c r="F3" s="4" t="s">
        <v>7</v>
      </c>
      <c r="G3" s="4" t="s">
        <v>637</v>
      </c>
      <c r="H3" s="884"/>
      <c r="I3" s="891"/>
      <c r="J3" s="888"/>
      <c r="K3" s="3" t="s">
        <v>4</v>
      </c>
      <c r="L3" s="3" t="s">
        <v>8</v>
      </c>
      <c r="M3" s="3" t="s">
        <v>6</v>
      </c>
      <c r="N3" s="4" t="s">
        <v>7</v>
      </c>
      <c r="O3" s="884"/>
      <c r="P3" s="882"/>
    </row>
    <row r="4" spans="1:16" ht="24.9" customHeight="1">
      <c r="A4" s="5" t="s">
        <v>9</v>
      </c>
      <c r="B4" s="6" t="s">
        <v>10</v>
      </c>
      <c r="C4" s="7">
        <f>SUM('Bevétel össz.'!C10)</f>
        <v>0</v>
      </c>
      <c r="D4" s="7">
        <f>SUM('Bevétel össz.'!D10)</f>
        <v>0</v>
      </c>
      <c r="E4" s="7">
        <f>SUM('Bevétel össz.'!E10)</f>
        <v>0</v>
      </c>
      <c r="F4" s="8">
        <f>'Bevétel össz.'!F10</f>
        <v>207477783</v>
      </c>
      <c r="G4" s="8">
        <f>'Műk-felh.mérleg'!H4</f>
        <v>211767056</v>
      </c>
      <c r="H4" s="8">
        <f>'Műk-felh.mérleg'!I4</f>
        <v>220850073</v>
      </c>
      <c r="I4" s="9" t="s">
        <v>11</v>
      </c>
      <c r="J4" s="10" t="s">
        <v>12</v>
      </c>
      <c r="K4" s="11" t="e">
        <f>SUM('Kiadás ktgvszervenként'!T6)</f>
        <v>#N/A</v>
      </c>
      <c r="L4" s="11" t="e">
        <f>SUM('Kiadás ktgvszervenként'!U6)</f>
        <v>#N/A</v>
      </c>
      <c r="M4" s="11" t="e">
        <f>SUM('Kiadás ktgvszervenként'!V6)</f>
        <v>#N/A</v>
      </c>
      <c r="N4" s="12">
        <f>SUM('Kiadás ktgvszervenként'!W6)</f>
        <v>226330743</v>
      </c>
      <c r="O4" s="12">
        <f>'Műk-felh.mérleg'!P4</f>
        <v>229933892</v>
      </c>
      <c r="P4" s="12">
        <f>'Műk-felh.mérleg'!Q4</f>
        <v>243329754</v>
      </c>
    </row>
    <row r="5" spans="1:16" ht="24.9" customHeight="1">
      <c r="A5" s="5" t="s">
        <v>13</v>
      </c>
      <c r="B5" s="6" t="s">
        <v>14</v>
      </c>
      <c r="C5" s="13">
        <f>SUM('Bevétel össz.'!C15)</f>
        <v>0</v>
      </c>
      <c r="D5" s="13">
        <f>SUM('Bevétel össz.'!D15)</f>
        <v>0</v>
      </c>
      <c r="E5" s="13">
        <f>SUM('Bevétel össz.'!E15)</f>
        <v>0</v>
      </c>
      <c r="F5" s="8">
        <f>'Bevétel össz.'!F15</f>
        <v>30396216</v>
      </c>
      <c r="G5" s="8">
        <f>'Műk-felh.mérleg'!H5</f>
        <v>32371290</v>
      </c>
      <c r="H5" s="8">
        <f>'Műk-felh.mérleg'!I5</f>
        <v>35526267</v>
      </c>
      <c r="I5" s="9" t="s">
        <v>15</v>
      </c>
      <c r="J5" s="10" t="s">
        <v>16</v>
      </c>
      <c r="K5" s="11" t="e">
        <f>SUM('Kiadás ktgvszervenként'!T7)</f>
        <v>#N/A</v>
      </c>
      <c r="L5" s="11" t="e">
        <f>SUM('Kiadás ktgvszervenként'!U7)</f>
        <v>#N/A</v>
      </c>
      <c r="M5" s="11" t="e">
        <f>SUM('Kiadás ktgvszervenként'!V7)</f>
        <v>#N/A</v>
      </c>
      <c r="N5" s="12">
        <f>SUM('Kiadás ktgvszervenként'!W7)</f>
        <v>53434899</v>
      </c>
      <c r="O5" s="12">
        <f>'Műk-felh.mérleg'!P5</f>
        <v>54080144</v>
      </c>
      <c r="P5" s="12">
        <f>'Műk-felh.mérleg'!Q5</f>
        <v>58414650</v>
      </c>
    </row>
    <row r="6" spans="1:16" ht="24.9" customHeight="1">
      <c r="A6" s="14" t="s">
        <v>17</v>
      </c>
      <c r="B6" s="10" t="s">
        <v>18</v>
      </c>
      <c r="C6" s="15">
        <f>SUM(C4:C5)</f>
        <v>0</v>
      </c>
      <c r="D6" s="9">
        <f>SUM(D4:D5)</f>
        <v>0</v>
      </c>
      <c r="E6" s="15">
        <f>SUM(E4:E5)</f>
        <v>0</v>
      </c>
      <c r="F6" s="8">
        <f>SUM('Bevétel össz.'!F16)</f>
        <v>237873999</v>
      </c>
      <c r="G6" s="8">
        <f>G5+G4</f>
        <v>244138346</v>
      </c>
      <c r="H6" s="8">
        <f>H5+H4</f>
        <v>256376340</v>
      </c>
      <c r="I6" s="9" t="s">
        <v>19</v>
      </c>
      <c r="J6" s="10" t="s">
        <v>20</v>
      </c>
      <c r="K6" s="11" t="e">
        <f>SUM('Kiadás ktgvszervenként'!T8)</f>
        <v>#N/A</v>
      </c>
      <c r="L6" s="11" t="e">
        <f>SUM('Kiadás ktgvszervenként'!U8)</f>
        <v>#N/A</v>
      </c>
      <c r="M6" s="11" t="e">
        <f>SUM('Kiadás ktgvszervenként'!V8)</f>
        <v>#N/A</v>
      </c>
      <c r="N6" s="12">
        <f>SUM('Kiadás ktgvszervenként'!W8)</f>
        <v>238552888</v>
      </c>
      <c r="O6" s="12">
        <f>'Műk-felh.mérleg'!P6</f>
        <v>253827632</v>
      </c>
      <c r="P6" s="12">
        <f>'Műk-felh.mérleg'!Q6</f>
        <v>254111764</v>
      </c>
    </row>
    <row r="7" spans="1:16" ht="24.9" customHeight="1">
      <c r="A7" s="5" t="s">
        <v>21</v>
      </c>
      <c r="B7" s="6" t="s">
        <v>22</v>
      </c>
      <c r="C7" s="13">
        <f>SUM('Bevétel össz.'!C18)</f>
        <v>0</v>
      </c>
      <c r="D7" s="13">
        <f>SUM('Bevétel össz.'!D18)</f>
        <v>0</v>
      </c>
      <c r="E7" s="13">
        <f>SUM('Bevétel össz.'!E18)</f>
        <v>0</v>
      </c>
      <c r="F7" s="8">
        <f>SUM('Bevétel össz.'!F18)</f>
        <v>0</v>
      </c>
      <c r="G7" s="8"/>
      <c r="H7" s="8"/>
      <c r="I7" s="9" t="s">
        <v>23</v>
      </c>
      <c r="J7" s="10" t="s">
        <v>24</v>
      </c>
      <c r="K7" s="11" t="e">
        <f>SUM('Kiadás ktgvszervenként'!T9)</f>
        <v>#N/A</v>
      </c>
      <c r="L7" s="11" t="e">
        <f>SUM('Kiadás ktgvszervenként'!U9)</f>
        <v>#N/A</v>
      </c>
      <c r="M7" s="11" t="e">
        <f>SUM('Kiadás ktgvszervenként'!V9)</f>
        <v>#N/A</v>
      </c>
      <c r="N7" s="12">
        <f>SUM('Kiadás ktgvszervenként'!W9)</f>
        <v>8055000</v>
      </c>
      <c r="O7" s="12">
        <f>'Műk-felh.mérleg'!P7</f>
        <v>8055000</v>
      </c>
      <c r="P7" s="866">
        <f>'Műk-felh.mérleg'!Q7</f>
        <v>11338069</v>
      </c>
    </row>
    <row r="8" spans="1:16" ht="24.9" customHeight="1">
      <c r="A8" s="16" t="s">
        <v>25</v>
      </c>
      <c r="B8" s="6" t="s">
        <v>26</v>
      </c>
      <c r="C8" s="13">
        <f>SUM('Bevétel össz.'!C22)</f>
        <v>0</v>
      </c>
      <c r="D8" s="13">
        <f>SUM('Bevétel össz.'!D22)</f>
        <v>0</v>
      </c>
      <c r="E8" s="13">
        <f>SUM('Bevétel össz.'!E22)</f>
        <v>0</v>
      </c>
      <c r="F8" s="8">
        <f>SUM('Bevétel össz.'!F22)</f>
        <v>0</v>
      </c>
      <c r="G8" s="8"/>
      <c r="H8" s="8"/>
      <c r="I8" s="17" t="s">
        <v>27</v>
      </c>
      <c r="J8" s="18" t="s">
        <v>28</v>
      </c>
      <c r="K8" s="19" t="e">
        <f>SUM('Kiadás ktgvszervenként'!T10)</f>
        <v>#N/A</v>
      </c>
      <c r="L8" s="20" t="e">
        <f>SUM('Kiadás ktgvszervenként'!U10)</f>
        <v>#N/A</v>
      </c>
      <c r="M8" s="19" t="e">
        <f>SUM('Kiadás ktgvszervenként'!V10)</f>
        <v>#N/A</v>
      </c>
      <c r="N8" s="21">
        <f>SUM('Kiadás ktgvszervenként'!W10)</f>
        <v>6200000</v>
      </c>
      <c r="O8" s="21">
        <f>'Műk-felh.mérleg'!P8</f>
        <v>9954053</v>
      </c>
      <c r="P8" s="21">
        <f>'Műk-felh.mérleg'!Q8</f>
        <v>10055532</v>
      </c>
    </row>
    <row r="9" spans="1:16" ht="24.9" customHeight="1">
      <c r="A9" s="22" t="s">
        <v>29</v>
      </c>
      <c r="B9" s="10" t="s">
        <v>30</v>
      </c>
      <c r="C9" s="9">
        <f>SUM(C7:C8)</f>
        <v>0</v>
      </c>
      <c r="D9" s="9">
        <f>SUM(D7:D8)</f>
        <v>0</v>
      </c>
      <c r="E9" s="15">
        <f>SUM(E7:E8)</f>
        <v>0</v>
      </c>
      <c r="F9" s="12">
        <f>SUM(F7:F8)</f>
        <v>0</v>
      </c>
      <c r="G9" s="12"/>
      <c r="H9" s="12"/>
      <c r="I9" s="23" t="s">
        <v>31</v>
      </c>
      <c r="J9" s="18" t="s">
        <v>32</v>
      </c>
      <c r="K9" s="19" t="e">
        <f>SUM('Kiadás ktgvszervenként'!T11)</f>
        <v>#N/A</v>
      </c>
      <c r="L9" s="20" t="e">
        <f>SUM('Kiadás ktgvszervenként'!U11)</f>
        <v>#N/A</v>
      </c>
      <c r="M9" s="19" t="e">
        <f>SUM('Kiadás ktgvszervenként'!V11)</f>
        <v>#N/A</v>
      </c>
      <c r="N9" s="21">
        <f>SUM('Kiadás ktgvszervenként'!W11)</f>
        <v>0</v>
      </c>
      <c r="O9" s="21"/>
      <c r="P9" s="21">
        <f>'Műk-felh.mérleg'!Q9</f>
        <v>0</v>
      </c>
    </row>
    <row r="10" spans="1:16" ht="24.9" customHeight="1">
      <c r="A10" s="24" t="s">
        <v>33</v>
      </c>
      <c r="B10" s="25" t="s">
        <v>34</v>
      </c>
      <c r="C10" s="13">
        <f>SUM('Bevétel össz.'!C24)</f>
        <v>0</v>
      </c>
      <c r="D10" s="13">
        <f>SUM('Bevétel össz.'!D24)</f>
        <v>0</v>
      </c>
      <c r="E10" s="13">
        <f>SUM('Bevétel össz.'!E24)</f>
        <v>0</v>
      </c>
      <c r="F10" s="8">
        <f>SUM('Bevétel össz.'!F24)</f>
        <v>0</v>
      </c>
      <c r="G10" s="8"/>
      <c r="H10" s="8"/>
      <c r="I10" s="23" t="s">
        <v>35</v>
      </c>
      <c r="J10" s="18" t="s">
        <v>36</v>
      </c>
      <c r="K10" s="19" t="e">
        <f>SUM('Kiadás ktgvszervenként'!T12)</f>
        <v>#N/A</v>
      </c>
      <c r="L10" s="20" t="e">
        <f>SUM('Kiadás ktgvszervenként'!U12)</f>
        <v>#N/A</v>
      </c>
      <c r="M10" s="19" t="e">
        <f>SUM('Kiadás ktgvszervenként'!V12)</f>
        <v>#N/A</v>
      </c>
      <c r="N10" s="21">
        <f>SUM('Kiadás ktgvszervenként'!W12)</f>
        <v>26628500</v>
      </c>
      <c r="O10" s="21">
        <f>'Műk-felh.mérleg'!P10</f>
        <v>14130000</v>
      </c>
      <c r="P10" s="21">
        <f>'Műk-felh.mérleg'!Q10</f>
        <v>15130000</v>
      </c>
    </row>
    <row r="11" spans="1:16" ht="24.9" customHeight="1">
      <c r="A11" s="24" t="s">
        <v>37</v>
      </c>
      <c r="B11" s="25" t="s">
        <v>38</v>
      </c>
      <c r="C11" s="13">
        <f>SUM('Bevétel össz.'!C25)</f>
        <v>0</v>
      </c>
      <c r="D11" s="13">
        <f>SUM('Bevétel össz.'!D25)</f>
        <v>0</v>
      </c>
      <c r="E11" s="13">
        <f>SUM('Bevétel össz.'!E25)</f>
        <v>0</v>
      </c>
      <c r="F11" s="8">
        <f>SUM('Bevétel össz.'!F25)</f>
        <v>65000000</v>
      </c>
      <c r="G11" s="8">
        <f>'Bevétel össz.'!M25</f>
        <v>65000000</v>
      </c>
      <c r="H11" s="8">
        <f>'Bevétel össz.'!U25</f>
        <v>65000000</v>
      </c>
      <c r="I11" s="9" t="s">
        <v>39</v>
      </c>
      <c r="J11" s="10" t="s">
        <v>40</v>
      </c>
      <c r="K11" s="9" t="e">
        <f>SUM(K8:K10)</f>
        <v>#N/A</v>
      </c>
      <c r="L11" s="9" t="e">
        <f>SUM(L8:L10)</f>
        <v>#N/A</v>
      </c>
      <c r="M11" s="9" t="e">
        <f>SUM(M8:M10)</f>
        <v>#N/A</v>
      </c>
      <c r="N11" s="12">
        <f>SUM(N8:N10)</f>
        <v>32828500</v>
      </c>
      <c r="O11" s="12">
        <f>O8+O10</f>
        <v>24084053</v>
      </c>
      <c r="P11" s="12">
        <f>P8+P9+P10</f>
        <v>25185532</v>
      </c>
    </row>
    <row r="12" spans="1:16" ht="24.9" customHeight="1">
      <c r="A12" s="24" t="s">
        <v>41</v>
      </c>
      <c r="B12" s="18" t="s">
        <v>42</v>
      </c>
      <c r="C12" s="13">
        <f>SUM('Bevétel össz.'!C26)</f>
        <v>0</v>
      </c>
      <c r="D12" s="13">
        <f>SUM('Bevétel össz.'!D26)</f>
        <v>0</v>
      </c>
      <c r="E12" s="13">
        <f>SUM('Bevétel össz.'!E26)</f>
        <v>0</v>
      </c>
      <c r="F12" s="8">
        <f>SUM('Bevétel össz.'!F26)</f>
        <v>105000000</v>
      </c>
      <c r="G12" s="8">
        <f>'Bevétel össz.'!M26</f>
        <v>105000000</v>
      </c>
      <c r="H12" s="8">
        <f>'Bevétel össz.'!U26</f>
        <v>105000000</v>
      </c>
      <c r="I12" s="9" t="s">
        <v>43</v>
      </c>
      <c r="J12" s="10" t="s">
        <v>44</v>
      </c>
      <c r="K12" s="11" t="e">
        <f>SUM('Kiadás ktgvszervenként'!T14)</f>
        <v>#N/A</v>
      </c>
      <c r="L12" s="11" t="e">
        <f>SUM('Kiadás ktgvszervenként'!U14)</f>
        <v>#N/A</v>
      </c>
      <c r="M12" s="11" t="e">
        <f>SUM('Kiadás ktgvszervenként'!V14)</f>
        <v>#N/A</v>
      </c>
      <c r="N12" s="12">
        <f>SUM('Kiadás ktgvszervenként'!W14)</f>
        <v>11977900</v>
      </c>
      <c r="O12" s="12">
        <f>'Műk-felh.mérleg'!P17</f>
        <v>21303680</v>
      </c>
      <c r="P12" s="12">
        <f>'Műk-felh.mérleg'!Q17</f>
        <v>21602580</v>
      </c>
    </row>
    <row r="13" spans="1:16" ht="24.9" customHeight="1">
      <c r="A13" s="24" t="s">
        <v>45</v>
      </c>
      <c r="B13" s="26" t="s">
        <v>46</v>
      </c>
      <c r="C13" s="13">
        <f>SUM('Bevétel össz.'!C27)</f>
        <v>0</v>
      </c>
      <c r="D13" s="13">
        <f>SUM('Bevétel össz.'!D27)</f>
        <v>0</v>
      </c>
      <c r="E13" s="13">
        <f>SUM('Bevétel össz.'!E27)</f>
        <v>0</v>
      </c>
      <c r="F13" s="8">
        <f>SUM('Bevétel össz.'!F27)</f>
        <v>8000000</v>
      </c>
      <c r="G13" s="8">
        <f>'Bevétel össz.'!M27</f>
        <v>8000000</v>
      </c>
      <c r="H13" s="8">
        <f>'Bevétel össz.'!U27</f>
        <v>8000000</v>
      </c>
      <c r="I13" s="9" t="s">
        <v>47</v>
      </c>
      <c r="J13" s="10" t="s">
        <v>48</v>
      </c>
      <c r="K13" s="11" t="e">
        <f>SUM('Kiadás ktgvszervenként'!T15)</f>
        <v>#N/A</v>
      </c>
      <c r="L13" s="11" t="e">
        <f>SUM('Kiadás ktgvszervenként'!U15)</f>
        <v>#N/A</v>
      </c>
      <c r="M13" s="11" t="e">
        <f>SUM('Kiadás ktgvszervenként'!V15)</f>
        <v>#N/A</v>
      </c>
      <c r="N13" s="12">
        <f>SUM('Kiadás ktgvszervenként'!W15)</f>
        <v>61337600</v>
      </c>
      <c r="O13" s="12">
        <f>'Műk-felh.mérleg'!P18</f>
        <v>54185960</v>
      </c>
      <c r="P13" s="12">
        <f>'Műk-felh.mérleg'!Q18</f>
        <v>61969898</v>
      </c>
    </row>
    <row r="14" spans="1:16" ht="24.9" customHeight="1">
      <c r="A14" s="24" t="s">
        <v>49</v>
      </c>
      <c r="B14" s="18" t="s">
        <v>50</v>
      </c>
      <c r="C14" s="13">
        <f>SUM('Bevétel össz.'!C28)</f>
        <v>0</v>
      </c>
      <c r="D14" s="13">
        <f>SUM('Bevétel össz.'!D28)</f>
        <v>0</v>
      </c>
      <c r="E14" s="13">
        <f>SUM('Bevétel össz.'!E28)</f>
        <v>0</v>
      </c>
      <c r="F14" s="8">
        <f>SUM('Bevétel össz.'!F28)</f>
        <v>24000000</v>
      </c>
      <c r="G14" s="8">
        <f>'Bevétel össz.'!M28</f>
        <v>24000000</v>
      </c>
      <c r="H14" s="8">
        <f>'Bevétel össz.'!U28</f>
        <v>24000000</v>
      </c>
      <c r="I14" s="6" t="s">
        <v>51</v>
      </c>
      <c r="J14" s="18" t="s">
        <v>52</v>
      </c>
      <c r="K14" s="19" t="e">
        <f>SUM('Kiadás ktgvszervenként'!T16)</f>
        <v>#N/A</v>
      </c>
      <c r="L14" s="19" t="e">
        <f>SUM('Kiadás ktgvszervenként'!U16)</f>
        <v>#N/A</v>
      </c>
      <c r="M14" s="19" t="e">
        <f>SUM('Kiadás ktgvszervenként'!V16)</f>
        <v>#N/A</v>
      </c>
      <c r="N14" s="21">
        <f>SUM('Kiadás ktgvszervenként'!W16)</f>
        <v>0</v>
      </c>
      <c r="O14" s="21"/>
      <c r="P14" s="21"/>
    </row>
    <row r="15" spans="1:16" ht="24.9" customHeight="1">
      <c r="A15" s="24"/>
      <c r="B15" s="27" t="s">
        <v>53</v>
      </c>
      <c r="C15" s="13">
        <f>SUM('Bevétel össz.'!C32)</f>
        <v>0</v>
      </c>
      <c r="D15" s="13">
        <f>SUM('Bevétel össz.'!D32)</f>
        <v>0</v>
      </c>
      <c r="E15" s="13">
        <f>SUM('Bevétel össz.'!E32)</f>
        <v>0</v>
      </c>
      <c r="F15" s="8">
        <f>SUM('Bevétel össz.'!F32)</f>
        <v>0</v>
      </c>
      <c r="G15" s="8"/>
      <c r="H15" s="8"/>
      <c r="I15" s="6" t="s">
        <v>54</v>
      </c>
      <c r="J15" s="18" t="s">
        <v>55</v>
      </c>
      <c r="K15" s="19" t="e">
        <f>SUM('Kiadás ktgvszervenként'!T17)</f>
        <v>#N/A</v>
      </c>
      <c r="L15" s="19" t="e">
        <f>SUM('Kiadás ktgvszervenként'!U17)</f>
        <v>#N/A</v>
      </c>
      <c r="M15" s="19" t="e">
        <f>SUM('Kiadás ktgvszervenként'!V17)</f>
        <v>#N/A</v>
      </c>
      <c r="N15" s="21">
        <f>SUM('Kiadás ktgvszervenként'!W17)</f>
        <v>0</v>
      </c>
      <c r="O15" s="21"/>
      <c r="P15" s="21"/>
    </row>
    <row r="16" spans="1:16" ht="24.9" customHeight="1">
      <c r="A16" s="22" t="s">
        <v>56</v>
      </c>
      <c r="B16" s="10" t="s">
        <v>57</v>
      </c>
      <c r="C16" s="15">
        <f>SUM(C10:C15)</f>
        <v>0</v>
      </c>
      <c r="D16" s="9">
        <f>SUM(D10:D15)</f>
        <v>0</v>
      </c>
      <c r="E16" s="15">
        <f>SUM(E10:E15)</f>
        <v>0</v>
      </c>
      <c r="F16" s="12">
        <f>SUM(F10:F15)</f>
        <v>202000000</v>
      </c>
      <c r="G16" s="12">
        <f>G11+G12+G13+G14</f>
        <v>202000000</v>
      </c>
      <c r="H16" s="12">
        <f>H11+H12+H13+H14</f>
        <v>202000000</v>
      </c>
      <c r="I16" s="6" t="s">
        <v>58</v>
      </c>
      <c r="J16" s="18" t="s">
        <v>59</v>
      </c>
      <c r="K16" s="19" t="e">
        <f>SUM('Kiadás ktgvszervenként'!T18)</f>
        <v>#N/A</v>
      </c>
      <c r="L16" s="19" t="e">
        <f>SUM('Kiadás ktgvszervenként'!U18)</f>
        <v>#N/A</v>
      </c>
      <c r="M16" s="19" t="e">
        <f>SUM('Kiadás ktgvszervenként'!V18)</f>
        <v>#N/A</v>
      </c>
      <c r="N16" s="21">
        <f>SUM('Kiadás ktgvszervenként'!W18)</f>
        <v>0</v>
      </c>
      <c r="O16" s="21"/>
      <c r="P16" s="8">
        <f>'Műk-felh.mérleg'!Q21</f>
        <v>6500000</v>
      </c>
    </row>
    <row r="17" spans="1:16" ht="24.9" customHeight="1">
      <c r="A17" s="14" t="s">
        <v>60</v>
      </c>
      <c r="B17" s="10" t="s">
        <v>61</v>
      </c>
      <c r="C17" s="15" t="e">
        <f>SUM('Bevétel össz.'!C43)</f>
        <v>#N/A</v>
      </c>
      <c r="D17" s="9" t="e">
        <f>SUM('Bevétel össz.'!D43)</f>
        <v>#N/A</v>
      </c>
      <c r="E17" s="15" t="e">
        <f>SUM('Bevétel össz.'!E43)</f>
        <v>#N/A</v>
      </c>
      <c r="F17" s="12">
        <f>'Bevétel össz.'!F43</f>
        <v>81624272</v>
      </c>
      <c r="G17" s="12">
        <f>'Műk-felh.mérleg'!H8</f>
        <v>83922273</v>
      </c>
      <c r="H17" s="12">
        <f>'Műk-felh.mérleg'!I8</f>
        <v>85324459</v>
      </c>
      <c r="I17" s="9" t="s">
        <v>62</v>
      </c>
      <c r="J17" s="10" t="s">
        <v>63</v>
      </c>
      <c r="K17" s="9" t="e">
        <f>SUM(K14:K16)</f>
        <v>#N/A</v>
      </c>
      <c r="L17" s="9" t="e">
        <f>SUM(L14:L16)</f>
        <v>#N/A</v>
      </c>
      <c r="M17" s="9" t="e">
        <f>SUM(M14:M16)</f>
        <v>#N/A</v>
      </c>
      <c r="N17" s="12"/>
      <c r="O17" s="12"/>
      <c r="P17" s="12">
        <f>P14+P15+P16</f>
        <v>6500000</v>
      </c>
    </row>
    <row r="18" spans="1:16" ht="24.9" customHeight="1">
      <c r="A18" s="14" t="s">
        <v>64</v>
      </c>
      <c r="B18" s="10" t="s">
        <v>65</v>
      </c>
      <c r="C18" s="15">
        <f>SUM('Bevétel össz.'!C47)</f>
        <v>0</v>
      </c>
      <c r="D18" s="9">
        <f>SUM('Bevétel össz.'!D47)</f>
        <v>0</v>
      </c>
      <c r="E18" s="15">
        <f>SUM('Bevétel össz.'!E47)</f>
        <v>0</v>
      </c>
      <c r="F18" s="12">
        <f>SUM('Bevétel össz.'!F47)</f>
        <v>9350000</v>
      </c>
      <c r="G18" s="12">
        <f>'Műk-felh.mérleg'!H20</f>
        <v>8811340</v>
      </c>
      <c r="H18" s="12">
        <f>'Műk-felh.mérleg'!I20</f>
        <v>8811340</v>
      </c>
      <c r="I18" s="28" t="s">
        <v>66</v>
      </c>
      <c r="J18" s="18" t="s">
        <v>67</v>
      </c>
      <c r="K18" s="13" t="e">
        <f>SUM('Kiadás ktgvszervenként'!T20)</f>
        <v>#N/A</v>
      </c>
      <c r="L18" s="13" t="e">
        <f>SUM('Kiadás ktgvszervenként'!U20)</f>
        <v>#N/A</v>
      </c>
      <c r="M18" s="13" t="e">
        <f>SUM('Kiadás ktgvszervenként'!V20)</f>
        <v>#N/A</v>
      </c>
      <c r="N18" s="8">
        <f>'Kiadás ktgvszervenként'!W20</f>
        <v>46967317</v>
      </c>
      <c r="O18" s="8">
        <f>'Műk-felh.mérleg'!P12</f>
        <v>41952147</v>
      </c>
      <c r="P18" s="8">
        <f>'Műk-felh.mérleg'!Q12</f>
        <v>18610441</v>
      </c>
    </row>
    <row r="19" spans="1:16" ht="24.9" customHeight="1">
      <c r="A19" s="29" t="s">
        <v>68</v>
      </c>
      <c r="B19" s="18" t="s">
        <v>69</v>
      </c>
      <c r="C19" s="30">
        <f>SUM('Bevétel össz.'!C48)</f>
        <v>0</v>
      </c>
      <c r="D19" s="30">
        <f>SUM('Bevétel össz.'!D48)</f>
        <v>0</v>
      </c>
      <c r="E19" s="31">
        <f>SUM('Bevétel össz.'!E48)</f>
        <v>0</v>
      </c>
      <c r="F19" s="8">
        <f>SUM('Bevétel össz.'!F48)</f>
        <v>0</v>
      </c>
      <c r="G19" s="8"/>
      <c r="H19" s="8"/>
      <c r="I19" s="30"/>
      <c r="J19" s="32"/>
      <c r="K19" s="33"/>
      <c r="L19" s="33"/>
      <c r="M19" s="33"/>
      <c r="N19" s="8"/>
      <c r="O19" s="8"/>
      <c r="P19" s="35"/>
    </row>
    <row r="20" spans="1:16" ht="24.9" customHeight="1">
      <c r="A20" s="29" t="s">
        <v>70</v>
      </c>
      <c r="B20" s="18" t="s">
        <v>71</v>
      </c>
      <c r="C20" s="30">
        <f>SUM('Bevétel össz.'!C49)</f>
        <v>0</v>
      </c>
      <c r="D20" s="30">
        <f>SUM('Bevétel össz.'!D49)</f>
        <v>0</v>
      </c>
      <c r="E20" s="31">
        <f>SUM('Bevétel össz.'!E49)</f>
        <v>0</v>
      </c>
      <c r="F20" s="8">
        <f>SUM('Bevétel össz.'!F49)</f>
        <v>0</v>
      </c>
      <c r="G20" s="8"/>
      <c r="H20" s="8"/>
      <c r="I20" s="30"/>
      <c r="J20" s="6"/>
      <c r="K20" s="34"/>
      <c r="L20" s="33"/>
      <c r="M20" s="34"/>
      <c r="N20" s="35"/>
      <c r="O20" s="35"/>
      <c r="P20" s="35"/>
    </row>
    <row r="21" spans="1:16" ht="24.9" customHeight="1">
      <c r="A21" s="36" t="s">
        <v>72</v>
      </c>
      <c r="B21" s="37" t="s">
        <v>73</v>
      </c>
      <c r="C21" s="9">
        <f>SUM(C19:C20)</f>
        <v>0</v>
      </c>
      <c r="D21" s="9">
        <f>SUM(D19:D20)</f>
        <v>0</v>
      </c>
      <c r="E21" s="15">
        <f>SUM(E19:E20)</f>
        <v>0</v>
      </c>
      <c r="F21" s="38">
        <f>SUM(F19:F20)</f>
        <v>0</v>
      </c>
      <c r="G21" s="38"/>
      <c r="H21" s="38"/>
      <c r="I21" s="30"/>
      <c r="J21" s="6"/>
      <c r="K21" s="34"/>
      <c r="L21" s="33"/>
      <c r="M21" s="34"/>
      <c r="N21" s="35"/>
      <c r="O21" s="35"/>
      <c r="P21" s="8"/>
    </row>
    <row r="22" spans="1:16" ht="24.9" customHeight="1">
      <c r="A22" s="29" t="s">
        <v>74</v>
      </c>
      <c r="B22" s="18" t="s">
        <v>75</v>
      </c>
      <c r="C22" s="33">
        <f>SUM('Bevétel össz.'!C51)</f>
        <v>0</v>
      </c>
      <c r="D22" s="34">
        <f>SUM('Bevétel össz.'!D51)</f>
        <v>0</v>
      </c>
      <c r="E22" s="33">
        <f>SUM('Bevétel össz.'!E51)</f>
        <v>0</v>
      </c>
      <c r="F22" s="21">
        <f>SUM('Bevétel össz.'!F51)</f>
        <v>0</v>
      </c>
      <c r="G22" s="21"/>
      <c r="H22" s="21"/>
      <c r="I22" s="30"/>
      <c r="J22" s="6"/>
      <c r="K22" s="34"/>
      <c r="L22" s="33"/>
      <c r="M22" s="34"/>
      <c r="N22" s="35"/>
      <c r="O22" s="35"/>
      <c r="P22" s="35"/>
    </row>
    <row r="23" spans="1:16" ht="24.9" customHeight="1">
      <c r="A23" s="29" t="s">
        <v>76</v>
      </c>
      <c r="B23" s="18" t="s">
        <v>77</v>
      </c>
      <c r="C23" s="33">
        <f>SUM('Bevétel össz.'!C52)</f>
        <v>0</v>
      </c>
      <c r="D23" s="34">
        <f>SUM('Bevétel össz.'!D52)</f>
        <v>0</v>
      </c>
      <c r="E23" s="33">
        <f>SUM('Bevétel össz.'!E52)</f>
        <v>0</v>
      </c>
      <c r="F23" s="21">
        <f>SUM('Bevétel össz.'!F52)</f>
        <v>0</v>
      </c>
      <c r="G23" s="21"/>
      <c r="H23" s="21"/>
      <c r="I23" s="30"/>
      <c r="J23" s="6"/>
      <c r="K23" s="34"/>
      <c r="L23" s="33"/>
      <c r="M23" s="34"/>
      <c r="N23" s="35"/>
      <c r="O23" s="35"/>
      <c r="P23" s="35"/>
    </row>
    <row r="24" spans="1:16" ht="24.9" customHeight="1">
      <c r="A24" s="36" t="s">
        <v>78</v>
      </c>
      <c r="B24" s="37" t="s">
        <v>79</v>
      </c>
      <c r="C24" s="15">
        <f>SUM(C22:C23)</f>
        <v>0</v>
      </c>
      <c r="D24" s="9">
        <f>SUM(D22:D23)</f>
        <v>0</v>
      </c>
      <c r="E24" s="15">
        <f>SUM(E22:E23)</f>
        <v>0</v>
      </c>
      <c r="F24" s="12">
        <f>SUM(F22:F23)</f>
        <v>0</v>
      </c>
      <c r="G24" s="12"/>
      <c r="H24" s="12"/>
      <c r="I24" s="39"/>
      <c r="J24" s="6"/>
      <c r="K24" s="34"/>
      <c r="L24" s="33"/>
      <c r="M24" s="34"/>
      <c r="N24" s="35"/>
      <c r="O24" s="35"/>
      <c r="P24" s="867"/>
    </row>
    <row r="25" spans="1:16" ht="24.9" customHeight="1">
      <c r="A25" s="14"/>
      <c r="B25" s="40" t="s">
        <v>80</v>
      </c>
      <c r="C25" s="9" t="e">
        <f>SUM(C24,C21,C16,C9,C6,C17,C18)</f>
        <v>#N/A</v>
      </c>
      <c r="D25" s="15" t="e">
        <f>SUM(D24,D21,D16,D9,D6,D17,D18)</f>
        <v>#N/A</v>
      </c>
      <c r="E25" s="9" t="e">
        <f>SUM(E24,E21,E16,E9,E6,E17,E18)</f>
        <v>#N/A</v>
      </c>
      <c r="F25" s="41">
        <f>SUM(F24,F21,F16,F9,F6,F17,F18)</f>
        <v>530848271</v>
      </c>
      <c r="G25" s="41">
        <f>G6+G16+G17+G18</f>
        <v>538871959</v>
      </c>
      <c r="H25" s="41">
        <f>H6+H16+H17+H18</f>
        <v>552512139</v>
      </c>
      <c r="I25" s="9"/>
      <c r="J25" s="40" t="s">
        <v>81</v>
      </c>
      <c r="K25" s="9" t="e">
        <f>SUM(K4:K7,K11:K13,K17,K18)</f>
        <v>#N/A</v>
      </c>
      <c r="L25" s="15" t="e">
        <f>SUM(L4:L7,L11:L13,L17,L18)</f>
        <v>#N/A</v>
      </c>
      <c r="M25" s="9" t="e">
        <f>SUM(M4:M7,M11:M13,M17,M18)</f>
        <v>#N/A</v>
      </c>
      <c r="N25" s="41">
        <f>N4+N5+N6+N7+N11+N12+N13+N18</f>
        <v>679484847</v>
      </c>
      <c r="O25" s="41">
        <f>O4+O5+O6+O7+O11+O12+O13+O18</f>
        <v>687422508</v>
      </c>
      <c r="P25" s="41">
        <f>P4+P5+P6+P7+P11+P12+P13+P18</f>
        <v>694562688</v>
      </c>
    </row>
    <row r="26" spans="1:16" ht="24.9" customHeight="1">
      <c r="A26" s="42" t="s">
        <v>82</v>
      </c>
      <c r="B26" s="25" t="s">
        <v>83</v>
      </c>
      <c r="C26" s="33">
        <f>SUM('Bevétel össz.'!C56)</f>
        <v>0</v>
      </c>
      <c r="D26" s="34">
        <f>SUM('Bevétel össz.'!D56)</f>
        <v>0</v>
      </c>
      <c r="E26" s="33">
        <f>SUM('Bevétel össz.'!E56)</f>
        <v>0</v>
      </c>
      <c r="F26" s="43">
        <f>SUM('Bevétel össz.'!F56)</f>
        <v>0</v>
      </c>
      <c r="G26" s="43"/>
      <c r="H26" s="43"/>
      <c r="I26" s="6" t="s">
        <v>84</v>
      </c>
      <c r="J26" s="25" t="s">
        <v>85</v>
      </c>
      <c r="K26" s="33" t="e">
        <f>SUM('Kiadás ktgvszervenként'!T23)</f>
        <v>#N/A</v>
      </c>
      <c r="L26" s="33" t="e">
        <f>SUM('Kiadás ktgvszervenként'!U23)</f>
        <v>#N/A</v>
      </c>
      <c r="M26" s="33" t="e">
        <f>SUM('Kiadás ktgvszervenként'!V23)</f>
        <v>#N/A</v>
      </c>
      <c r="N26" s="44">
        <f>SUM('Kiadás ktgvszervenként'!W23)</f>
        <v>0</v>
      </c>
      <c r="O26" s="44"/>
      <c r="P26" s="44"/>
    </row>
    <row r="27" spans="1:16" ht="24.9" customHeight="1">
      <c r="A27" s="42" t="s">
        <v>86</v>
      </c>
      <c r="B27" s="25" t="s">
        <v>87</v>
      </c>
      <c r="C27" s="33" t="e">
        <f>SUM('Bevétel össz.'!C57)</f>
        <v>#N/A</v>
      </c>
      <c r="D27" s="34" t="e">
        <f>SUM('Bevétel össz.'!D57)</f>
        <v>#N/A</v>
      </c>
      <c r="E27" s="33" t="e">
        <f>SUM('Bevétel össz.'!E57)</f>
        <v>#N/A</v>
      </c>
      <c r="F27" s="21">
        <f>SUM('Bevétel össz.'!F54)</f>
        <v>156075102</v>
      </c>
      <c r="G27" s="21">
        <f>'Bevétel össz.'!P57</f>
        <v>155989075</v>
      </c>
      <c r="H27" s="21">
        <f>'Bevétel össz.'!U57</f>
        <v>155989075</v>
      </c>
      <c r="I27" s="6" t="s">
        <v>94</v>
      </c>
      <c r="J27" s="25" t="s">
        <v>576</v>
      </c>
      <c r="K27" s="33">
        <f>SUM('Kiadás ktgvszervenként'!T26)</f>
        <v>0</v>
      </c>
      <c r="L27" s="33">
        <f>SUM('Kiadás ktgvszervenként'!U26)</f>
        <v>0</v>
      </c>
      <c r="M27" s="33">
        <f>SUM('Kiadás ktgvszervenként'!V26)</f>
        <v>0</v>
      </c>
      <c r="N27" s="44">
        <f>(Önkormányzat!F75)</f>
        <v>7438526</v>
      </c>
      <c r="O27" s="44">
        <v>7438526</v>
      </c>
      <c r="P27" s="8">
        <f>'Műk-felh.mérleg'!Q24</f>
        <v>7438526</v>
      </c>
    </row>
    <row r="28" spans="1:16" ht="24.9" customHeight="1">
      <c r="A28" s="45"/>
      <c r="B28" s="46" t="s">
        <v>88</v>
      </c>
      <c r="C28" s="47" t="e">
        <f t="shared" ref="C28:H28" si="0">SUM(C25:C27)</f>
        <v>#N/A</v>
      </c>
      <c r="D28" s="48" t="e">
        <f t="shared" si="0"/>
        <v>#N/A</v>
      </c>
      <c r="E28" s="47" t="e">
        <f t="shared" si="0"/>
        <v>#N/A</v>
      </c>
      <c r="F28" s="49">
        <f t="shared" si="0"/>
        <v>686923373</v>
      </c>
      <c r="G28" s="49">
        <f t="shared" si="0"/>
        <v>694861034</v>
      </c>
      <c r="H28" s="49">
        <f t="shared" si="0"/>
        <v>708501214</v>
      </c>
      <c r="I28" s="50"/>
      <c r="J28" s="46" t="s">
        <v>88</v>
      </c>
      <c r="K28" s="47" t="e">
        <f>SUM(K25:K27)</f>
        <v>#N/A</v>
      </c>
      <c r="L28" s="51" t="e">
        <f>SUM(L25:L27)</f>
        <v>#N/A</v>
      </c>
      <c r="M28" s="47" t="e">
        <f>SUM(M25:M27)</f>
        <v>#N/A</v>
      </c>
      <c r="N28" s="49">
        <f>N25</f>
        <v>679484847</v>
      </c>
      <c r="O28" s="49">
        <f>+O26+O25+O27</f>
        <v>694861034</v>
      </c>
      <c r="P28" s="49">
        <f>P25+P26+P27+P17</f>
        <v>708501214</v>
      </c>
    </row>
    <row r="29" spans="1:16" ht="24.9" customHeight="1">
      <c r="A29" s="42" t="s">
        <v>89</v>
      </c>
      <c r="B29" s="25" t="s">
        <v>90</v>
      </c>
      <c r="C29" s="33" t="e">
        <f>SUM('Bevétel össz.'!C58)</f>
        <v>#N/A</v>
      </c>
      <c r="D29" s="34" t="e">
        <f>SUM('Bevétel össz.'!D58)</f>
        <v>#N/A</v>
      </c>
      <c r="E29" s="33" t="e">
        <f>SUM('Bevétel össz.'!E58)</f>
        <v>#N/A</v>
      </c>
      <c r="F29" s="43">
        <f>(Önkormányzat!F131)</f>
        <v>256054026</v>
      </c>
      <c r="G29" s="43">
        <f>'Műk-felh.mérleg'!H25</f>
        <v>258342046</v>
      </c>
      <c r="H29" s="43">
        <f>'Műk-felh.mérleg'!I25</f>
        <v>262586505</v>
      </c>
      <c r="I29" s="6" t="s">
        <v>91</v>
      </c>
      <c r="J29" s="25" t="s">
        <v>90</v>
      </c>
      <c r="K29" s="33" t="e">
        <f>SUM('Kiadás ktgvszervenként'!C25)</f>
        <v>#N/A</v>
      </c>
      <c r="L29" s="33" t="e">
        <f>SUM('Kiadás ktgvszervenként'!D25)</f>
        <v>#N/A</v>
      </c>
      <c r="M29" s="33" t="e">
        <f>SUM('Kiadás ktgvszervenként'!E25)</f>
        <v>#N/A</v>
      </c>
      <c r="N29" s="8">
        <f>(Önkormányzat!F131)</f>
        <v>256054026</v>
      </c>
      <c r="O29" s="8">
        <f>'Műk-felh.mérleg'!P25</f>
        <v>258342046</v>
      </c>
      <c r="P29" s="8">
        <f>'Műk-felh.mérleg'!Q25</f>
        <v>262586505</v>
      </c>
    </row>
    <row r="30" spans="1:16" ht="24.9" customHeight="1">
      <c r="A30" s="42" t="s">
        <v>92</v>
      </c>
      <c r="B30" s="25" t="s">
        <v>93</v>
      </c>
      <c r="C30" s="33">
        <f>SUM('Bevétel össz.'!C59)</f>
        <v>0</v>
      </c>
      <c r="D30" s="34">
        <f>SUM('Bevétel össz.'!D59)</f>
        <v>0</v>
      </c>
      <c r="E30" s="33">
        <f>SUM('Bevétel össz.'!E59)</f>
        <v>0</v>
      </c>
      <c r="F30" s="43">
        <f>SUM('Bevétel össz.'!F59)</f>
        <v>0</v>
      </c>
      <c r="G30" s="43"/>
      <c r="H30" s="43"/>
      <c r="O30" s="44"/>
      <c r="P30" s="868"/>
    </row>
    <row r="31" spans="1:16" ht="24.9" customHeight="1">
      <c r="A31" s="52"/>
      <c r="B31" s="10" t="s">
        <v>96</v>
      </c>
      <c r="C31" s="11" t="e">
        <f>SUM(C25:C30)</f>
        <v>#N/A</v>
      </c>
      <c r="D31" s="53" t="e">
        <f>SUM(D25:D30)</f>
        <v>#N/A</v>
      </c>
      <c r="E31" s="11" t="e">
        <f>SUM(E25:E30)</f>
        <v>#N/A</v>
      </c>
      <c r="F31" s="54">
        <f>SUM(F28:F30)</f>
        <v>942977399</v>
      </c>
      <c r="G31" s="54">
        <f>SUM(G28:G30)</f>
        <v>953203080</v>
      </c>
      <c r="H31" s="54">
        <f>SUM(H28:H30)</f>
        <v>971087719</v>
      </c>
      <c r="I31" s="12"/>
      <c r="J31" s="10" t="s">
        <v>97</v>
      </c>
      <c r="K31" s="9" t="e">
        <f>SUM(K25:K29)</f>
        <v>#N/A</v>
      </c>
      <c r="L31" s="15" t="e">
        <f>SUM(L25:L29)</f>
        <v>#N/A</v>
      </c>
      <c r="M31" s="9" t="e">
        <f>SUM(M25:M29)</f>
        <v>#N/A</v>
      </c>
      <c r="N31" s="55">
        <f>N28+N29+N27</f>
        <v>942977399</v>
      </c>
      <c r="O31" s="55">
        <f>O28+O29+O30</f>
        <v>953203080</v>
      </c>
      <c r="P31" s="55">
        <f>P28+P29+P30</f>
        <v>971087719</v>
      </c>
    </row>
  </sheetData>
  <sheetProtection selectLockedCells="1" selectUnlockedCells="1"/>
  <mergeCells count="10">
    <mergeCell ref="P1:P3"/>
    <mergeCell ref="O2:O3"/>
    <mergeCell ref="A1:N1"/>
    <mergeCell ref="A2:A3"/>
    <mergeCell ref="B2:B3"/>
    <mergeCell ref="C2:E2"/>
    <mergeCell ref="I2:I3"/>
    <mergeCell ref="J2:J3"/>
    <mergeCell ref="K2:M2"/>
    <mergeCell ref="H2:H3"/>
  </mergeCells>
  <phoneticPr fontId="50" type="noConversion"/>
  <pageMargins left="0.70833333333333337" right="0.70833333333333337" top="0.74861111111111112" bottom="0.74791666666666667" header="0.31527777777777777" footer="0.51180555555555551"/>
  <pageSetup paperSize="9" scale="39" firstPageNumber="0" orientation="landscape" horizontalDpi="300" verticalDpi="300" r:id="rId1"/>
  <headerFooter alignWithMargins="0">
    <oddHeader>&amp;L&amp;"Times New Roman,Normál"&amp;14Hegyeshalom Nagyközségi Önkormányzat&amp;C&amp;"Times New Roman,Normál"&amp;14KÖLTSÉGVETÉSI MÉRLEG 2017. &amp;R&amp;"Times New Roman,Normál"&amp;12 1. melléklet Adatok: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O160"/>
  <sheetViews>
    <sheetView view="pageBreakPreview" topLeftCell="A53" zoomScale="60" zoomScaleNormal="100" workbookViewId="0">
      <selection activeCell="H125" sqref="H125"/>
    </sheetView>
  </sheetViews>
  <sheetFormatPr defaultColWidth="8.5546875" defaultRowHeight="13.2"/>
  <cols>
    <col min="1" max="1" width="9.6640625" customWidth="1"/>
    <col min="2" max="2" width="87.6640625" customWidth="1"/>
    <col min="3" max="5" width="0" hidden="1" customWidth="1"/>
    <col min="6" max="6" width="29.109375" customWidth="1"/>
    <col min="7" max="9" width="20" customWidth="1"/>
  </cols>
  <sheetData>
    <row r="1" spans="1:9" ht="20.25" customHeight="1">
      <c r="A1" s="973" t="s">
        <v>127</v>
      </c>
      <c r="B1" s="394"/>
      <c r="C1" s="974" t="s">
        <v>1</v>
      </c>
      <c r="D1" s="974"/>
      <c r="E1" s="974"/>
      <c r="F1" s="681"/>
      <c r="G1" s="969" t="s">
        <v>630</v>
      </c>
      <c r="H1" s="969" t="s">
        <v>663</v>
      </c>
      <c r="I1" s="969" t="s">
        <v>617</v>
      </c>
    </row>
    <row r="2" spans="1:9" ht="20.399999999999999">
      <c r="A2" s="973"/>
      <c r="B2" s="396" t="s">
        <v>423</v>
      </c>
      <c r="C2" s="974"/>
      <c r="D2" s="974"/>
      <c r="E2" s="974"/>
      <c r="F2" s="682" t="s">
        <v>604</v>
      </c>
      <c r="G2" s="970"/>
      <c r="H2" s="977"/>
      <c r="I2" s="970"/>
    </row>
    <row r="3" spans="1:9" ht="21">
      <c r="A3" s="973"/>
      <c r="B3" s="397"/>
      <c r="C3" s="975" t="s">
        <v>101</v>
      </c>
      <c r="D3" s="975"/>
      <c r="E3" s="975" t="s">
        <v>6</v>
      </c>
      <c r="F3" s="682" t="s">
        <v>107</v>
      </c>
      <c r="G3" s="970"/>
      <c r="H3" s="977"/>
      <c r="I3" s="970"/>
    </row>
    <row r="4" spans="1:9" ht="20.399999999999999">
      <c r="A4" s="973"/>
      <c r="B4" s="399"/>
      <c r="C4" s="400" t="s">
        <v>105</v>
      </c>
      <c r="D4" s="398" t="s">
        <v>263</v>
      </c>
      <c r="E4" s="975"/>
      <c r="F4" s="683"/>
      <c r="G4" s="971"/>
      <c r="H4" s="978"/>
      <c r="I4" s="971"/>
    </row>
    <row r="5" spans="1:9" ht="15.6">
      <c r="A5" s="146" t="s">
        <v>295</v>
      </c>
      <c r="B5" s="18" t="s">
        <v>296</v>
      </c>
      <c r="C5" s="402"/>
      <c r="D5" s="403"/>
      <c r="E5" s="402"/>
      <c r="F5" s="684">
        <v>76831946</v>
      </c>
      <c r="G5" s="698">
        <v>76591031</v>
      </c>
      <c r="H5" s="698">
        <v>75111219</v>
      </c>
      <c r="I5" s="698">
        <v>69687446</v>
      </c>
    </row>
    <row r="6" spans="1:9" ht="15.6">
      <c r="A6" s="146" t="s">
        <v>297</v>
      </c>
      <c r="B6" s="18" t="s">
        <v>298</v>
      </c>
      <c r="C6" s="402"/>
      <c r="D6" s="403"/>
      <c r="E6" s="402"/>
      <c r="F6" s="684">
        <v>6232768</v>
      </c>
      <c r="G6" s="698">
        <v>6232768</v>
      </c>
      <c r="H6" s="698">
        <v>6302000</v>
      </c>
      <c r="I6" s="698">
        <v>6302000</v>
      </c>
    </row>
    <row r="7" spans="1:9" ht="15.6">
      <c r="A7" s="146" t="s">
        <v>299</v>
      </c>
      <c r="B7" s="18" t="s">
        <v>300</v>
      </c>
      <c r="C7" s="402"/>
      <c r="D7" s="403"/>
      <c r="E7" s="402"/>
      <c r="F7" s="684"/>
      <c r="G7" s="698"/>
      <c r="H7" s="698"/>
      <c r="I7" s="698"/>
    </row>
    <row r="8" spans="1:9" ht="15.6">
      <c r="A8" s="146" t="s">
        <v>301</v>
      </c>
      <c r="B8" s="18" t="s">
        <v>302</v>
      </c>
      <c r="C8" s="402"/>
      <c r="D8" s="403"/>
      <c r="E8" s="402"/>
      <c r="F8" s="684"/>
      <c r="G8" s="698"/>
      <c r="H8" s="698"/>
      <c r="I8" s="698"/>
    </row>
    <row r="9" spans="1:9" ht="15.6">
      <c r="A9" s="146" t="s">
        <v>303</v>
      </c>
      <c r="B9" s="18" t="s">
        <v>304</v>
      </c>
      <c r="C9" s="402"/>
      <c r="D9" s="403"/>
      <c r="E9" s="402"/>
      <c r="F9" s="684">
        <v>903303</v>
      </c>
      <c r="G9" s="698">
        <v>903303</v>
      </c>
      <c r="H9" s="698">
        <v>903303</v>
      </c>
      <c r="I9" s="698">
        <v>903303</v>
      </c>
    </row>
    <row r="10" spans="1:9" ht="15.6">
      <c r="A10" s="146" t="s">
        <v>305</v>
      </c>
      <c r="B10" s="18" t="s">
        <v>306</v>
      </c>
      <c r="C10" s="402"/>
      <c r="D10" s="403"/>
      <c r="E10" s="402"/>
      <c r="F10" s="684">
        <v>4321261</v>
      </c>
      <c r="G10" s="698">
        <v>4321261</v>
      </c>
      <c r="H10" s="698">
        <v>4321261</v>
      </c>
      <c r="I10" s="698">
        <v>4256998</v>
      </c>
    </row>
    <row r="11" spans="1:9" ht="15.6">
      <c r="A11" s="146" t="s">
        <v>307</v>
      </c>
      <c r="B11" s="18" t="s">
        <v>605</v>
      </c>
      <c r="C11" s="402"/>
      <c r="D11" s="403"/>
      <c r="E11" s="402"/>
      <c r="F11" s="685"/>
      <c r="G11" s="698"/>
      <c r="H11" s="698"/>
      <c r="I11" s="698"/>
    </row>
    <row r="12" spans="1:9" ht="15.6">
      <c r="A12" s="146" t="s">
        <v>309</v>
      </c>
      <c r="B12" s="18" t="s">
        <v>310</v>
      </c>
      <c r="C12" s="402"/>
      <c r="D12" s="403"/>
      <c r="E12" s="402"/>
      <c r="F12" s="684">
        <v>285120</v>
      </c>
      <c r="G12" s="698">
        <v>285120</v>
      </c>
      <c r="H12" s="698">
        <v>285120</v>
      </c>
      <c r="I12" s="698">
        <v>120720</v>
      </c>
    </row>
    <row r="13" spans="1:9" ht="15.6">
      <c r="A13" s="146" t="s">
        <v>311</v>
      </c>
      <c r="B13" s="18" t="s">
        <v>312</v>
      </c>
      <c r="C13" s="402"/>
      <c r="D13" s="403"/>
      <c r="E13" s="402"/>
      <c r="F13" s="684">
        <v>348000</v>
      </c>
      <c r="G13" s="698">
        <v>348000</v>
      </c>
      <c r="H13" s="698">
        <v>348000</v>
      </c>
      <c r="I13" s="698">
        <v>348000</v>
      </c>
    </row>
    <row r="14" spans="1:9" ht="15.6">
      <c r="A14" s="146" t="s">
        <v>313</v>
      </c>
      <c r="B14" s="18" t="s">
        <v>314</v>
      </c>
      <c r="C14" s="402"/>
      <c r="D14" s="403"/>
      <c r="E14" s="402"/>
      <c r="F14" s="684"/>
      <c r="G14" s="698">
        <v>1137217</v>
      </c>
      <c r="H14" s="698">
        <v>2082634</v>
      </c>
      <c r="I14" s="698">
        <v>1383916</v>
      </c>
    </row>
    <row r="15" spans="1:9" ht="15.6">
      <c r="A15" s="404" t="s">
        <v>315</v>
      </c>
      <c r="B15" s="73" t="s">
        <v>316</v>
      </c>
      <c r="C15" s="405">
        <f>SUM(C5:C14)</f>
        <v>0</v>
      </c>
      <c r="D15" s="406">
        <f>SUM(D5:D14)</f>
        <v>0</v>
      </c>
      <c r="E15" s="405">
        <f>SUM(E5:E14)</f>
        <v>0</v>
      </c>
      <c r="F15" s="686">
        <f>SUM(F5:F14)</f>
        <v>88922398</v>
      </c>
      <c r="G15" s="686">
        <f t="shared" ref="G15:I15" si="0">SUM(G5:G14)</f>
        <v>89818700</v>
      </c>
      <c r="H15" s="686">
        <f>SUM(H5:H14)</f>
        <v>89353537</v>
      </c>
      <c r="I15" s="686">
        <f t="shared" si="0"/>
        <v>83002383</v>
      </c>
    </row>
    <row r="16" spans="1:9" ht="15.6">
      <c r="A16" s="146" t="s">
        <v>317</v>
      </c>
      <c r="B16" s="18" t="s">
        <v>318</v>
      </c>
      <c r="C16" s="402"/>
      <c r="D16" s="403"/>
      <c r="E16" s="402"/>
      <c r="F16" s="684"/>
      <c r="G16" s="698"/>
      <c r="H16" s="698"/>
      <c r="I16" s="698"/>
    </row>
    <row r="17" spans="1:15" ht="15.6">
      <c r="A17" s="146" t="s">
        <v>319</v>
      </c>
      <c r="B17" s="18" t="s">
        <v>424</v>
      </c>
      <c r="C17" s="402"/>
      <c r="D17" s="403"/>
      <c r="E17" s="402"/>
      <c r="F17" s="684">
        <v>600000</v>
      </c>
      <c r="G17" s="698">
        <v>600000</v>
      </c>
      <c r="H17" s="698">
        <v>600000</v>
      </c>
      <c r="I17" s="698">
        <v>409962</v>
      </c>
      <c r="O17" t="s">
        <v>113</v>
      </c>
    </row>
    <row r="18" spans="1:15" ht="15.6">
      <c r="A18" s="146" t="s">
        <v>321</v>
      </c>
      <c r="B18" s="18" t="s">
        <v>322</v>
      </c>
      <c r="C18" s="402"/>
      <c r="D18" s="402"/>
      <c r="E18" s="402"/>
      <c r="F18" s="684"/>
      <c r="G18" s="698"/>
      <c r="H18" s="698"/>
      <c r="I18" s="698"/>
    </row>
    <row r="19" spans="1:15" ht="15.6">
      <c r="A19" s="404" t="s">
        <v>323</v>
      </c>
      <c r="B19" s="73" t="s">
        <v>324</v>
      </c>
      <c r="C19" s="405">
        <f>SUM(C16:C18)</f>
        <v>0</v>
      </c>
      <c r="D19" s="406">
        <f>SUM(D16:D18)</f>
        <v>0</v>
      </c>
      <c r="E19" s="405">
        <f>SUM(E16:E18)</f>
        <v>0</v>
      </c>
      <c r="F19" s="686">
        <f>SUM(F16:F18)</f>
        <v>600000</v>
      </c>
      <c r="G19" s="686">
        <f t="shared" ref="G19:I19" si="1">SUM(G16:G18)</f>
        <v>600000</v>
      </c>
      <c r="H19" s="686">
        <f>SUM(H16:H18)</f>
        <v>600000</v>
      </c>
      <c r="I19" s="686">
        <f t="shared" si="1"/>
        <v>409962</v>
      </c>
    </row>
    <row r="20" spans="1:15" ht="17.399999999999999">
      <c r="A20" s="407" t="s">
        <v>11</v>
      </c>
      <c r="B20" s="147" t="s">
        <v>325</v>
      </c>
      <c r="C20" s="408">
        <f>SUM(C15,C19)</f>
        <v>0</v>
      </c>
      <c r="D20" s="409">
        <f>SUM(D15,D19)</f>
        <v>0</v>
      </c>
      <c r="E20" s="408">
        <f>SUM(E15,E19)</f>
        <v>0</v>
      </c>
      <c r="F20" s="687">
        <f>SUM(F15,F19)</f>
        <v>89522398</v>
      </c>
      <c r="G20" s="687">
        <f t="shared" ref="G20:I20" si="2">SUM(G15,G19)</f>
        <v>90418700</v>
      </c>
      <c r="H20" s="687">
        <f>H15+H19</f>
        <v>89953537</v>
      </c>
      <c r="I20" s="687">
        <f t="shared" si="2"/>
        <v>83412345</v>
      </c>
    </row>
    <row r="21" spans="1:15" ht="15.6">
      <c r="A21" s="146" t="s">
        <v>326</v>
      </c>
      <c r="B21" s="156" t="s">
        <v>327</v>
      </c>
      <c r="C21" s="402"/>
      <c r="D21" s="403"/>
      <c r="E21" s="402"/>
      <c r="F21" s="684">
        <v>18494963</v>
      </c>
      <c r="G21" s="698">
        <v>18698033</v>
      </c>
      <c r="H21" s="698">
        <v>22133373</v>
      </c>
      <c r="I21" s="698">
        <v>21980482</v>
      </c>
    </row>
    <row r="22" spans="1:15" ht="15.6">
      <c r="A22" s="146" t="s">
        <v>328</v>
      </c>
      <c r="B22" s="156" t="s">
        <v>607</v>
      </c>
      <c r="C22" s="402"/>
      <c r="D22" s="403"/>
      <c r="E22" s="402"/>
      <c r="F22" s="688">
        <v>2377747</v>
      </c>
      <c r="G22" s="698">
        <v>2377747</v>
      </c>
      <c r="H22" s="698">
        <v>733222</v>
      </c>
      <c r="I22" s="698">
        <v>733222</v>
      </c>
    </row>
    <row r="23" spans="1:15" ht="15.6">
      <c r="A23" s="146" t="s">
        <v>330</v>
      </c>
      <c r="B23" s="156" t="s">
        <v>606</v>
      </c>
      <c r="C23" s="402"/>
      <c r="D23" s="403"/>
      <c r="E23" s="402"/>
      <c r="F23" s="685">
        <v>350000</v>
      </c>
      <c r="G23" s="698">
        <v>350000</v>
      </c>
      <c r="H23" s="698">
        <v>157048</v>
      </c>
      <c r="I23" s="698">
        <v>157048</v>
      </c>
    </row>
    <row r="24" spans="1:15" ht="15.6">
      <c r="A24" s="146" t="s">
        <v>332</v>
      </c>
      <c r="B24" s="156" t="s">
        <v>333</v>
      </c>
      <c r="C24" s="402"/>
      <c r="D24" s="403"/>
      <c r="E24" s="403"/>
      <c r="F24" s="688">
        <v>764864</v>
      </c>
      <c r="G24" s="698">
        <v>764864</v>
      </c>
      <c r="H24" s="698">
        <v>785575</v>
      </c>
      <c r="I24" s="698">
        <v>785575</v>
      </c>
    </row>
    <row r="25" spans="1:15" ht="17.399999999999999">
      <c r="A25" s="10" t="s">
        <v>15</v>
      </c>
      <c r="B25" s="410" t="s">
        <v>334</v>
      </c>
      <c r="C25" s="409">
        <f>SUM(C21:C24)</f>
        <v>0</v>
      </c>
      <c r="D25" s="408">
        <f>SUM(D21:D24)</f>
        <v>0</v>
      </c>
      <c r="E25" s="409">
        <f>SUM(E21:E24)</f>
        <v>0</v>
      </c>
      <c r="F25" s="687">
        <f>SUM(F21:F24)</f>
        <v>21987574</v>
      </c>
      <c r="G25" s="687">
        <f t="shared" ref="G25:I25" si="3">SUM(G21:G24)</f>
        <v>22190644</v>
      </c>
      <c r="H25" s="687">
        <f>SUM(H21:H24)</f>
        <v>23809218</v>
      </c>
      <c r="I25" s="687">
        <f t="shared" si="3"/>
        <v>23656327</v>
      </c>
    </row>
    <row r="26" spans="1:15" ht="15.6">
      <c r="A26" s="146" t="s">
        <v>335</v>
      </c>
      <c r="B26" s="156" t="s">
        <v>336</v>
      </c>
      <c r="C26" s="402"/>
      <c r="D26" s="403"/>
      <c r="E26" s="402"/>
      <c r="F26" s="684">
        <v>45000</v>
      </c>
      <c r="G26" s="698">
        <v>45000</v>
      </c>
      <c r="H26" s="698">
        <v>45000</v>
      </c>
      <c r="I26" s="698">
        <v>16858</v>
      </c>
    </row>
    <row r="27" spans="1:15" ht="15.6">
      <c r="A27" s="146" t="s">
        <v>337</v>
      </c>
      <c r="B27" s="18" t="s">
        <v>338</v>
      </c>
      <c r="C27" s="402"/>
      <c r="D27" s="403"/>
      <c r="E27" s="402"/>
      <c r="F27" s="684">
        <v>288000</v>
      </c>
      <c r="G27" s="698">
        <v>288000</v>
      </c>
      <c r="H27" s="698">
        <v>288000</v>
      </c>
      <c r="I27" s="698">
        <v>192252</v>
      </c>
    </row>
    <row r="28" spans="1:15" ht="15.6">
      <c r="A28" s="411" t="s">
        <v>339</v>
      </c>
      <c r="B28" s="412" t="s">
        <v>340</v>
      </c>
      <c r="C28" s="403">
        <f>SUM(C26:C27)</f>
        <v>0</v>
      </c>
      <c r="D28" s="402">
        <f>SUM(D26:D27)</f>
        <v>0</v>
      </c>
      <c r="E28" s="403">
        <f>SUM(E26:E27)</f>
        <v>0</v>
      </c>
      <c r="F28" s="684">
        <v>1550000</v>
      </c>
      <c r="G28" s="698">
        <v>1550000</v>
      </c>
      <c r="H28" s="698">
        <v>1149795</v>
      </c>
      <c r="I28" s="698">
        <v>425236</v>
      </c>
    </row>
    <row r="29" spans="1:15" ht="15.6">
      <c r="A29" s="411"/>
      <c r="B29" s="412" t="s">
        <v>631</v>
      </c>
      <c r="C29" s="403"/>
      <c r="D29" s="402"/>
      <c r="E29" s="403"/>
      <c r="F29" s="686">
        <f>F26+F27+F28</f>
        <v>1883000</v>
      </c>
      <c r="G29" s="686">
        <f t="shared" ref="G29" si="4">G26+G27+G28</f>
        <v>1883000</v>
      </c>
      <c r="H29" s="686">
        <f>SUM(H26:H28)</f>
        <v>1482795</v>
      </c>
      <c r="I29" s="686">
        <f>I26+I27+I28</f>
        <v>634346</v>
      </c>
    </row>
    <row r="30" spans="1:15" ht="15.6">
      <c r="A30" s="146" t="s">
        <v>341</v>
      </c>
      <c r="B30" s="18" t="s">
        <v>342</v>
      </c>
      <c r="C30" s="402"/>
      <c r="D30" s="403"/>
      <c r="E30" s="402"/>
      <c r="F30" s="684">
        <v>13902025</v>
      </c>
      <c r="G30" s="698">
        <v>13784003</v>
      </c>
      <c r="H30" s="698">
        <v>13690550</v>
      </c>
      <c r="I30" s="698">
        <v>12334046</v>
      </c>
    </row>
    <row r="31" spans="1:15" ht="15.6">
      <c r="A31" s="146" t="s">
        <v>343</v>
      </c>
      <c r="B31" s="18" t="s">
        <v>344</v>
      </c>
      <c r="C31" s="402"/>
      <c r="D31" s="403"/>
      <c r="E31" s="402"/>
      <c r="F31" s="684">
        <v>560000</v>
      </c>
      <c r="G31" s="698">
        <v>560000</v>
      </c>
      <c r="H31" s="698">
        <v>560000</v>
      </c>
      <c r="I31" s="698">
        <v>258379</v>
      </c>
    </row>
    <row r="32" spans="1:15" ht="15.6">
      <c r="A32" s="146" t="s">
        <v>425</v>
      </c>
      <c r="B32" s="18" t="s">
        <v>426</v>
      </c>
      <c r="C32" s="402"/>
      <c r="D32" s="403"/>
      <c r="E32" s="402"/>
      <c r="F32" s="684"/>
      <c r="G32" s="698"/>
      <c r="H32" s="698"/>
      <c r="I32" s="698"/>
    </row>
    <row r="33" spans="1:9" ht="15.6">
      <c r="A33" s="146" t="s">
        <v>347</v>
      </c>
      <c r="B33" s="18" t="s">
        <v>348</v>
      </c>
      <c r="C33" s="402"/>
      <c r="D33" s="403"/>
      <c r="E33" s="402"/>
      <c r="F33" s="684"/>
      <c r="G33" s="698"/>
      <c r="H33" s="698"/>
      <c r="I33" s="698"/>
    </row>
    <row r="34" spans="1:9" ht="15.6">
      <c r="A34" s="146" t="s">
        <v>349</v>
      </c>
      <c r="B34" s="156" t="s">
        <v>350</v>
      </c>
      <c r="C34" s="402"/>
      <c r="D34" s="403"/>
      <c r="E34" s="402"/>
      <c r="F34" s="684">
        <v>767000</v>
      </c>
      <c r="G34" s="698">
        <v>767000</v>
      </c>
      <c r="H34" s="698">
        <v>767000</v>
      </c>
      <c r="I34" s="698">
        <v>718150</v>
      </c>
    </row>
    <row r="35" spans="1:9" ht="15.6">
      <c r="A35" s="146" t="s">
        <v>351</v>
      </c>
      <c r="B35" s="18" t="s">
        <v>352</v>
      </c>
      <c r="C35" s="402"/>
      <c r="D35" s="403"/>
      <c r="E35" s="402"/>
      <c r="F35" s="684">
        <v>2010000</v>
      </c>
      <c r="G35" s="698">
        <v>2010000</v>
      </c>
      <c r="H35" s="698">
        <v>2010000</v>
      </c>
      <c r="I35" s="698">
        <v>1762263</v>
      </c>
    </row>
    <row r="36" spans="1:9" ht="15.6">
      <c r="A36" s="146" t="s">
        <v>345</v>
      </c>
      <c r="B36" s="26" t="s">
        <v>353</v>
      </c>
      <c r="C36" s="403">
        <f>SUM(C30:C35)</f>
        <v>0</v>
      </c>
      <c r="D36" s="402">
        <f>SUM(D30:D35)</f>
        <v>0</v>
      </c>
      <c r="E36" s="403">
        <f>SUM(E30:E35)</f>
        <v>0</v>
      </c>
      <c r="F36" s="686">
        <f>F30+F31+F32+F33+F34+F35</f>
        <v>17239025</v>
      </c>
      <c r="G36" s="686">
        <f t="shared" ref="G36:I36" si="5">G30+G31+G32+G33+G34+G35</f>
        <v>17121003</v>
      </c>
      <c r="H36" s="686">
        <f>SUM(H30:H35)</f>
        <v>17027550</v>
      </c>
      <c r="I36" s="686">
        <f t="shared" si="5"/>
        <v>15072838</v>
      </c>
    </row>
    <row r="37" spans="1:9" ht="15.6">
      <c r="A37" s="413" t="s">
        <v>354</v>
      </c>
      <c r="B37" s="73" t="s">
        <v>355</v>
      </c>
      <c r="C37" s="414">
        <f>SUM(C36,C28)</f>
        <v>0</v>
      </c>
      <c r="D37" s="415">
        <f>SUM(D36,D28)</f>
        <v>0</v>
      </c>
      <c r="E37" s="414">
        <f>SUM(E36,E28)</f>
        <v>0</v>
      </c>
      <c r="F37" s="686">
        <f>SUM(F36+F29)</f>
        <v>19122025</v>
      </c>
      <c r="G37" s="699">
        <f>G29+G36</f>
        <v>19004003</v>
      </c>
      <c r="H37" s="699">
        <f>H29+H36</f>
        <v>18510345</v>
      </c>
      <c r="I37" s="699">
        <f>I29+I36</f>
        <v>15707184</v>
      </c>
    </row>
    <row r="38" spans="1:9" ht="15.6">
      <c r="A38" s="146" t="s">
        <v>356</v>
      </c>
      <c r="B38" s="18" t="s">
        <v>357</v>
      </c>
      <c r="C38" s="402"/>
      <c r="D38" s="403"/>
      <c r="E38" s="402"/>
      <c r="F38" s="689">
        <v>200000</v>
      </c>
      <c r="G38" s="698">
        <v>200000</v>
      </c>
      <c r="H38" s="698">
        <v>138018</v>
      </c>
      <c r="I38" s="698">
        <v>20943</v>
      </c>
    </row>
    <row r="39" spans="1:9" ht="15.6">
      <c r="A39" s="146" t="s">
        <v>358</v>
      </c>
      <c r="B39" s="18" t="s">
        <v>427</v>
      </c>
      <c r="C39" s="402"/>
      <c r="D39" s="403"/>
      <c r="E39" s="402"/>
      <c r="F39" s="689">
        <v>226000</v>
      </c>
      <c r="G39" s="698">
        <v>226000</v>
      </c>
      <c r="H39" s="698">
        <v>226000</v>
      </c>
      <c r="I39" s="698">
        <v>41289</v>
      </c>
    </row>
    <row r="40" spans="1:9" ht="15.6">
      <c r="A40" s="413" t="s">
        <v>362</v>
      </c>
      <c r="B40" s="416" t="s">
        <v>363</v>
      </c>
      <c r="C40" s="406">
        <f>SUM(C38:C39)</f>
        <v>0</v>
      </c>
      <c r="D40" s="406">
        <f>SUM(D38:D39)</f>
        <v>0</v>
      </c>
      <c r="E40" s="406">
        <f>SUM(E38:E39)</f>
        <v>0</v>
      </c>
      <c r="F40" s="686">
        <f>SUM(F38:F39)</f>
        <v>426000</v>
      </c>
      <c r="G40" s="686">
        <f t="shared" ref="G40:I40" si="6">SUM(G38:G39)</f>
        <v>426000</v>
      </c>
      <c r="H40" s="686">
        <f>SUM(H38:H39)</f>
        <v>364018</v>
      </c>
      <c r="I40" s="686">
        <f t="shared" si="6"/>
        <v>62232</v>
      </c>
    </row>
    <row r="41" spans="1:9" ht="15.6">
      <c r="A41" s="146" t="s">
        <v>364</v>
      </c>
      <c r="B41" s="18" t="s">
        <v>428</v>
      </c>
      <c r="C41" s="402"/>
      <c r="D41" s="403"/>
      <c r="E41" s="402"/>
      <c r="F41" s="689">
        <v>1200000</v>
      </c>
      <c r="G41" s="698">
        <v>6744805</v>
      </c>
      <c r="H41" s="698">
        <v>1249105</v>
      </c>
      <c r="I41" s="698">
        <v>1049284</v>
      </c>
    </row>
    <row r="42" spans="1:9" ht="15.6">
      <c r="A42" s="146"/>
      <c r="B42" s="18" t="s">
        <v>429</v>
      </c>
      <c r="C42" s="402"/>
      <c r="D42" s="403"/>
      <c r="E42" s="402"/>
      <c r="F42" s="689">
        <v>5500000</v>
      </c>
      <c r="G42" s="698"/>
      <c r="H42" s="698">
        <v>5500000</v>
      </c>
      <c r="I42" s="698">
        <v>2715312</v>
      </c>
    </row>
    <row r="43" spans="1:9" ht="15.6">
      <c r="A43" s="146"/>
      <c r="B43" s="18" t="s">
        <v>367</v>
      </c>
      <c r="C43" s="402"/>
      <c r="D43" s="403"/>
      <c r="E43" s="402"/>
      <c r="F43" s="689"/>
      <c r="G43" s="698">
        <v>118022</v>
      </c>
      <c r="H43" s="698">
        <v>211475</v>
      </c>
      <c r="I43" s="698">
        <v>193420</v>
      </c>
    </row>
    <row r="44" spans="1:9" ht="15.6">
      <c r="A44" s="146" t="s">
        <v>368</v>
      </c>
      <c r="B44" s="18" t="s">
        <v>369</v>
      </c>
      <c r="C44" s="402"/>
      <c r="D44" s="403"/>
      <c r="E44" s="402"/>
      <c r="F44" s="689">
        <v>0</v>
      </c>
      <c r="G44" s="698"/>
      <c r="H44" s="698"/>
      <c r="I44" s="698"/>
    </row>
    <row r="45" spans="1:9" ht="15.6">
      <c r="A45" s="146" t="s">
        <v>370</v>
      </c>
      <c r="B45" s="18" t="s">
        <v>371</v>
      </c>
      <c r="C45" s="402"/>
      <c r="D45" s="403"/>
      <c r="E45" s="402"/>
      <c r="F45" s="689"/>
      <c r="G45" s="698"/>
      <c r="H45" s="698"/>
      <c r="I45" s="698"/>
    </row>
    <row r="46" spans="1:9" ht="15.6">
      <c r="A46" s="146" t="s">
        <v>372</v>
      </c>
      <c r="B46" s="18" t="s">
        <v>373</v>
      </c>
      <c r="C46" s="402"/>
      <c r="D46" s="403"/>
      <c r="E46" s="402"/>
      <c r="F46" s="689">
        <v>329400</v>
      </c>
      <c r="G46" s="698">
        <v>329400</v>
      </c>
      <c r="H46" s="698">
        <v>350000</v>
      </c>
      <c r="I46" s="698">
        <v>350000</v>
      </c>
    </row>
    <row r="47" spans="1:9" ht="15.6">
      <c r="A47" s="146" t="s">
        <v>374</v>
      </c>
      <c r="B47" s="18" t="s">
        <v>430</v>
      </c>
      <c r="C47" s="402"/>
      <c r="D47" s="403"/>
      <c r="E47" s="402"/>
      <c r="F47" s="689"/>
      <c r="G47" s="698"/>
      <c r="H47" s="698"/>
      <c r="I47" s="698"/>
    </row>
    <row r="48" spans="1:9" ht="15.6">
      <c r="A48" s="146" t="s">
        <v>376</v>
      </c>
      <c r="B48" s="18" t="s">
        <v>431</v>
      </c>
      <c r="C48" s="402"/>
      <c r="D48" s="403"/>
      <c r="E48" s="402"/>
      <c r="F48" s="689">
        <v>4287000</v>
      </c>
      <c r="G48" s="698">
        <v>4287000</v>
      </c>
      <c r="H48" s="698">
        <v>4728587</v>
      </c>
      <c r="I48" s="698">
        <v>4728587</v>
      </c>
    </row>
    <row r="49" spans="1:9" ht="15.6">
      <c r="A49" s="413" t="s">
        <v>378</v>
      </c>
      <c r="B49" s="416" t="s">
        <v>379</v>
      </c>
      <c r="C49" s="405">
        <f>SUM(C41:C48)</f>
        <v>0</v>
      </c>
      <c r="D49" s="406">
        <f>SUM(D41:D48)</f>
        <v>0</v>
      </c>
      <c r="E49" s="405">
        <f>SUM(E41:E48)</f>
        <v>0</v>
      </c>
      <c r="F49" s="686">
        <f>SUM(F41:F48)</f>
        <v>11316400</v>
      </c>
      <c r="G49" s="686">
        <f t="shared" ref="G49" si="7">SUM(G41:G48)</f>
        <v>11479227</v>
      </c>
      <c r="H49" s="686">
        <f>SUM(H41:H48)</f>
        <v>12039167</v>
      </c>
      <c r="I49" s="686">
        <f>SUM(I41:I48)</f>
        <v>9036603</v>
      </c>
    </row>
    <row r="50" spans="1:9" ht="15.6">
      <c r="A50" s="146" t="s">
        <v>380</v>
      </c>
      <c r="B50" s="18" t="s">
        <v>381</v>
      </c>
      <c r="C50" s="402"/>
      <c r="D50" s="403"/>
      <c r="E50" s="402"/>
      <c r="F50" s="689">
        <v>260000</v>
      </c>
      <c r="G50" s="698">
        <v>260000</v>
      </c>
      <c r="H50" s="698">
        <v>260000</v>
      </c>
      <c r="I50" s="698">
        <v>116526</v>
      </c>
    </row>
    <row r="51" spans="1:9" ht="15.6">
      <c r="A51" s="146" t="s">
        <v>382</v>
      </c>
      <c r="B51" s="18" t="s">
        <v>383</v>
      </c>
      <c r="C51" s="402"/>
      <c r="D51" s="403"/>
      <c r="E51" s="402"/>
      <c r="F51" s="689"/>
      <c r="G51" s="698"/>
      <c r="H51" s="698"/>
      <c r="I51" s="698"/>
    </row>
    <row r="52" spans="1:9" ht="15.6">
      <c r="A52" s="146" t="s">
        <v>384</v>
      </c>
      <c r="B52" s="18" t="s">
        <v>385</v>
      </c>
      <c r="C52" s="402"/>
      <c r="D52" s="403"/>
      <c r="E52" s="402"/>
      <c r="F52" s="689"/>
      <c r="G52" s="698"/>
      <c r="H52" s="698"/>
      <c r="I52" s="698"/>
    </row>
    <row r="53" spans="1:9" ht="15.6">
      <c r="A53" s="413" t="s">
        <v>386</v>
      </c>
      <c r="B53" s="416" t="s">
        <v>387</v>
      </c>
      <c r="C53" s="405">
        <f>SUM(C50:C52)</f>
        <v>0</v>
      </c>
      <c r="D53" s="406">
        <f>SUM(D50:D52)</f>
        <v>0</v>
      </c>
      <c r="E53" s="405">
        <f>SUM(E50:E52)</f>
        <v>0</v>
      </c>
      <c r="F53" s="686">
        <f>SUM(F50:F52)</f>
        <v>260000</v>
      </c>
      <c r="G53" s="686">
        <f t="shared" ref="G53:I53" si="8">SUM(G50:G52)</f>
        <v>260000</v>
      </c>
      <c r="H53" s="686">
        <f>H50+H51+H52</f>
        <v>260000</v>
      </c>
      <c r="I53" s="686">
        <f t="shared" si="8"/>
        <v>116526</v>
      </c>
    </row>
    <row r="54" spans="1:9" ht="15.6">
      <c r="A54" s="146" t="s">
        <v>388</v>
      </c>
      <c r="B54" s="18" t="s">
        <v>389</v>
      </c>
      <c r="C54" s="402"/>
      <c r="D54" s="403"/>
      <c r="E54" s="402"/>
      <c r="F54" s="689">
        <v>6765652</v>
      </c>
      <c r="G54" s="698">
        <v>6777447</v>
      </c>
      <c r="H54" s="698">
        <v>6777190</v>
      </c>
      <c r="I54" s="698">
        <v>4962844</v>
      </c>
    </row>
    <row r="55" spans="1:9" ht="15.6">
      <c r="A55" s="146" t="s">
        <v>390</v>
      </c>
      <c r="B55" s="18" t="s">
        <v>391</v>
      </c>
      <c r="C55" s="402"/>
      <c r="D55" s="403"/>
      <c r="E55" s="402"/>
      <c r="F55" s="689">
        <v>0</v>
      </c>
      <c r="G55" s="698"/>
      <c r="H55" s="698"/>
      <c r="I55" s="698"/>
    </row>
    <row r="56" spans="1:9" ht="15.6">
      <c r="A56" s="146" t="s">
        <v>392</v>
      </c>
      <c r="B56" s="18" t="s">
        <v>393</v>
      </c>
      <c r="C56" s="402"/>
      <c r="D56" s="403"/>
      <c r="E56" s="402"/>
      <c r="F56" s="689"/>
      <c r="G56" s="698"/>
      <c r="H56" s="698"/>
      <c r="I56" s="698"/>
    </row>
    <row r="57" spans="1:9" ht="15.6">
      <c r="A57" s="146" t="s">
        <v>394</v>
      </c>
      <c r="B57" s="156" t="s">
        <v>395</v>
      </c>
      <c r="C57" s="402"/>
      <c r="D57" s="403"/>
      <c r="E57" s="402"/>
      <c r="F57" s="689"/>
      <c r="G57" s="698"/>
      <c r="H57" s="698"/>
      <c r="I57" s="698"/>
    </row>
    <row r="58" spans="1:9" ht="15.6">
      <c r="A58" s="146" t="s">
        <v>396</v>
      </c>
      <c r="B58" s="18" t="s">
        <v>397</v>
      </c>
      <c r="C58" s="402"/>
      <c r="D58" s="403"/>
      <c r="E58" s="402"/>
      <c r="F58" s="672"/>
      <c r="G58" s="698">
        <v>2649</v>
      </c>
      <c r="H58" s="698">
        <v>4065</v>
      </c>
      <c r="I58" s="698">
        <v>3431</v>
      </c>
    </row>
    <row r="59" spans="1:9" ht="15.6">
      <c r="A59" s="417" t="s">
        <v>398</v>
      </c>
      <c r="B59" s="418" t="s">
        <v>399</v>
      </c>
      <c r="C59" s="419">
        <f>SUM(C54:C58)</f>
        <v>0</v>
      </c>
      <c r="D59" s="420">
        <f>SUM(D54:D58)</f>
        <v>0</v>
      </c>
      <c r="E59" s="420">
        <f>SUM(E54:E58)</f>
        <v>0</v>
      </c>
      <c r="F59" s="690">
        <f>F54</f>
        <v>6765652</v>
      </c>
      <c r="G59" s="690">
        <f>G54+G58</f>
        <v>6780096</v>
      </c>
      <c r="H59" s="690">
        <f>SUM(H54:H58)</f>
        <v>6781255</v>
      </c>
      <c r="I59" s="690">
        <f>I54+I58</f>
        <v>4966275</v>
      </c>
    </row>
    <row r="60" spans="1:9" ht="17.399999999999999">
      <c r="A60" s="40" t="s">
        <v>19</v>
      </c>
      <c r="B60" s="147" t="s">
        <v>400</v>
      </c>
      <c r="C60" s="408">
        <f>SUM(C37,C40,C49,C53,C59)</f>
        <v>0</v>
      </c>
      <c r="D60" s="409">
        <f>SUM(D37,D40,D49,D53,D59)</f>
        <v>0</v>
      </c>
      <c r="E60" s="408">
        <f>SUM(E37,E40,E49,E53,E59)</f>
        <v>0</v>
      </c>
      <c r="F60" s="687">
        <f>SUM(F37,F40,F49,F53,F59)</f>
        <v>37890077</v>
      </c>
      <c r="G60" s="687">
        <f t="shared" ref="G60" si="9">SUM(G37,G40,G49,G53,G59)</f>
        <v>37949326</v>
      </c>
      <c r="H60" s="687">
        <f>H37+H40+H49+H53+H59</f>
        <v>37954785</v>
      </c>
      <c r="I60" s="687">
        <f>I37+I40+I49+I53+I59</f>
        <v>29888820</v>
      </c>
    </row>
    <row r="61" spans="1:9" ht="17.399999999999999">
      <c r="A61" s="422" t="s">
        <v>23</v>
      </c>
      <c r="B61" s="147" t="s">
        <v>401</v>
      </c>
      <c r="C61" s="408"/>
      <c r="D61" s="408"/>
      <c r="E61" s="408"/>
      <c r="F61" s="687"/>
      <c r="G61" s="701"/>
      <c r="H61" s="701"/>
      <c r="I61" s="701"/>
    </row>
    <row r="62" spans="1:9" ht="15.6">
      <c r="A62" s="82" t="s">
        <v>27</v>
      </c>
      <c r="B62" s="170" t="s">
        <v>28</v>
      </c>
      <c r="C62" s="363"/>
      <c r="D62" s="363"/>
      <c r="E62" s="363"/>
      <c r="F62" s="689"/>
      <c r="G62" s="697"/>
      <c r="H62" s="697"/>
      <c r="I62" s="697"/>
    </row>
    <row r="63" spans="1:9" ht="15.6">
      <c r="A63" s="82" t="s">
        <v>31</v>
      </c>
      <c r="B63" s="170" t="s">
        <v>402</v>
      </c>
      <c r="C63" s="363"/>
      <c r="D63" s="363"/>
      <c r="E63" s="363"/>
      <c r="F63" s="689"/>
      <c r="G63" s="697"/>
      <c r="H63" s="697"/>
      <c r="I63" s="697"/>
    </row>
    <row r="64" spans="1:9" ht="15.6">
      <c r="A64" s="82" t="s">
        <v>35</v>
      </c>
      <c r="B64" s="170" t="s">
        <v>36</v>
      </c>
      <c r="C64" s="363"/>
      <c r="D64" s="363"/>
      <c r="E64" s="363"/>
      <c r="F64" s="689"/>
      <c r="G64" s="697"/>
      <c r="H64" s="697"/>
      <c r="I64" s="697"/>
    </row>
    <row r="65" spans="1:9" ht="15.6">
      <c r="A65" s="82" t="s">
        <v>66</v>
      </c>
      <c r="B65" s="170" t="s">
        <v>403</v>
      </c>
      <c r="C65" s="363"/>
      <c r="D65" s="363"/>
      <c r="E65" s="363"/>
      <c r="F65" s="689"/>
      <c r="G65" s="697"/>
      <c r="H65" s="697"/>
      <c r="I65" s="697"/>
    </row>
    <row r="66" spans="1:9" ht="17.399999999999999">
      <c r="A66" s="40" t="s">
        <v>39</v>
      </c>
      <c r="B66" s="147" t="s">
        <v>257</v>
      </c>
      <c r="C66" s="408">
        <f>SUM(C62:C65)</f>
        <v>0</v>
      </c>
      <c r="D66" s="408">
        <f>SUM(D62:D65)</f>
        <v>0</v>
      </c>
      <c r="E66" s="408">
        <f>SUM(E62:E65)</f>
        <v>0</v>
      </c>
      <c r="F66" s="687">
        <f>SUM(F62:F65)</f>
        <v>0</v>
      </c>
      <c r="G66" s="701"/>
      <c r="H66" s="701"/>
      <c r="I66" s="701"/>
    </row>
    <row r="67" spans="1:9" ht="17.399999999999999">
      <c r="A67" s="40" t="s">
        <v>43</v>
      </c>
      <c r="B67" s="147" t="s">
        <v>404</v>
      </c>
      <c r="C67" s="408"/>
      <c r="D67" s="408"/>
      <c r="E67" s="408"/>
      <c r="F67" s="687">
        <v>0</v>
      </c>
      <c r="G67" s="701"/>
      <c r="H67" s="701"/>
      <c r="I67" s="701"/>
    </row>
    <row r="68" spans="1:9" ht="17.399999999999999">
      <c r="A68" s="40" t="s">
        <v>47</v>
      </c>
      <c r="B68" s="147" t="s">
        <v>405</v>
      </c>
      <c r="C68" s="408"/>
      <c r="D68" s="408"/>
      <c r="E68" s="408"/>
      <c r="F68" s="687"/>
      <c r="G68" s="701"/>
      <c r="H68" s="701"/>
      <c r="I68" s="701"/>
    </row>
    <row r="69" spans="1:9" ht="15.6">
      <c r="A69" s="28" t="s">
        <v>51</v>
      </c>
      <c r="B69" s="170" t="s">
        <v>52</v>
      </c>
      <c r="C69" s="403"/>
      <c r="D69" s="403"/>
      <c r="E69" s="403"/>
      <c r="F69" s="691"/>
      <c r="G69" s="698"/>
      <c r="H69" s="698"/>
      <c r="I69" s="698"/>
    </row>
    <row r="70" spans="1:9" ht="15.6">
      <c r="A70" s="28" t="s">
        <v>54</v>
      </c>
      <c r="B70" s="170" t="s">
        <v>55</v>
      </c>
      <c r="C70" s="403"/>
      <c r="D70" s="403"/>
      <c r="E70" s="403"/>
      <c r="F70" s="691"/>
      <c r="G70" s="698"/>
      <c r="H70" s="698"/>
      <c r="I70" s="698"/>
    </row>
    <row r="71" spans="1:9" ht="15.6">
      <c r="A71" s="28" t="s">
        <v>58</v>
      </c>
      <c r="B71" s="170" t="s">
        <v>59</v>
      </c>
      <c r="C71" s="403"/>
      <c r="D71" s="403"/>
      <c r="E71" s="403"/>
      <c r="F71" s="691"/>
      <c r="G71" s="698"/>
      <c r="H71" s="698"/>
      <c r="I71" s="698"/>
    </row>
    <row r="72" spans="1:9" ht="17.399999999999999">
      <c r="A72" s="40" t="s">
        <v>62</v>
      </c>
      <c r="B72" s="147" t="s">
        <v>406</v>
      </c>
      <c r="C72" s="408">
        <f>SUM(C69:C71)</f>
        <v>0</v>
      </c>
      <c r="D72" s="408">
        <f>SUM(D69:D71)</f>
        <v>0</v>
      </c>
      <c r="E72" s="408">
        <f>SUM(E69:E71)</f>
        <v>0</v>
      </c>
      <c r="F72" s="687">
        <f>SUM(F69:F71)</f>
        <v>0</v>
      </c>
      <c r="G72" s="701"/>
      <c r="H72" s="701"/>
      <c r="I72" s="701"/>
    </row>
    <row r="73" spans="1:9" ht="17.399999999999999">
      <c r="A73" s="423"/>
      <c r="B73" s="160" t="s">
        <v>407</v>
      </c>
      <c r="C73" s="424">
        <f>SUM(C20,C25,C60,C61,C66,C67,C68,C72)</f>
        <v>0</v>
      </c>
      <c r="D73" s="424">
        <f>SUM(D20,D25,D60,D61,D66,D67,D68,D72)</f>
        <v>0</v>
      </c>
      <c r="E73" s="424">
        <f>SUM(E20,E25,E60,E61,E66,E67,E68,E72)</f>
        <v>0</v>
      </c>
      <c r="F73" s="692">
        <f>SUM(F20+F25+F37+F40+F49+F53+F59)</f>
        <v>149400049</v>
      </c>
      <c r="G73" s="692">
        <f t="shared" ref="G73:I73" si="10">SUM(G20+G25+G37+G40+G49+G53+G59)</f>
        <v>150558670</v>
      </c>
      <c r="H73" s="692">
        <f>H20+H25+H37+H40+H49+H53+H59</f>
        <v>151717540</v>
      </c>
      <c r="I73" s="692">
        <f t="shared" si="10"/>
        <v>136957492</v>
      </c>
    </row>
    <row r="74" spans="1:9" ht="17.399999999999999">
      <c r="A74" s="28" t="s">
        <v>84</v>
      </c>
      <c r="B74" s="174" t="s">
        <v>85</v>
      </c>
      <c r="C74" s="425"/>
      <c r="D74" s="426"/>
      <c r="E74" s="427"/>
      <c r="F74" s="690"/>
      <c r="G74" s="697"/>
      <c r="H74" s="697"/>
      <c r="I74" s="697"/>
    </row>
    <row r="75" spans="1:9" ht="15.6">
      <c r="A75" s="28"/>
      <c r="B75" s="174"/>
      <c r="C75" s="425"/>
      <c r="D75" s="425"/>
      <c r="E75" s="425"/>
      <c r="F75" s="693"/>
      <c r="G75" s="702"/>
      <c r="H75" s="702"/>
      <c r="I75" s="702"/>
    </row>
    <row r="76" spans="1:9" ht="17.399999999999999">
      <c r="A76" s="28" t="s">
        <v>94</v>
      </c>
      <c r="B76" s="174" t="s">
        <v>95</v>
      </c>
      <c r="C76" s="425"/>
      <c r="D76" s="426"/>
      <c r="E76" s="427"/>
      <c r="F76" s="690"/>
      <c r="G76" s="697"/>
      <c r="H76" s="697"/>
      <c r="I76" s="697"/>
    </row>
    <row r="77" spans="1:9" ht="18">
      <c r="A77" s="428"/>
      <c r="B77" s="429" t="s">
        <v>408</v>
      </c>
      <c r="C77" s="430">
        <f>SUM(C73:C76)</f>
        <v>0</v>
      </c>
      <c r="D77" s="430">
        <f>SUM(D73:D76)</f>
        <v>0</v>
      </c>
      <c r="E77" s="430">
        <f>SUM(E73:E76)</f>
        <v>0</v>
      </c>
      <c r="F77" s="694">
        <f>SUM(F73:F76)</f>
        <v>149400049</v>
      </c>
      <c r="G77" s="694">
        <f t="shared" ref="G77:I77" si="11">SUM(G73:G76)</f>
        <v>150558670</v>
      </c>
      <c r="H77" s="694">
        <f>H73+H76</f>
        <v>151717540</v>
      </c>
      <c r="I77" s="694">
        <f t="shared" si="11"/>
        <v>136957492</v>
      </c>
    </row>
    <row r="78" spans="1:9" ht="18" hidden="1">
      <c r="A78" s="431"/>
      <c r="B78" s="432"/>
      <c r="C78" s="367"/>
      <c r="D78" s="367"/>
      <c r="E78" s="367"/>
      <c r="F78" s="433"/>
      <c r="G78" s="697"/>
      <c r="H78" s="697"/>
      <c r="I78" s="697"/>
    </row>
    <row r="79" spans="1:9" ht="15.6" hidden="1">
      <c r="A79" s="137" t="s">
        <v>135</v>
      </c>
      <c r="B79" s="6" t="s">
        <v>136</v>
      </c>
      <c r="C79" s="402"/>
      <c r="D79" s="403"/>
      <c r="E79" s="402"/>
      <c r="F79" s="689"/>
      <c r="G79" s="697"/>
      <c r="H79" s="697"/>
      <c r="I79" s="697"/>
    </row>
    <row r="80" spans="1:9" ht="15.6" hidden="1">
      <c r="A80" s="137" t="s">
        <v>137</v>
      </c>
      <c r="B80" s="18" t="s">
        <v>138</v>
      </c>
      <c r="C80" s="402"/>
      <c r="D80" s="403"/>
      <c r="E80" s="402"/>
      <c r="F80" s="689"/>
      <c r="G80" s="697"/>
      <c r="H80" s="697"/>
      <c r="I80" s="697"/>
    </row>
    <row r="81" spans="1:9" ht="15.6" hidden="1">
      <c r="A81" s="137" t="s">
        <v>139</v>
      </c>
      <c r="B81" s="18" t="s">
        <v>140</v>
      </c>
      <c r="C81" s="402"/>
      <c r="D81" s="403"/>
      <c r="E81" s="402"/>
      <c r="F81" s="689"/>
      <c r="G81" s="697"/>
      <c r="H81" s="697"/>
      <c r="I81" s="697"/>
    </row>
    <row r="82" spans="1:9" ht="15.6" hidden="1">
      <c r="A82" s="137" t="s">
        <v>141</v>
      </c>
      <c r="B82" s="18" t="s">
        <v>142</v>
      </c>
      <c r="C82" s="402"/>
      <c r="D82" s="403"/>
      <c r="E82" s="402"/>
      <c r="F82" s="689"/>
      <c r="G82" s="697"/>
      <c r="H82" s="697"/>
      <c r="I82" s="697"/>
    </row>
    <row r="83" spans="1:9" ht="15.6" hidden="1">
      <c r="A83" s="137" t="s">
        <v>143</v>
      </c>
      <c r="B83" s="18" t="s">
        <v>144</v>
      </c>
      <c r="C83" s="402"/>
      <c r="D83" s="403"/>
      <c r="E83" s="402"/>
      <c r="F83" s="689"/>
      <c r="G83" s="697"/>
      <c r="H83" s="697"/>
      <c r="I83" s="697"/>
    </row>
    <row r="84" spans="1:9" ht="15.6" hidden="1">
      <c r="A84" s="137" t="s">
        <v>145</v>
      </c>
      <c r="B84" s="18" t="s">
        <v>146</v>
      </c>
      <c r="C84" s="402"/>
      <c r="D84" s="403"/>
      <c r="E84" s="402"/>
      <c r="F84" s="689"/>
      <c r="G84" s="697"/>
      <c r="H84" s="697"/>
      <c r="I84" s="697"/>
    </row>
    <row r="85" spans="1:9" ht="15.6" hidden="1">
      <c r="A85" s="67" t="s">
        <v>9</v>
      </c>
      <c r="B85" s="73" t="s">
        <v>10</v>
      </c>
      <c r="C85" s="405">
        <f>SUM(C79:C84)</f>
        <v>0</v>
      </c>
      <c r="D85" s="406">
        <f>SUM(D79:D84)</f>
        <v>0</v>
      </c>
      <c r="E85" s="405">
        <f>SUM(E79:E84)</f>
        <v>0</v>
      </c>
      <c r="F85" s="686">
        <f>SUM(F79:F84)</f>
        <v>0</v>
      </c>
      <c r="G85" s="699"/>
      <c r="H85" s="699"/>
      <c r="I85" s="699"/>
    </row>
    <row r="86" spans="1:9" ht="15.6" hidden="1">
      <c r="A86" s="146"/>
      <c r="B86" s="18" t="s">
        <v>432</v>
      </c>
      <c r="C86" s="402"/>
      <c r="D86" s="403"/>
      <c r="E86" s="402"/>
      <c r="F86" s="690"/>
      <c r="G86" s="697"/>
      <c r="H86" s="697"/>
      <c r="I86" s="697"/>
    </row>
    <row r="87" spans="1:9" ht="15.6" hidden="1">
      <c r="A87" s="146"/>
      <c r="B87" s="18"/>
      <c r="C87" s="402"/>
      <c r="D87" s="402"/>
      <c r="E87" s="402"/>
      <c r="F87" s="690"/>
      <c r="G87" s="697"/>
      <c r="H87" s="697"/>
      <c r="I87" s="697"/>
    </row>
    <row r="88" spans="1:9" ht="15.6" hidden="1">
      <c r="A88" s="67" t="s">
        <v>13</v>
      </c>
      <c r="B88" s="73" t="s">
        <v>149</v>
      </c>
      <c r="C88" s="415">
        <f>SUM(C86:C87)</f>
        <v>0</v>
      </c>
      <c r="D88" s="414">
        <f>SUM(D86:D87)</f>
        <v>0</v>
      </c>
      <c r="E88" s="415">
        <f>SUM(E86:E87)</f>
        <v>0</v>
      </c>
      <c r="F88" s="686">
        <f>SUM(F86:F87)</f>
        <v>0</v>
      </c>
      <c r="G88" s="703"/>
      <c r="H88" s="703"/>
      <c r="I88" s="703"/>
    </row>
    <row r="89" spans="1:9" ht="17.399999999999999" hidden="1">
      <c r="A89" s="40" t="s">
        <v>17</v>
      </c>
      <c r="B89" s="147" t="s">
        <v>150</v>
      </c>
      <c r="C89" s="408">
        <f>SUM(C88,C85)</f>
        <v>0</v>
      </c>
      <c r="D89" s="408">
        <f>SUM(D88,D85)</f>
        <v>0</v>
      </c>
      <c r="E89" s="408">
        <f>SUM(E88,E85)</f>
        <v>0</v>
      </c>
      <c r="F89" s="687">
        <f>SUM(F85,F88)</f>
        <v>0</v>
      </c>
      <c r="G89" s="701"/>
      <c r="H89" s="701"/>
      <c r="I89" s="701"/>
    </row>
    <row r="90" spans="1:9" ht="15.6" hidden="1">
      <c r="A90" s="67" t="s">
        <v>21</v>
      </c>
      <c r="B90" s="73" t="s">
        <v>152</v>
      </c>
      <c r="C90" s="414"/>
      <c r="D90" s="414"/>
      <c r="E90" s="414"/>
      <c r="F90" s="686"/>
      <c r="G90" s="699"/>
      <c r="H90" s="699"/>
      <c r="I90" s="699"/>
    </row>
    <row r="91" spans="1:9" ht="15.6" hidden="1">
      <c r="A91" s="146"/>
      <c r="B91" s="18" t="s">
        <v>433</v>
      </c>
      <c r="C91" s="402"/>
      <c r="D91" s="403"/>
      <c r="E91" s="402"/>
      <c r="F91" s="689"/>
      <c r="G91" s="697"/>
      <c r="H91" s="697"/>
      <c r="I91" s="697"/>
    </row>
    <row r="92" spans="1:9" ht="15.6" hidden="1">
      <c r="A92" s="146"/>
      <c r="B92" s="18"/>
      <c r="C92" s="402"/>
      <c r="D92" s="402"/>
      <c r="E92" s="402"/>
      <c r="F92" s="690"/>
      <c r="G92" s="697"/>
      <c r="H92" s="697"/>
      <c r="I92" s="697"/>
    </row>
    <row r="93" spans="1:9" ht="15.6" hidden="1">
      <c r="A93" s="67" t="s">
        <v>25</v>
      </c>
      <c r="B93" s="73" t="s">
        <v>154</v>
      </c>
      <c r="C93" s="415">
        <f>SUM(C91:C92)</f>
        <v>0</v>
      </c>
      <c r="D93" s="414">
        <f>SUM(D91:D92)</f>
        <v>0</v>
      </c>
      <c r="E93" s="414">
        <f>SUM(E91:E92)</f>
        <v>0</v>
      </c>
      <c r="F93" s="686">
        <f>SUM(F91:F92)</f>
        <v>0</v>
      </c>
      <c r="G93" s="703"/>
      <c r="H93" s="703"/>
      <c r="I93" s="703"/>
    </row>
    <row r="94" spans="1:9" ht="17.399999999999999" hidden="1">
      <c r="A94" s="40" t="s">
        <v>29</v>
      </c>
      <c r="B94" s="147" t="s">
        <v>155</v>
      </c>
      <c r="C94" s="408">
        <f>SUM(C90,C93)</f>
        <v>0</v>
      </c>
      <c r="D94" s="409">
        <f>SUM(D90,D93)</f>
        <v>0</v>
      </c>
      <c r="E94" s="408">
        <f>SUM(E90,E93)</f>
        <v>0</v>
      </c>
      <c r="F94" s="687">
        <f>SUM(F90,F93)</f>
        <v>0</v>
      </c>
      <c r="G94" s="700"/>
      <c r="H94" s="700"/>
      <c r="I94" s="700"/>
    </row>
    <row r="95" spans="1:9" ht="15.6" hidden="1">
      <c r="A95" s="146" t="s">
        <v>33</v>
      </c>
      <c r="B95" s="155" t="s">
        <v>415</v>
      </c>
      <c r="C95" s="402"/>
      <c r="D95" s="402"/>
      <c r="E95" s="402"/>
      <c r="F95" s="690"/>
      <c r="G95" s="697"/>
      <c r="H95" s="697"/>
      <c r="I95" s="697"/>
    </row>
    <row r="96" spans="1:9" ht="15.6" hidden="1">
      <c r="A96" s="146" t="s">
        <v>37</v>
      </c>
      <c r="B96" s="155" t="s">
        <v>416</v>
      </c>
      <c r="C96" s="402"/>
      <c r="D96" s="403"/>
      <c r="E96" s="402"/>
      <c r="F96" s="689"/>
      <c r="G96" s="697"/>
      <c r="H96" s="697"/>
      <c r="I96" s="697"/>
    </row>
    <row r="97" spans="1:9" ht="15.6" hidden="1">
      <c r="A97" s="146" t="s">
        <v>41</v>
      </c>
      <c r="B97" s="26" t="s">
        <v>417</v>
      </c>
      <c r="C97" s="402"/>
      <c r="D97" s="403"/>
      <c r="E97" s="402"/>
      <c r="F97" s="689"/>
      <c r="G97" s="697"/>
      <c r="H97" s="697"/>
      <c r="I97" s="697"/>
    </row>
    <row r="98" spans="1:9" ht="15.6" hidden="1">
      <c r="A98" s="146" t="s">
        <v>45</v>
      </c>
      <c r="B98" s="26" t="s">
        <v>46</v>
      </c>
      <c r="C98" s="402"/>
      <c r="D98" s="403"/>
      <c r="E98" s="402"/>
      <c r="F98" s="689"/>
      <c r="G98" s="697"/>
      <c r="H98" s="697"/>
      <c r="I98" s="697"/>
    </row>
    <row r="99" spans="1:9" ht="15.6" hidden="1">
      <c r="A99" s="146" t="s">
        <v>49</v>
      </c>
      <c r="B99" s="26" t="s">
        <v>434</v>
      </c>
      <c r="C99" s="402"/>
      <c r="D99" s="403"/>
      <c r="E99" s="402"/>
      <c r="F99" s="689"/>
      <c r="G99" s="697"/>
      <c r="H99" s="697"/>
      <c r="I99" s="697"/>
    </row>
    <row r="100" spans="1:9" ht="15.6" hidden="1">
      <c r="A100" s="146"/>
      <c r="B100" s="156" t="s">
        <v>53</v>
      </c>
      <c r="C100" s="402"/>
      <c r="D100" s="403"/>
      <c r="E100" s="402"/>
      <c r="F100" s="689"/>
      <c r="G100" s="697"/>
      <c r="H100" s="697"/>
      <c r="I100" s="697"/>
    </row>
    <row r="101" spans="1:9" ht="17.399999999999999" hidden="1">
      <c r="A101" s="40" t="s">
        <v>56</v>
      </c>
      <c r="B101" s="147" t="s">
        <v>160</v>
      </c>
      <c r="C101" s="409">
        <f>SUM(C96:C100)</f>
        <v>0</v>
      </c>
      <c r="D101" s="408">
        <f>SUM(D96:D100)</f>
        <v>0</v>
      </c>
      <c r="E101" s="409">
        <f>SUM(E96:E100)</f>
        <v>0</v>
      </c>
      <c r="F101" s="687">
        <f>SUM(F96:F100)</f>
        <v>0</v>
      </c>
      <c r="G101" s="701"/>
      <c r="H101" s="701"/>
      <c r="I101" s="701"/>
    </row>
    <row r="102" spans="1:9" ht="17.399999999999999" customHeight="1">
      <c r="A102" s="976"/>
      <c r="B102" s="976" t="s">
        <v>61</v>
      </c>
      <c r="C102" s="409"/>
      <c r="D102" s="408"/>
      <c r="E102" s="409"/>
      <c r="F102" s="972"/>
      <c r="G102" s="704"/>
      <c r="H102" s="704"/>
      <c r="I102" s="704"/>
    </row>
    <row r="103" spans="1:9" ht="17.399999999999999" customHeight="1">
      <c r="A103" s="976"/>
      <c r="B103" s="976"/>
      <c r="C103" s="409"/>
      <c r="D103" s="408"/>
      <c r="E103" s="409"/>
      <c r="F103" s="972"/>
      <c r="G103" s="704"/>
      <c r="H103" s="704"/>
      <c r="I103" s="704"/>
    </row>
    <row r="104" spans="1:9" ht="17.399999999999999" customHeight="1">
      <c r="A104" s="976"/>
      <c r="B104" s="976"/>
      <c r="C104" s="409"/>
      <c r="D104" s="408"/>
      <c r="E104" s="409"/>
      <c r="F104" s="972"/>
      <c r="G104" s="704"/>
      <c r="H104" s="704"/>
      <c r="I104" s="704"/>
    </row>
    <row r="105" spans="1:9" ht="15.6">
      <c r="A105" s="146" t="s">
        <v>161</v>
      </c>
      <c r="B105" s="156" t="s">
        <v>435</v>
      </c>
      <c r="C105" s="402"/>
      <c r="D105" s="403"/>
      <c r="E105" s="402"/>
      <c r="F105" s="695">
        <v>2606400</v>
      </c>
      <c r="G105" s="697"/>
      <c r="H105" s="697">
        <v>2606400</v>
      </c>
      <c r="I105" s="697">
        <v>2310346</v>
      </c>
    </row>
    <row r="106" spans="1:9" ht="15.6">
      <c r="A106" s="146" t="s">
        <v>163</v>
      </c>
      <c r="B106" s="156" t="s">
        <v>436</v>
      </c>
      <c r="C106" s="402"/>
      <c r="D106" s="403"/>
      <c r="E106" s="402"/>
      <c r="F106" s="695">
        <v>280600</v>
      </c>
      <c r="G106" s="697"/>
      <c r="H106" s="697">
        <v>280600</v>
      </c>
      <c r="I106" s="697">
        <v>239707</v>
      </c>
    </row>
    <row r="107" spans="1:9" ht="15.6">
      <c r="A107" s="146" t="s">
        <v>165</v>
      </c>
      <c r="B107" s="156" t="s">
        <v>437</v>
      </c>
      <c r="C107" s="402"/>
      <c r="D107" s="403"/>
      <c r="E107" s="402"/>
      <c r="F107" s="695">
        <v>0</v>
      </c>
      <c r="G107" s="697"/>
      <c r="H107" s="697"/>
      <c r="I107" s="697"/>
    </row>
    <row r="108" spans="1:9" ht="15.6">
      <c r="A108" s="146"/>
      <c r="B108" s="156" t="s">
        <v>438</v>
      </c>
      <c r="C108" s="402"/>
      <c r="D108" s="403"/>
      <c r="E108" s="402"/>
      <c r="F108" s="695">
        <v>2909495</v>
      </c>
      <c r="G108" s="697"/>
      <c r="H108" s="697">
        <v>2909495</v>
      </c>
      <c r="I108" s="697">
        <v>2649474</v>
      </c>
    </row>
    <row r="109" spans="1:9" ht="15.6">
      <c r="A109" s="146" t="s">
        <v>169</v>
      </c>
      <c r="B109" s="156" t="s">
        <v>439</v>
      </c>
      <c r="C109" s="402"/>
      <c r="D109" s="403"/>
      <c r="E109" s="402"/>
      <c r="F109" s="695">
        <v>1550340</v>
      </c>
      <c r="G109" s="697"/>
      <c r="H109" s="697">
        <v>1550340</v>
      </c>
      <c r="I109" s="697">
        <v>1317204</v>
      </c>
    </row>
    <row r="110" spans="1:9" ht="15.6">
      <c r="A110" s="146" t="s">
        <v>169</v>
      </c>
      <c r="B110" s="156" t="s">
        <v>440</v>
      </c>
      <c r="C110" s="402"/>
      <c r="D110" s="403"/>
      <c r="E110" s="402"/>
      <c r="F110" s="695">
        <v>741400</v>
      </c>
      <c r="G110" s="697"/>
      <c r="H110" s="697">
        <v>741400</v>
      </c>
      <c r="I110" s="697"/>
    </row>
    <row r="111" spans="1:9" ht="15.6">
      <c r="A111" s="146" t="s">
        <v>171</v>
      </c>
      <c r="B111" s="156" t="s">
        <v>172</v>
      </c>
      <c r="C111" s="402"/>
      <c r="D111" s="403"/>
      <c r="E111" s="402"/>
      <c r="F111" s="695">
        <v>2183823</v>
      </c>
      <c r="G111" s="697"/>
      <c r="H111" s="697">
        <v>2183823</v>
      </c>
      <c r="I111" s="697">
        <v>1759523</v>
      </c>
    </row>
    <row r="112" spans="1:9" ht="15.6">
      <c r="A112" s="146" t="s">
        <v>173</v>
      </c>
      <c r="B112" s="156" t="s">
        <v>174</v>
      </c>
      <c r="C112" s="402"/>
      <c r="D112" s="403"/>
      <c r="E112" s="402"/>
      <c r="F112" s="695"/>
      <c r="G112" s="697"/>
      <c r="H112" s="697"/>
      <c r="I112" s="697"/>
    </row>
    <row r="113" spans="1:9" ht="15.6">
      <c r="A113" s="146" t="s">
        <v>175</v>
      </c>
      <c r="B113" s="156" t="s">
        <v>176</v>
      </c>
      <c r="C113" s="402"/>
      <c r="D113" s="403"/>
      <c r="E113" s="402"/>
      <c r="F113" s="695"/>
      <c r="G113" s="697"/>
      <c r="H113" s="697">
        <v>64708</v>
      </c>
      <c r="I113" s="697">
        <v>66701</v>
      </c>
    </row>
    <row r="114" spans="1:9" ht="17.399999999999999">
      <c r="A114" s="40" t="s">
        <v>60</v>
      </c>
      <c r="B114" s="147" t="s">
        <v>179</v>
      </c>
      <c r="C114" s="409">
        <f>SUM(C105:C113)</f>
        <v>0</v>
      </c>
      <c r="D114" s="408">
        <f>SUM(D105:D113)</f>
        <v>0</v>
      </c>
      <c r="E114" s="409">
        <f>SUM(E105:E113)</f>
        <v>0</v>
      </c>
      <c r="F114" s="687">
        <f>SUM(F105:F113)</f>
        <v>10272058</v>
      </c>
      <c r="G114" s="701">
        <v>10331307</v>
      </c>
      <c r="H114" s="701">
        <f>SUM(H105:H113)</f>
        <v>10336766</v>
      </c>
      <c r="I114" s="701">
        <f>SUM(I105:I113)</f>
        <v>8342955</v>
      </c>
    </row>
    <row r="115" spans="1:9" ht="15.6" hidden="1">
      <c r="A115" s="146" t="s">
        <v>180</v>
      </c>
      <c r="B115" s="18" t="s">
        <v>181</v>
      </c>
      <c r="C115" s="403"/>
      <c r="D115" s="403"/>
      <c r="E115" s="402"/>
      <c r="F115" s="690"/>
      <c r="G115" s="697"/>
      <c r="H115" s="697"/>
      <c r="I115" s="697"/>
    </row>
    <row r="116" spans="1:9" ht="15.6" hidden="1">
      <c r="A116" s="146" t="s">
        <v>182</v>
      </c>
      <c r="B116" s="18" t="s">
        <v>183</v>
      </c>
      <c r="C116" s="403"/>
      <c r="D116" s="403"/>
      <c r="E116" s="402"/>
      <c r="F116" s="690"/>
      <c r="G116" s="697"/>
      <c r="H116" s="697"/>
      <c r="I116" s="697"/>
    </row>
    <row r="117" spans="1:9" ht="17.399999999999999" hidden="1">
      <c r="A117" s="40" t="s">
        <v>184</v>
      </c>
      <c r="B117" s="147" t="s">
        <v>185</v>
      </c>
      <c r="C117" s="409">
        <f>SUM(C115:C116)</f>
        <v>0</v>
      </c>
      <c r="D117" s="408">
        <f>SUM(D115:D116)</f>
        <v>0</v>
      </c>
      <c r="E117" s="409">
        <f>SUM(E115:E116)</f>
        <v>0</v>
      </c>
      <c r="F117" s="687">
        <f>SUM(F115:F116)</f>
        <v>0</v>
      </c>
      <c r="G117" s="701"/>
      <c r="H117" s="701"/>
      <c r="I117" s="701"/>
    </row>
    <row r="118" spans="1:9" ht="15.6" hidden="1">
      <c r="A118" s="146" t="s">
        <v>68</v>
      </c>
      <c r="B118" s="18" t="s">
        <v>186</v>
      </c>
      <c r="C118" s="402"/>
      <c r="D118" s="403"/>
      <c r="E118" s="402"/>
      <c r="F118" s="689"/>
      <c r="G118" s="697"/>
      <c r="H118" s="697"/>
      <c r="I118" s="697"/>
    </row>
    <row r="119" spans="1:9" ht="15.6" hidden="1">
      <c r="A119" s="146" t="s">
        <v>70</v>
      </c>
      <c r="B119" s="18" t="s">
        <v>187</v>
      </c>
      <c r="C119" s="402"/>
      <c r="D119" s="403"/>
      <c r="E119" s="402"/>
      <c r="F119" s="690"/>
      <c r="G119" s="697"/>
      <c r="H119" s="697"/>
      <c r="I119" s="697"/>
    </row>
    <row r="120" spans="1:9" ht="17.399999999999999" hidden="1">
      <c r="A120" s="40" t="s">
        <v>72</v>
      </c>
      <c r="B120" s="147" t="s">
        <v>188</v>
      </c>
      <c r="C120" s="409">
        <f>SUM(C118:C119)</f>
        <v>0</v>
      </c>
      <c r="D120" s="408">
        <f>SUM(D118:D119)</f>
        <v>0</v>
      </c>
      <c r="E120" s="409">
        <f>SUM(E118:E119)</f>
        <v>0</v>
      </c>
      <c r="F120" s="687">
        <f>SUM(F118:F119)</f>
        <v>0</v>
      </c>
      <c r="G120" s="701"/>
      <c r="H120" s="701"/>
      <c r="I120" s="701"/>
    </row>
    <row r="121" spans="1:9" ht="15.6" hidden="1">
      <c r="A121" s="146" t="s">
        <v>74</v>
      </c>
      <c r="B121" s="18" t="s">
        <v>75</v>
      </c>
      <c r="C121" s="402"/>
      <c r="D121" s="403"/>
      <c r="E121" s="402"/>
      <c r="F121" s="690"/>
      <c r="G121" s="697"/>
      <c r="H121" s="697"/>
      <c r="I121" s="697"/>
    </row>
    <row r="122" spans="1:9" ht="15.6" hidden="1">
      <c r="A122" s="146" t="s">
        <v>76</v>
      </c>
      <c r="B122" s="18" t="s">
        <v>189</v>
      </c>
      <c r="C122" s="402"/>
      <c r="D122" s="403"/>
      <c r="E122" s="402"/>
      <c r="F122" s="690"/>
      <c r="G122" s="697"/>
      <c r="H122" s="697"/>
      <c r="I122" s="697"/>
    </row>
    <row r="123" spans="1:9" ht="17.399999999999999" hidden="1">
      <c r="A123" s="40" t="s">
        <v>78</v>
      </c>
      <c r="B123" s="147" t="s">
        <v>190</v>
      </c>
      <c r="C123" s="409">
        <f>SUM(C121:C122)</f>
        <v>0</v>
      </c>
      <c r="D123" s="408">
        <f>SUM(D121:D122)</f>
        <v>0</v>
      </c>
      <c r="E123" s="409">
        <f>SUM(E121:E122)</f>
        <v>0</v>
      </c>
      <c r="F123" s="687">
        <f>SUM(F121:F122)</f>
        <v>0</v>
      </c>
      <c r="G123" s="701"/>
      <c r="H123" s="701"/>
      <c r="I123" s="701"/>
    </row>
    <row r="124" spans="1:9" ht="17.399999999999999">
      <c r="A124" s="159"/>
      <c r="B124" s="160" t="s">
        <v>191</v>
      </c>
      <c r="C124" s="424">
        <f>SUM(C89,C94,C101,C114,C117,C120,C123)</f>
        <v>0</v>
      </c>
      <c r="D124" s="435">
        <f>SUM(D89,D94,D101,D114,D117,D120,D123)</f>
        <v>0</v>
      </c>
      <c r="E124" s="424">
        <f>SUM(E89,E94,E101,E114,E117,E120,E123)</f>
        <v>0</v>
      </c>
      <c r="F124" s="692">
        <f>SUM(F89,F94,F101,F114,F117,F120,F123)</f>
        <v>10272058</v>
      </c>
      <c r="G124" s="692">
        <f t="shared" ref="G124:I124" si="12">SUM(G89,G94,G101,G114,G117,G120,G123)</f>
        <v>10331307</v>
      </c>
      <c r="H124" s="692">
        <f>SUM(H105:H113)</f>
        <v>10336766</v>
      </c>
      <c r="I124" s="692">
        <f t="shared" si="12"/>
        <v>8342955</v>
      </c>
    </row>
    <row r="125" spans="1:9" ht="17.399999999999999">
      <c r="A125" s="28" t="s">
        <v>82</v>
      </c>
      <c r="B125" s="25" t="s">
        <v>83</v>
      </c>
      <c r="C125" s="425"/>
      <c r="D125" s="426"/>
      <c r="E125" s="427"/>
      <c r="F125" s="695"/>
      <c r="G125" s="698"/>
      <c r="H125" s="698"/>
      <c r="I125" s="698"/>
    </row>
    <row r="126" spans="1:9" ht="15.6">
      <c r="A126" s="28" t="s">
        <v>86</v>
      </c>
      <c r="B126" s="25" t="s">
        <v>87</v>
      </c>
      <c r="C126" s="436"/>
      <c r="D126" s="437"/>
      <c r="E126" s="436"/>
      <c r="F126" s="695"/>
      <c r="G126" s="698"/>
      <c r="H126" s="698"/>
      <c r="I126" s="698">
        <v>1032251</v>
      </c>
    </row>
    <row r="127" spans="1:9" ht="15.6">
      <c r="A127" s="28" t="s">
        <v>89</v>
      </c>
      <c r="B127" s="25" t="s">
        <v>90</v>
      </c>
      <c r="C127" s="436"/>
      <c r="D127" s="437"/>
      <c r="E127" s="436"/>
      <c r="F127" s="695">
        <v>139127991</v>
      </c>
      <c r="G127" s="698">
        <v>140227363</v>
      </c>
      <c r="H127" s="698">
        <v>141380774</v>
      </c>
      <c r="I127" s="698">
        <v>128629510</v>
      </c>
    </row>
    <row r="128" spans="1:9" ht="17.399999999999999">
      <c r="A128" s="28" t="s">
        <v>92</v>
      </c>
      <c r="B128" s="25" t="s">
        <v>93</v>
      </c>
      <c r="C128" s="425"/>
      <c r="D128" s="426"/>
      <c r="E128" s="427"/>
      <c r="F128" s="695"/>
      <c r="G128" s="698"/>
      <c r="H128" s="698"/>
      <c r="I128" s="698"/>
    </row>
    <row r="129" spans="1:9" ht="18">
      <c r="A129" s="163"/>
      <c r="B129" s="160" t="s">
        <v>192</v>
      </c>
      <c r="C129" s="424">
        <f>SUM(C124:C128)</f>
        <v>0</v>
      </c>
      <c r="D129" s="424">
        <f>SUM(D124:D128)</f>
        <v>0</v>
      </c>
      <c r="E129" s="424">
        <f>SUM(E124:E128)</f>
        <v>0</v>
      </c>
      <c r="F129" s="692">
        <f>SUM(F124:F128)</f>
        <v>149400049</v>
      </c>
      <c r="G129" s="692">
        <f t="shared" ref="G129:I129" si="13">SUM(G124:G128)</f>
        <v>150558670</v>
      </c>
      <c r="H129" s="692">
        <f>H115+H126+H127+H124</f>
        <v>151717540</v>
      </c>
      <c r="I129" s="692">
        <f t="shared" si="13"/>
        <v>138004716</v>
      </c>
    </row>
    <row r="130" spans="1:9" ht="15">
      <c r="C130" s="438"/>
      <c r="D130" s="438"/>
      <c r="E130" s="438"/>
      <c r="F130" s="439"/>
      <c r="G130" s="706"/>
      <c r="H130" s="706"/>
      <c r="I130" s="706"/>
    </row>
    <row r="131" spans="1:9" ht="17.399999999999999">
      <c r="A131" s="440"/>
      <c r="B131" s="441" t="s">
        <v>421</v>
      </c>
      <c r="C131" s="442"/>
      <c r="D131" s="443"/>
      <c r="E131" s="442"/>
      <c r="F131" s="696">
        <v>29</v>
      </c>
      <c r="G131" s="707"/>
      <c r="H131" s="707"/>
      <c r="I131" s="707"/>
    </row>
    <row r="132" spans="1:9" ht="15">
      <c r="F132" s="439"/>
    </row>
    <row r="133" spans="1:9" ht="15">
      <c r="F133" s="439"/>
    </row>
    <row r="134" spans="1:9" ht="15">
      <c r="F134" s="439"/>
    </row>
    <row r="135" spans="1:9" ht="15">
      <c r="F135" s="439"/>
    </row>
    <row r="136" spans="1:9" ht="15">
      <c r="F136" s="439"/>
    </row>
    <row r="137" spans="1:9" ht="15">
      <c r="F137" s="439"/>
    </row>
    <row r="138" spans="1:9" ht="15">
      <c r="F138" s="439"/>
    </row>
    <row r="139" spans="1:9" ht="15">
      <c r="F139" s="439"/>
    </row>
    <row r="140" spans="1:9" ht="15">
      <c r="F140" s="439"/>
    </row>
    <row r="141" spans="1:9" ht="15">
      <c r="F141" s="439"/>
    </row>
    <row r="142" spans="1:9" ht="15">
      <c r="F142" s="439"/>
    </row>
    <row r="143" spans="1:9" ht="15">
      <c r="F143" s="439"/>
    </row>
    <row r="144" spans="1:9" ht="15">
      <c r="F144" s="439"/>
    </row>
    <row r="145" spans="6:6" ht="15">
      <c r="F145" s="439"/>
    </row>
    <row r="146" spans="6:6" ht="15">
      <c r="F146" s="439"/>
    </row>
    <row r="147" spans="6:6" ht="15">
      <c r="F147" s="439"/>
    </row>
    <row r="148" spans="6:6" ht="15">
      <c r="F148" s="439"/>
    </row>
    <row r="149" spans="6:6" ht="15">
      <c r="F149" s="439"/>
    </row>
    <row r="150" spans="6:6" ht="15">
      <c r="F150" s="439"/>
    </row>
    <row r="151" spans="6:6" ht="15">
      <c r="F151" s="439"/>
    </row>
    <row r="152" spans="6:6" ht="15">
      <c r="F152" s="439"/>
    </row>
    <row r="153" spans="6:6" ht="15">
      <c r="F153" s="439"/>
    </row>
    <row r="154" spans="6:6" ht="15">
      <c r="F154" s="439"/>
    </row>
    <row r="155" spans="6:6" ht="15">
      <c r="F155" s="439"/>
    </row>
    <row r="156" spans="6:6" ht="15">
      <c r="F156" s="439"/>
    </row>
    <row r="157" spans="6:6" ht="15">
      <c r="F157" s="439"/>
    </row>
    <row r="158" spans="6:6" ht="15">
      <c r="F158" s="439"/>
    </row>
    <row r="159" spans="6:6" ht="15">
      <c r="F159" s="439"/>
    </row>
    <row r="160" spans="6:6" ht="15">
      <c r="F160" s="439"/>
    </row>
  </sheetData>
  <sheetProtection selectLockedCells="1" selectUnlockedCells="1"/>
  <mergeCells count="10">
    <mergeCell ref="G1:G4"/>
    <mergeCell ref="I1:I4"/>
    <mergeCell ref="F102:F104"/>
    <mergeCell ref="A1:A4"/>
    <mergeCell ref="C1:E2"/>
    <mergeCell ref="C3:D3"/>
    <mergeCell ref="E3:E4"/>
    <mergeCell ref="A102:A104"/>
    <mergeCell ref="B102:B104"/>
    <mergeCell ref="H1:H4"/>
  </mergeCells>
  <phoneticPr fontId="50" type="noConversion"/>
  <pageMargins left="0.74791666666666667" right="0.74791666666666667" top="0.98402777777777772" bottom="0.98402777777777772" header="0.51180555555555551" footer="0.51180555555555551"/>
  <pageSetup paperSize="9" scale="46" firstPageNumber="0" orientation="portrait" horizontalDpi="300" verticalDpi="300" r:id="rId1"/>
  <headerFooter alignWithMargins="0">
    <oddHeader>&amp;L&amp;"Times New Roman,Normál"&amp;14Hegyeshalom Nagyközségi Önkormányzat&amp;C&amp;"Times New Roman,Normál"&amp;14Óvoda 2017. év&amp;R&amp;"Times New Roman,Normál"&amp;12 10. melléklet</oddHeader>
  </headerFooter>
  <rowBreaks count="1" manualBreakCount="1">
    <brk id="7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F37"/>
  <sheetViews>
    <sheetView zoomScaleNormal="100" workbookViewId="0"/>
  </sheetViews>
  <sheetFormatPr defaultColWidth="8.5546875" defaultRowHeight="13.2"/>
  <cols>
    <col min="1" max="1" width="44.88671875" customWidth="1"/>
    <col min="2" max="2" width="15.33203125" customWidth="1"/>
    <col min="3" max="3" width="12.88671875" customWidth="1"/>
    <col min="4" max="4" width="12" customWidth="1"/>
    <col min="5" max="5" width="11.109375" customWidth="1"/>
    <col min="6" max="6" width="12.44140625" customWidth="1"/>
  </cols>
  <sheetData>
    <row r="1" spans="1:6" ht="20.100000000000001" customHeight="1">
      <c r="A1" s="444" t="s">
        <v>441</v>
      </c>
      <c r="B1" s="979" t="s">
        <v>442</v>
      </c>
      <c r="C1" s="979"/>
      <c r="D1" s="980"/>
      <c r="E1" s="980"/>
      <c r="F1" s="980"/>
    </row>
    <row r="2" spans="1:6" ht="20.100000000000001" customHeight="1">
      <c r="A2" s="445"/>
      <c r="B2" s="446" t="s">
        <v>44</v>
      </c>
      <c r="C2" s="447" t="s">
        <v>48</v>
      </c>
      <c r="D2" s="448" t="s">
        <v>443</v>
      </c>
      <c r="E2" s="449" t="s">
        <v>444</v>
      </c>
      <c r="F2" s="449" t="s">
        <v>445</v>
      </c>
    </row>
    <row r="3" spans="1:6" ht="20.100000000000001" customHeight="1">
      <c r="A3" s="6"/>
      <c r="B3" s="450"/>
      <c r="C3" s="451"/>
      <c r="D3" s="452"/>
      <c r="E3" s="366"/>
      <c r="F3" s="366"/>
    </row>
    <row r="4" spans="1:6" ht="20.100000000000001" customHeight="1">
      <c r="A4" s="453"/>
      <c r="B4" s="450"/>
      <c r="C4" s="451"/>
      <c r="D4" s="452"/>
      <c r="E4" s="366"/>
      <c r="F4" s="366"/>
    </row>
    <row r="5" spans="1:6" ht="20.100000000000001" customHeight="1">
      <c r="A5" s="454"/>
      <c r="B5" s="450"/>
      <c r="C5" s="451"/>
      <c r="D5" s="455"/>
      <c r="E5" s="366"/>
      <c r="F5" s="366"/>
    </row>
    <row r="6" spans="1:6" ht="20.100000000000001" customHeight="1">
      <c r="A6" s="456"/>
      <c r="B6" s="450"/>
      <c r="C6" s="451"/>
      <c r="D6" s="452"/>
      <c r="E6" s="366"/>
      <c r="F6" s="366"/>
    </row>
    <row r="7" spans="1:6" ht="20.100000000000001" customHeight="1">
      <c r="A7" s="456"/>
      <c r="B7" s="450"/>
      <c r="C7" s="451"/>
      <c r="D7" s="455"/>
      <c r="E7" s="366"/>
      <c r="F7" s="366"/>
    </row>
    <row r="8" spans="1:6" ht="20.100000000000001" customHeight="1">
      <c r="A8" s="456"/>
      <c r="B8" s="450"/>
      <c r="C8" s="451"/>
      <c r="D8" s="455"/>
      <c r="E8" s="366"/>
      <c r="F8" s="366"/>
    </row>
    <row r="9" spans="1:6" ht="20.100000000000001" customHeight="1">
      <c r="A9" s="456"/>
      <c r="B9" s="450"/>
      <c r="C9" s="451"/>
      <c r="D9" s="452"/>
      <c r="E9" s="366"/>
      <c r="F9" s="366"/>
    </row>
    <row r="10" spans="1:6" ht="20.100000000000001" customHeight="1">
      <c r="A10" s="456"/>
      <c r="B10" s="450"/>
      <c r="C10" s="451"/>
      <c r="D10" s="452"/>
      <c r="E10" s="366"/>
      <c r="F10" s="366"/>
    </row>
    <row r="11" spans="1:6" ht="20.100000000000001" customHeight="1">
      <c r="A11" s="457"/>
      <c r="B11" s="450"/>
      <c r="C11" s="451"/>
      <c r="D11" s="452"/>
      <c r="E11" s="366"/>
      <c r="F11" s="366"/>
    </row>
    <row r="12" spans="1:6" ht="20.100000000000001" customHeight="1">
      <c r="A12" s="6"/>
      <c r="B12" s="450"/>
      <c r="C12" s="451"/>
      <c r="D12" s="452"/>
      <c r="E12" s="366"/>
      <c r="F12" s="366"/>
    </row>
    <row r="13" spans="1:6" ht="20.100000000000001" customHeight="1">
      <c r="A13" s="6"/>
      <c r="B13" s="450"/>
      <c r="C13" s="451"/>
      <c r="D13" s="452"/>
      <c r="E13" s="366"/>
      <c r="F13" s="366"/>
    </row>
    <row r="14" spans="1:6" ht="20.100000000000001" customHeight="1">
      <c r="A14" s="458"/>
      <c r="B14" s="450"/>
      <c r="C14" s="451"/>
      <c r="D14" s="452"/>
      <c r="E14" s="366"/>
      <c r="F14" s="366"/>
    </row>
    <row r="15" spans="1:6" ht="20.100000000000001" customHeight="1">
      <c r="A15" s="6"/>
      <c r="B15" s="450"/>
      <c r="C15" s="451"/>
      <c r="D15" s="452"/>
      <c r="E15" s="366"/>
      <c r="F15" s="366"/>
    </row>
    <row r="16" spans="1:6" ht="20.100000000000001" customHeight="1">
      <c r="A16" s="234"/>
      <c r="B16" s="450"/>
      <c r="C16" s="451"/>
      <c r="D16" s="452"/>
      <c r="E16" s="366"/>
      <c r="F16" s="366"/>
    </row>
    <row r="17" spans="1:6" ht="20.100000000000001" customHeight="1">
      <c r="A17" s="458"/>
      <c r="B17" s="450"/>
      <c r="C17" s="451"/>
      <c r="D17" s="452"/>
      <c r="E17" s="366"/>
      <c r="F17" s="366"/>
    </row>
    <row r="18" spans="1:6" ht="20.100000000000001" customHeight="1">
      <c r="A18" s="6"/>
      <c r="B18" s="450"/>
      <c r="C18" s="451"/>
      <c r="D18" s="452"/>
      <c r="E18" s="366"/>
      <c r="F18" s="366"/>
    </row>
    <row r="19" spans="1:6" ht="20.100000000000001" customHeight="1">
      <c r="A19" s="458"/>
      <c r="B19" s="450"/>
      <c r="C19" s="451"/>
      <c r="D19" s="452"/>
      <c r="E19" s="366"/>
      <c r="F19" s="366"/>
    </row>
    <row r="20" spans="1:6" ht="20.100000000000001" customHeight="1">
      <c r="A20" s="6"/>
      <c r="B20" s="450"/>
      <c r="C20" s="451"/>
      <c r="D20" s="452"/>
      <c r="E20" s="366"/>
      <c r="F20" s="366"/>
    </row>
    <row r="21" spans="1:6" ht="20.100000000000001" customHeight="1">
      <c r="A21" s="18"/>
      <c r="B21" s="450"/>
      <c r="C21" s="451"/>
      <c r="D21" s="452"/>
      <c r="E21" s="366"/>
      <c r="F21" s="366"/>
    </row>
    <row r="22" spans="1:6" ht="20.100000000000001" customHeight="1">
      <c r="A22" s="6"/>
      <c r="B22" s="450"/>
      <c r="C22" s="451"/>
      <c r="D22" s="452"/>
      <c r="E22" s="366"/>
      <c r="F22" s="366"/>
    </row>
    <row r="23" spans="1:6" ht="20.100000000000001" customHeight="1">
      <c r="A23" s="6"/>
      <c r="B23" s="450"/>
      <c r="C23" s="451"/>
      <c r="D23" s="452"/>
      <c r="E23" s="366"/>
      <c r="F23" s="366"/>
    </row>
    <row r="24" spans="1:6" ht="20.100000000000001" customHeight="1">
      <c r="A24" s="6"/>
      <c r="B24" s="450"/>
      <c r="C24" s="451"/>
      <c r="D24" s="452"/>
      <c r="E24" s="366"/>
      <c r="F24" s="366"/>
    </row>
    <row r="25" spans="1:6" ht="20.100000000000001" customHeight="1">
      <c r="A25" s="6"/>
      <c r="B25" s="450"/>
      <c r="C25" s="451"/>
      <c r="D25" s="452"/>
      <c r="E25" s="366"/>
      <c r="F25" s="366"/>
    </row>
    <row r="26" spans="1:6" ht="20.100000000000001" customHeight="1">
      <c r="A26" s="6"/>
      <c r="B26" s="450"/>
      <c r="C26" s="451"/>
      <c r="D26" s="452"/>
      <c r="E26" s="366"/>
      <c r="F26" s="366"/>
    </row>
    <row r="27" spans="1:6" ht="20.100000000000001" customHeight="1">
      <c r="A27" s="6"/>
      <c r="B27" s="450"/>
      <c r="C27" s="451"/>
      <c r="D27" s="452"/>
      <c r="E27" s="366"/>
      <c r="F27" s="366"/>
    </row>
    <row r="28" spans="1:6" ht="20.100000000000001" customHeight="1">
      <c r="A28" s="458"/>
      <c r="B28" s="450"/>
      <c r="C28" s="451"/>
      <c r="D28" s="452"/>
      <c r="E28" s="366"/>
      <c r="F28" s="366"/>
    </row>
    <row r="29" spans="1:6" ht="20.100000000000001" customHeight="1">
      <c r="A29" s="18"/>
      <c r="B29" s="450"/>
      <c r="C29" s="451"/>
      <c r="D29" s="452"/>
      <c r="E29" s="366"/>
      <c r="F29" s="366"/>
    </row>
    <row r="30" spans="1:6" ht="20.100000000000001" customHeight="1">
      <c r="A30" s="6"/>
      <c r="B30" s="450"/>
      <c r="C30" s="451"/>
      <c r="D30" s="452"/>
      <c r="E30" s="366"/>
      <c r="F30" s="366"/>
    </row>
    <row r="31" spans="1:6" ht="20.100000000000001" customHeight="1">
      <c r="A31" s="459" t="s">
        <v>446</v>
      </c>
      <c r="B31" s="450">
        <f>SUM(B3:B30)</f>
        <v>0</v>
      </c>
      <c r="C31" s="450">
        <f>SUM(C3:C30)</f>
        <v>0</v>
      </c>
      <c r="D31" s="450">
        <f>SUM(D3:D30)</f>
        <v>0</v>
      </c>
      <c r="E31" s="450">
        <f>SUM(E3:E30)</f>
        <v>0</v>
      </c>
      <c r="F31" s="450">
        <f>SUM(F3:F30)</f>
        <v>0</v>
      </c>
    </row>
    <row r="32" spans="1:6" ht="20.100000000000001" customHeight="1">
      <c r="A32" s="6"/>
      <c r="B32" s="450"/>
      <c r="C32" s="460"/>
      <c r="D32" s="461"/>
      <c r="E32" s="366"/>
      <c r="F32" s="366"/>
    </row>
    <row r="33" spans="1:6" ht="20.100000000000001" customHeight="1">
      <c r="A33" s="6"/>
      <c r="B33" s="450"/>
      <c r="C33" s="460"/>
      <c r="D33" s="461"/>
      <c r="E33" s="366"/>
      <c r="F33" s="366"/>
    </row>
    <row r="34" spans="1:6" ht="20.100000000000001" customHeight="1">
      <c r="A34" s="6"/>
      <c r="B34" s="450"/>
      <c r="C34" s="460"/>
      <c r="D34" s="462"/>
      <c r="E34" s="366"/>
      <c r="F34" s="366"/>
    </row>
    <row r="35" spans="1:6" ht="20.100000000000001" customHeight="1">
      <c r="A35" s="6"/>
      <c r="B35" s="450"/>
      <c r="C35" s="460"/>
      <c r="D35" s="461"/>
      <c r="E35" s="366"/>
      <c r="F35" s="366"/>
    </row>
    <row r="36" spans="1:6" ht="20.100000000000001" customHeight="1">
      <c r="A36" s="6"/>
      <c r="B36" s="450"/>
      <c r="C36" s="460"/>
      <c r="D36" s="462"/>
      <c r="E36" s="366"/>
      <c r="F36" s="366"/>
    </row>
    <row r="37" spans="1:6" ht="20.100000000000001" customHeight="1">
      <c r="A37" s="463" t="s">
        <v>447</v>
      </c>
      <c r="B37" s="460">
        <f>SUM(B31:B36)</f>
        <v>0</v>
      </c>
      <c r="C37" s="460">
        <f>SUM(C31:C36)</f>
        <v>0</v>
      </c>
      <c r="D37" s="460">
        <f>SUM(D31:D36)</f>
        <v>0</v>
      </c>
      <c r="E37" s="460">
        <f>SUM(E31:E36)</f>
        <v>0</v>
      </c>
      <c r="F37" s="460">
        <f>SUM(F31:F36)</f>
        <v>0</v>
      </c>
    </row>
  </sheetData>
  <sheetProtection selectLockedCells="1" selectUnlockedCells="1"/>
  <mergeCells count="2">
    <mergeCell ref="B1:C1"/>
    <mergeCell ref="D1:F1"/>
  </mergeCells>
  <phoneticPr fontId="50" type="noConversion"/>
  <pageMargins left="0.74791666666666667" right="0.74791666666666667" top="0.92847222222222214" bottom="0.98402777777777772" header="0.51180555555555551" footer="0.51180555555555551"/>
  <pageSetup paperSize="9" firstPageNumber="0" orientation="portrait" horizontalDpi="300" verticalDpi="300"/>
  <headerFooter alignWithMargins="0">
    <oddHeader>&amp;L&amp;"Times New Roman,Normál"&amp;14Hegyeshalom Nagyközségi Önkormányzat&amp;C&amp;"Times New Roman,Normál"&amp;14Áthúzódó kötelezettség vállalások2014. terv&amp;R&amp;"Arial CE,Általános"&amp;12 11.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1"/>
  <sheetViews>
    <sheetView view="pageLayout" zoomScaleNormal="100" workbookViewId="0">
      <selection activeCell="M15" sqref="M15"/>
    </sheetView>
  </sheetViews>
  <sheetFormatPr defaultColWidth="8.5546875" defaultRowHeight="13.2"/>
  <cols>
    <col min="1" max="1" width="35.44140625" customWidth="1"/>
    <col min="2" max="2" width="15.5546875" customWidth="1"/>
    <col min="3" max="3" width="14.6640625" customWidth="1"/>
    <col min="4" max="4" width="16.44140625" customWidth="1"/>
    <col min="5" max="5" width="15" customWidth="1"/>
    <col min="6" max="6" width="14.5546875" customWidth="1"/>
    <col min="7" max="7" width="14.33203125" customWidth="1"/>
    <col min="8" max="8" width="15.109375" customWidth="1"/>
    <col min="9" max="9" width="14.33203125" customWidth="1"/>
    <col min="10" max="10" width="15.109375" customWidth="1"/>
    <col min="11" max="11" width="14.6640625" customWidth="1"/>
    <col min="12" max="12" width="15" customWidth="1"/>
    <col min="13" max="13" width="14.33203125" customWidth="1"/>
    <col min="14" max="14" width="17" customWidth="1"/>
  </cols>
  <sheetData>
    <row r="1" spans="1:17" ht="28.5" customHeight="1">
      <c r="A1" s="464" t="s">
        <v>448</v>
      </c>
      <c r="B1" s="656" t="s">
        <v>449</v>
      </c>
      <c r="C1" s="656" t="s">
        <v>450</v>
      </c>
      <c r="D1" s="656" t="s">
        <v>451</v>
      </c>
      <c r="E1" s="656" t="s">
        <v>452</v>
      </c>
      <c r="F1" s="656" t="s">
        <v>453</v>
      </c>
      <c r="G1" s="656" t="s">
        <v>454</v>
      </c>
      <c r="H1" s="656" t="s">
        <v>455</v>
      </c>
      <c r="I1" s="656" t="s">
        <v>456</v>
      </c>
      <c r="J1" s="656" t="s">
        <v>457</v>
      </c>
      <c r="K1" s="656" t="s">
        <v>458</v>
      </c>
      <c r="L1" s="656" t="s">
        <v>459</v>
      </c>
      <c r="M1" s="656" t="s">
        <v>460</v>
      </c>
      <c r="N1" s="657" t="s">
        <v>461</v>
      </c>
    </row>
    <row r="2" spans="1:17" ht="28.5" customHeight="1">
      <c r="A2" s="981" t="s">
        <v>98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</row>
    <row r="3" spans="1:17" ht="28.5" customHeight="1">
      <c r="A3" s="465" t="s">
        <v>462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7">
        <f>SUM(B3:M3)</f>
        <v>0</v>
      </c>
    </row>
    <row r="4" spans="1:17" ht="28.5" customHeight="1">
      <c r="A4" s="468" t="s">
        <v>61</v>
      </c>
      <c r="B4" s="469">
        <v>6802022</v>
      </c>
      <c r="C4" s="469">
        <v>6802022</v>
      </c>
      <c r="D4" s="469">
        <v>6802022</v>
      </c>
      <c r="E4" s="469">
        <v>6802022</v>
      </c>
      <c r="F4" s="469">
        <v>6802022</v>
      </c>
      <c r="G4" s="469">
        <v>6802022</v>
      </c>
      <c r="H4" s="469">
        <v>6802022</v>
      </c>
      <c r="I4" s="469">
        <v>6802022</v>
      </c>
      <c r="J4" s="469">
        <v>6802022</v>
      </c>
      <c r="K4" s="469">
        <v>6802022</v>
      </c>
      <c r="L4" s="469">
        <v>6802022</v>
      </c>
      <c r="M4" s="469">
        <v>6802030</v>
      </c>
      <c r="N4" s="641">
        <v>81624272</v>
      </c>
    </row>
    <row r="5" spans="1:17" ht="28.5" customHeight="1">
      <c r="A5" s="470" t="s">
        <v>463</v>
      </c>
      <c r="B5" s="471">
        <v>17289815</v>
      </c>
      <c r="C5" s="471">
        <v>17289815</v>
      </c>
      <c r="D5" s="471">
        <v>17289815</v>
      </c>
      <c r="E5" s="471">
        <v>17289815</v>
      </c>
      <c r="F5" s="471">
        <v>17289815</v>
      </c>
      <c r="G5" s="471">
        <v>17289815</v>
      </c>
      <c r="H5" s="471">
        <v>17289815</v>
      </c>
      <c r="I5" s="471">
        <v>17289815</v>
      </c>
      <c r="J5" s="471">
        <v>17289815</v>
      </c>
      <c r="K5" s="471">
        <v>17289815</v>
      </c>
      <c r="L5" s="471">
        <v>17189815</v>
      </c>
      <c r="M5" s="471">
        <v>17289818</v>
      </c>
      <c r="N5" s="642">
        <v>207477783</v>
      </c>
    </row>
    <row r="6" spans="1:17" ht="28.5" customHeight="1">
      <c r="A6" s="468" t="s">
        <v>464</v>
      </c>
      <c r="B6" s="469">
        <v>529167</v>
      </c>
      <c r="C6" s="469">
        <v>529167</v>
      </c>
      <c r="D6" s="469">
        <v>529167</v>
      </c>
      <c r="E6" s="469">
        <v>529167</v>
      </c>
      <c r="F6" s="469">
        <v>529167</v>
      </c>
      <c r="G6" s="469">
        <v>529167</v>
      </c>
      <c r="H6" s="469">
        <v>529167</v>
      </c>
      <c r="I6" s="469">
        <v>529167</v>
      </c>
      <c r="J6" s="469">
        <v>529167</v>
      </c>
      <c r="K6" s="469">
        <v>529167</v>
      </c>
      <c r="L6" s="469">
        <v>529167</v>
      </c>
      <c r="M6" s="469">
        <v>529163</v>
      </c>
      <c r="N6" s="641">
        <v>6350000</v>
      </c>
    </row>
    <row r="7" spans="1:17" ht="28.5" customHeight="1">
      <c r="A7" s="468" t="s">
        <v>465</v>
      </c>
      <c r="B7" s="469">
        <v>2533018</v>
      </c>
      <c r="C7" s="469">
        <v>2533018</v>
      </c>
      <c r="D7" s="469">
        <v>2533018</v>
      </c>
      <c r="E7" s="469">
        <v>2533018</v>
      </c>
      <c r="F7" s="469">
        <v>2533018</v>
      </c>
      <c r="G7" s="469">
        <v>2533018</v>
      </c>
      <c r="H7" s="469">
        <v>2533018</v>
      </c>
      <c r="I7" s="469">
        <v>2533018</v>
      </c>
      <c r="J7" s="469">
        <v>2533018</v>
      </c>
      <c r="K7" s="469">
        <v>2533018</v>
      </c>
      <c r="L7" s="469">
        <v>2533018</v>
      </c>
      <c r="M7" s="469">
        <v>2533018</v>
      </c>
      <c r="N7" s="641">
        <v>30396216</v>
      </c>
    </row>
    <row r="8" spans="1:17" ht="28.5" customHeight="1">
      <c r="A8" s="468" t="s">
        <v>466</v>
      </c>
      <c r="B8" s="469">
        <v>250000</v>
      </c>
      <c r="C8" s="469">
        <v>250000</v>
      </c>
      <c r="D8" s="469">
        <v>250000</v>
      </c>
      <c r="E8" s="469">
        <v>250000</v>
      </c>
      <c r="F8" s="469">
        <v>250000</v>
      </c>
      <c r="G8" s="469">
        <v>250000</v>
      </c>
      <c r="H8" s="469">
        <v>250000</v>
      </c>
      <c r="I8" s="469">
        <v>250000</v>
      </c>
      <c r="J8" s="469">
        <v>250000</v>
      </c>
      <c r="K8" s="469">
        <v>250000</v>
      </c>
      <c r="L8" s="469">
        <v>250000</v>
      </c>
      <c r="M8" s="469">
        <v>250000</v>
      </c>
      <c r="N8" s="641">
        <v>3000000</v>
      </c>
    </row>
    <row r="9" spans="1:17" ht="28.5" customHeight="1">
      <c r="A9" s="468" t="s">
        <v>467</v>
      </c>
      <c r="B9" s="469">
        <v>8750000</v>
      </c>
      <c r="C9" s="469">
        <v>8750000</v>
      </c>
      <c r="D9" s="469">
        <v>8750000</v>
      </c>
      <c r="E9" s="469">
        <v>8750000</v>
      </c>
      <c r="F9" s="469">
        <v>8750000</v>
      </c>
      <c r="G9" s="469">
        <v>8750000</v>
      </c>
      <c r="H9" s="469">
        <v>8750000</v>
      </c>
      <c r="I9" s="469">
        <v>8750000</v>
      </c>
      <c r="J9" s="469">
        <v>8750000</v>
      </c>
      <c r="K9" s="469">
        <v>8750000</v>
      </c>
      <c r="L9" s="469">
        <v>8750000</v>
      </c>
      <c r="M9" s="469">
        <v>8750000</v>
      </c>
      <c r="N9" s="641">
        <v>105000000</v>
      </c>
    </row>
    <row r="10" spans="1:17" ht="28.5" customHeight="1">
      <c r="A10" s="468" t="s">
        <v>468</v>
      </c>
      <c r="B10" s="469">
        <v>666667</v>
      </c>
      <c r="C10" s="469">
        <v>666667</v>
      </c>
      <c r="D10" s="469">
        <v>666667</v>
      </c>
      <c r="E10" s="469">
        <v>666667</v>
      </c>
      <c r="F10" s="469">
        <v>666667</v>
      </c>
      <c r="G10" s="469">
        <v>666667</v>
      </c>
      <c r="H10" s="469">
        <v>666667</v>
      </c>
      <c r="I10" s="469">
        <v>666667</v>
      </c>
      <c r="J10" s="469">
        <v>666667</v>
      </c>
      <c r="K10" s="469">
        <v>666667</v>
      </c>
      <c r="L10" s="469">
        <v>666667</v>
      </c>
      <c r="M10" s="469">
        <v>666663</v>
      </c>
      <c r="N10" s="641">
        <v>8000000</v>
      </c>
    </row>
    <row r="11" spans="1:17" ht="28.5" customHeight="1">
      <c r="A11" s="469" t="s">
        <v>579</v>
      </c>
      <c r="B11" s="647">
        <v>2000000</v>
      </c>
      <c r="C11" s="647">
        <v>2000000</v>
      </c>
      <c r="D11" s="647">
        <v>2000000</v>
      </c>
      <c r="E11" s="647">
        <v>2000000</v>
      </c>
      <c r="F11" s="647">
        <v>2000000</v>
      </c>
      <c r="G11" s="647">
        <v>2000000</v>
      </c>
      <c r="H11" s="647">
        <v>2000000</v>
      </c>
      <c r="I11" s="647">
        <v>2000000</v>
      </c>
      <c r="J11" s="647">
        <v>2000000</v>
      </c>
      <c r="K11" s="647">
        <v>2000000</v>
      </c>
      <c r="L11" s="647">
        <v>2000000</v>
      </c>
      <c r="M11" s="647">
        <v>2000000</v>
      </c>
      <c r="N11" s="641">
        <v>24000000</v>
      </c>
    </row>
    <row r="12" spans="1:17" ht="28.5" customHeight="1">
      <c r="A12" s="648" t="s">
        <v>578</v>
      </c>
      <c r="B12" s="651">
        <v>19970286</v>
      </c>
      <c r="C12" s="651">
        <v>19970286</v>
      </c>
      <c r="D12" s="651">
        <v>19970286</v>
      </c>
      <c r="E12" s="651">
        <v>19970286</v>
      </c>
      <c r="F12" s="651">
        <v>19970286</v>
      </c>
      <c r="G12" s="651">
        <v>19970286</v>
      </c>
      <c r="H12" s="651">
        <v>19970286</v>
      </c>
      <c r="I12" s="651">
        <v>19970286</v>
      </c>
      <c r="J12" s="651">
        <v>19970286</v>
      </c>
      <c r="K12" s="651">
        <v>19970286</v>
      </c>
      <c r="L12" s="651">
        <v>19970286</v>
      </c>
      <c r="M12" s="652">
        <v>19970292</v>
      </c>
      <c r="N12" s="650">
        <v>239643438</v>
      </c>
    </row>
    <row r="13" spans="1:17" ht="28.5" customHeight="1">
      <c r="A13" s="649" t="s">
        <v>469</v>
      </c>
      <c r="B13" s="653">
        <v>13006258</v>
      </c>
      <c r="C13" s="653">
        <v>13006258</v>
      </c>
      <c r="D13" s="653">
        <v>13006258</v>
      </c>
      <c r="E13" s="653">
        <v>13006258</v>
      </c>
      <c r="F13" s="653">
        <v>13006258</v>
      </c>
      <c r="G13" s="653">
        <v>13006258</v>
      </c>
      <c r="H13" s="653">
        <v>13006258</v>
      </c>
      <c r="I13" s="653">
        <v>13006258</v>
      </c>
      <c r="J13" s="653">
        <v>13006258</v>
      </c>
      <c r="K13" s="653">
        <v>13006258</v>
      </c>
      <c r="L13" s="653">
        <v>13006258</v>
      </c>
      <c r="M13" s="653">
        <v>13006264</v>
      </c>
      <c r="N13" s="650">
        <v>156075102</v>
      </c>
    </row>
    <row r="14" spans="1:17" ht="28.5" customHeight="1">
      <c r="A14" s="472" t="s">
        <v>470</v>
      </c>
      <c r="B14" s="647">
        <v>5416666</v>
      </c>
      <c r="C14" s="647">
        <v>5416666</v>
      </c>
      <c r="D14" s="647">
        <v>5416666</v>
      </c>
      <c r="E14" s="647">
        <v>5416666</v>
      </c>
      <c r="F14" s="647">
        <v>5416666</v>
      </c>
      <c r="G14" s="647">
        <v>5416666</v>
      </c>
      <c r="H14" s="647">
        <v>5416666</v>
      </c>
      <c r="I14" s="647">
        <v>5416666</v>
      </c>
      <c r="J14" s="647">
        <v>5416666</v>
      </c>
      <c r="K14" s="647">
        <v>5416666</v>
      </c>
      <c r="L14" s="647">
        <v>5416666</v>
      </c>
      <c r="M14" s="647">
        <v>5416674</v>
      </c>
      <c r="N14" s="640">
        <v>65000000</v>
      </c>
    </row>
    <row r="15" spans="1:17" ht="28.5" customHeight="1">
      <c r="A15" s="658" t="s">
        <v>471</v>
      </c>
      <c r="B15" s="659">
        <f t="shared" ref="B15:M15" si="0">SUM(B4:B14)</f>
        <v>77213899</v>
      </c>
      <c r="C15" s="659">
        <f t="shared" si="0"/>
        <v>77213899</v>
      </c>
      <c r="D15" s="659">
        <f t="shared" si="0"/>
        <v>77213899</v>
      </c>
      <c r="E15" s="659">
        <f t="shared" si="0"/>
        <v>77213899</v>
      </c>
      <c r="F15" s="659">
        <f t="shared" si="0"/>
        <v>77213899</v>
      </c>
      <c r="G15" s="659">
        <f t="shared" si="0"/>
        <v>77213899</v>
      </c>
      <c r="H15" s="659">
        <f t="shared" si="0"/>
        <v>77213899</v>
      </c>
      <c r="I15" s="659">
        <f t="shared" si="0"/>
        <v>77213899</v>
      </c>
      <c r="J15" s="659">
        <f t="shared" si="0"/>
        <v>77213899</v>
      </c>
      <c r="K15" s="659">
        <f t="shared" si="0"/>
        <v>77213899</v>
      </c>
      <c r="L15" s="659">
        <f t="shared" si="0"/>
        <v>77113899</v>
      </c>
      <c r="M15" s="659">
        <f t="shared" si="0"/>
        <v>77213922</v>
      </c>
      <c r="N15" s="660">
        <f>N4+N5+N6+N7+N8+N9+N10+N11+N12+N13+N14</f>
        <v>926566811</v>
      </c>
    </row>
    <row r="16" spans="1:17" ht="28.5" customHeight="1">
      <c r="A16" s="981" t="s">
        <v>100</v>
      </c>
      <c r="B16" s="981"/>
      <c r="C16" s="981"/>
      <c r="D16" s="981"/>
      <c r="E16" s="981"/>
      <c r="F16" s="981"/>
      <c r="G16" s="981"/>
      <c r="H16" s="981"/>
      <c r="I16" s="981"/>
      <c r="J16" s="981"/>
      <c r="K16" s="981"/>
      <c r="L16" s="981"/>
      <c r="M16" s="981"/>
      <c r="N16" s="981">
        <f>SUM(N4:N15)</f>
        <v>1853133622</v>
      </c>
      <c r="O16" s="473"/>
      <c r="P16" s="473"/>
      <c r="Q16" s="473"/>
    </row>
    <row r="17" spans="1:17" ht="28.5" customHeight="1">
      <c r="A17" s="470" t="s">
        <v>12</v>
      </c>
      <c r="B17" s="471">
        <v>18860895</v>
      </c>
      <c r="C17" s="471">
        <v>18860895</v>
      </c>
      <c r="D17" s="471">
        <v>18860895</v>
      </c>
      <c r="E17" s="471">
        <v>18860895</v>
      </c>
      <c r="F17" s="471">
        <v>18860895</v>
      </c>
      <c r="G17" s="471">
        <v>18860895</v>
      </c>
      <c r="H17" s="471">
        <v>18860895</v>
      </c>
      <c r="I17" s="471">
        <v>18860895</v>
      </c>
      <c r="J17" s="471">
        <v>18860895</v>
      </c>
      <c r="K17" s="471">
        <v>18860895</v>
      </c>
      <c r="L17" s="471">
        <v>18860895</v>
      </c>
      <c r="M17" s="471">
        <v>18860898</v>
      </c>
      <c r="N17" s="643">
        <v>226330743</v>
      </c>
      <c r="O17" s="474"/>
      <c r="P17" s="473"/>
      <c r="Q17" s="473"/>
    </row>
    <row r="18" spans="1:17" ht="28.5" customHeight="1">
      <c r="A18" s="468" t="s">
        <v>472</v>
      </c>
      <c r="B18" s="647">
        <v>4452908</v>
      </c>
      <c r="C18" s="647">
        <v>4452908</v>
      </c>
      <c r="D18" s="647">
        <v>4452908</v>
      </c>
      <c r="E18" s="647">
        <v>4452908</v>
      </c>
      <c r="F18" s="647">
        <v>4452908</v>
      </c>
      <c r="G18" s="647">
        <v>4452908</v>
      </c>
      <c r="H18" s="647">
        <v>4452908</v>
      </c>
      <c r="I18" s="647">
        <v>4452908</v>
      </c>
      <c r="J18" s="647">
        <v>4452908</v>
      </c>
      <c r="K18" s="647">
        <v>4452908</v>
      </c>
      <c r="L18" s="647">
        <v>4452908</v>
      </c>
      <c r="M18" s="469">
        <v>4452911</v>
      </c>
      <c r="N18" s="644">
        <v>53434899</v>
      </c>
      <c r="O18" s="475"/>
      <c r="P18" s="473"/>
      <c r="Q18" s="473"/>
    </row>
    <row r="19" spans="1:17" ht="28.5" customHeight="1">
      <c r="A19" s="468" t="s">
        <v>473</v>
      </c>
      <c r="B19" s="469">
        <v>19879407</v>
      </c>
      <c r="C19" s="469">
        <v>19879407</v>
      </c>
      <c r="D19" s="469">
        <v>19879407</v>
      </c>
      <c r="E19" s="469">
        <v>19879407</v>
      </c>
      <c r="F19" s="469">
        <v>19879407</v>
      </c>
      <c r="G19" s="469">
        <v>19879407</v>
      </c>
      <c r="H19" s="469">
        <v>19879407</v>
      </c>
      <c r="I19" s="469">
        <v>19879407</v>
      </c>
      <c r="J19" s="469">
        <v>19879407</v>
      </c>
      <c r="K19" s="469">
        <v>19879407</v>
      </c>
      <c r="L19" s="469">
        <v>19879407</v>
      </c>
      <c r="M19" s="469">
        <v>19879411</v>
      </c>
      <c r="N19" s="644">
        <v>238552888</v>
      </c>
      <c r="O19" s="475"/>
      <c r="P19" s="473"/>
      <c r="Q19" s="473"/>
    </row>
    <row r="20" spans="1:17" ht="28.5" customHeight="1">
      <c r="A20" s="654" t="s">
        <v>200</v>
      </c>
      <c r="B20" s="469">
        <v>671250</v>
      </c>
      <c r="C20" s="469">
        <v>671250</v>
      </c>
      <c r="D20" s="469">
        <v>671250</v>
      </c>
      <c r="E20" s="469">
        <v>671250</v>
      </c>
      <c r="F20" s="469">
        <v>671250</v>
      </c>
      <c r="G20" s="469">
        <v>671250</v>
      </c>
      <c r="H20" s="469">
        <v>671250</v>
      </c>
      <c r="I20" s="469">
        <v>671250</v>
      </c>
      <c r="J20" s="469">
        <v>671250</v>
      </c>
      <c r="K20" s="469">
        <v>671250</v>
      </c>
      <c r="L20" s="469">
        <v>671250</v>
      </c>
      <c r="M20" s="469">
        <v>671250</v>
      </c>
      <c r="N20" s="645">
        <v>8055000</v>
      </c>
      <c r="O20" s="475"/>
      <c r="P20" s="473"/>
      <c r="Q20" s="473"/>
    </row>
    <row r="21" spans="1:17" ht="28.5" customHeight="1">
      <c r="A21" s="654" t="s">
        <v>474</v>
      </c>
      <c r="B21" s="469">
        <v>516666</v>
      </c>
      <c r="C21" s="469">
        <v>516666</v>
      </c>
      <c r="D21" s="469">
        <v>516666</v>
      </c>
      <c r="E21" s="469">
        <v>516666</v>
      </c>
      <c r="F21" s="469">
        <v>516666</v>
      </c>
      <c r="G21" s="469">
        <v>516666</v>
      </c>
      <c r="H21" s="469">
        <v>516666</v>
      </c>
      <c r="I21" s="469">
        <v>516666</v>
      </c>
      <c r="J21" s="469">
        <v>516666</v>
      </c>
      <c r="K21" s="469">
        <v>516666</v>
      </c>
      <c r="L21" s="469">
        <v>516666</v>
      </c>
      <c r="M21" s="469">
        <v>516674</v>
      </c>
      <c r="N21" s="645">
        <v>6200000</v>
      </c>
      <c r="O21" s="475"/>
      <c r="P21" s="473"/>
      <c r="Q21" s="473"/>
    </row>
    <row r="22" spans="1:17" ht="28.5" customHeight="1">
      <c r="A22" s="654" t="s">
        <v>475</v>
      </c>
      <c r="B22" s="469">
        <v>2219042</v>
      </c>
      <c r="C22" s="469">
        <v>2219042</v>
      </c>
      <c r="D22" s="469">
        <v>2219042</v>
      </c>
      <c r="E22" s="469">
        <v>2219042</v>
      </c>
      <c r="F22" s="469">
        <v>2219042</v>
      </c>
      <c r="G22" s="469">
        <v>2219042</v>
      </c>
      <c r="H22" s="469">
        <v>2219042</v>
      </c>
      <c r="I22" s="469">
        <v>2219042</v>
      </c>
      <c r="J22" s="469">
        <v>2219042</v>
      </c>
      <c r="K22" s="469">
        <v>2219042</v>
      </c>
      <c r="L22" s="469">
        <v>2219042</v>
      </c>
      <c r="M22" s="469">
        <v>2219038</v>
      </c>
      <c r="N22" s="645">
        <v>26628500</v>
      </c>
      <c r="O22" s="475"/>
      <c r="P22" s="473"/>
      <c r="Q22" s="473"/>
    </row>
    <row r="23" spans="1:17" ht="28.5" customHeight="1">
      <c r="A23" s="654" t="s">
        <v>44</v>
      </c>
      <c r="B23" s="469">
        <v>998158</v>
      </c>
      <c r="C23" s="469">
        <v>998158</v>
      </c>
      <c r="D23" s="469">
        <v>998158</v>
      </c>
      <c r="E23" s="469">
        <v>998158</v>
      </c>
      <c r="F23" s="469">
        <v>998158</v>
      </c>
      <c r="G23" s="469">
        <v>998158</v>
      </c>
      <c r="H23" s="469">
        <v>998158</v>
      </c>
      <c r="I23" s="469">
        <v>998158</v>
      </c>
      <c r="J23" s="469">
        <v>998158</v>
      </c>
      <c r="K23" s="469">
        <v>998158</v>
      </c>
      <c r="L23" s="469">
        <v>998158</v>
      </c>
      <c r="M23" s="469">
        <v>998162</v>
      </c>
      <c r="N23" s="645">
        <v>11977900</v>
      </c>
      <c r="O23" s="475"/>
      <c r="P23" s="473"/>
      <c r="Q23" s="473"/>
    </row>
    <row r="24" spans="1:17" ht="28.5" customHeight="1">
      <c r="A24" s="654" t="s">
        <v>48</v>
      </c>
      <c r="B24" s="469">
        <v>5111467</v>
      </c>
      <c r="C24" s="469">
        <v>5111467</v>
      </c>
      <c r="D24" s="469">
        <v>5111467</v>
      </c>
      <c r="E24" s="469">
        <v>5111467</v>
      </c>
      <c r="F24" s="469">
        <v>5111467</v>
      </c>
      <c r="G24" s="469">
        <v>5111467</v>
      </c>
      <c r="H24" s="469">
        <v>5111467</v>
      </c>
      <c r="I24" s="469">
        <v>5111467</v>
      </c>
      <c r="J24" s="469">
        <v>5111467</v>
      </c>
      <c r="K24" s="469">
        <v>5111467</v>
      </c>
      <c r="L24" s="469">
        <v>5111467</v>
      </c>
      <c r="M24" s="469">
        <v>5111463</v>
      </c>
      <c r="N24" s="645">
        <v>61337600</v>
      </c>
      <c r="O24" s="475"/>
      <c r="P24" s="473"/>
      <c r="Q24" s="473"/>
    </row>
    <row r="25" spans="1:17" ht="28.5" customHeight="1">
      <c r="A25" s="655" t="s">
        <v>577</v>
      </c>
      <c r="B25" s="469">
        <v>619877</v>
      </c>
      <c r="C25" s="469">
        <v>619877</v>
      </c>
      <c r="D25" s="469">
        <v>619877</v>
      </c>
      <c r="E25" s="469">
        <v>619877</v>
      </c>
      <c r="F25" s="469">
        <v>619877</v>
      </c>
      <c r="G25" s="469">
        <v>619877</v>
      </c>
      <c r="H25" s="469">
        <v>619877</v>
      </c>
      <c r="I25" s="469">
        <v>619877</v>
      </c>
      <c r="J25" s="469">
        <v>619877</v>
      </c>
      <c r="K25" s="469">
        <v>619877</v>
      </c>
      <c r="L25" s="469">
        <v>619877</v>
      </c>
      <c r="M25" s="469">
        <v>619879</v>
      </c>
      <c r="N25" s="646">
        <v>7438526</v>
      </c>
      <c r="O25" s="475"/>
      <c r="P25" s="473"/>
      <c r="Q25" s="473"/>
    </row>
    <row r="26" spans="1:17" ht="28.5" customHeight="1">
      <c r="A26" s="655" t="s">
        <v>578</v>
      </c>
      <c r="B26" s="469">
        <v>19970286</v>
      </c>
      <c r="C26" s="469">
        <v>19970286</v>
      </c>
      <c r="D26" s="469">
        <v>19970286</v>
      </c>
      <c r="E26" s="469">
        <v>19970286</v>
      </c>
      <c r="F26" s="469">
        <v>19970286</v>
      </c>
      <c r="G26" s="469">
        <v>19970286</v>
      </c>
      <c r="H26" s="469">
        <v>19970286</v>
      </c>
      <c r="I26" s="469">
        <v>19970286</v>
      </c>
      <c r="J26" s="469">
        <v>19970286</v>
      </c>
      <c r="K26" s="469">
        <v>19970286</v>
      </c>
      <c r="L26" s="469">
        <v>19970286</v>
      </c>
      <c r="M26" s="469">
        <v>19970292</v>
      </c>
      <c r="N26" s="646">
        <v>239643438</v>
      </c>
      <c r="O26" s="475"/>
      <c r="P26" s="473"/>
      <c r="Q26" s="473"/>
    </row>
    <row r="27" spans="1:17" ht="28.5" customHeight="1">
      <c r="A27" s="655" t="s">
        <v>67</v>
      </c>
      <c r="B27" s="469">
        <v>3913943</v>
      </c>
      <c r="C27" s="469">
        <v>3913943</v>
      </c>
      <c r="D27" s="469">
        <v>3913943</v>
      </c>
      <c r="E27" s="469">
        <v>3913943</v>
      </c>
      <c r="F27" s="469">
        <v>3913943</v>
      </c>
      <c r="G27" s="469">
        <v>3913943</v>
      </c>
      <c r="H27" s="469">
        <v>3913943</v>
      </c>
      <c r="I27" s="469">
        <v>3913943</v>
      </c>
      <c r="J27" s="469">
        <v>3913943</v>
      </c>
      <c r="K27" s="469">
        <v>3913943</v>
      </c>
      <c r="L27" s="469">
        <v>3913943</v>
      </c>
      <c r="M27" s="469">
        <v>3913944</v>
      </c>
      <c r="N27" s="645">
        <v>46967317</v>
      </c>
      <c r="O27" s="475"/>
      <c r="P27" s="473"/>
      <c r="Q27" s="473"/>
    </row>
    <row r="28" spans="1:17" ht="28.5" customHeight="1">
      <c r="A28" s="661" t="s">
        <v>476</v>
      </c>
      <c r="B28" s="659">
        <f t="shared" ref="B28:M28" si="1">SUM(B17:B27)</f>
        <v>77213899</v>
      </c>
      <c r="C28" s="659">
        <f t="shared" si="1"/>
        <v>77213899</v>
      </c>
      <c r="D28" s="659">
        <f t="shared" si="1"/>
        <v>77213899</v>
      </c>
      <c r="E28" s="659">
        <f t="shared" si="1"/>
        <v>77213899</v>
      </c>
      <c r="F28" s="659">
        <f t="shared" si="1"/>
        <v>77213899</v>
      </c>
      <c r="G28" s="659">
        <f t="shared" si="1"/>
        <v>77213899</v>
      </c>
      <c r="H28" s="659">
        <f t="shared" si="1"/>
        <v>77213899</v>
      </c>
      <c r="I28" s="659">
        <f t="shared" si="1"/>
        <v>77213899</v>
      </c>
      <c r="J28" s="659">
        <f t="shared" si="1"/>
        <v>77213899</v>
      </c>
      <c r="K28" s="659">
        <f t="shared" si="1"/>
        <v>77213899</v>
      </c>
      <c r="L28" s="659">
        <f t="shared" si="1"/>
        <v>77213899</v>
      </c>
      <c r="M28" s="659">
        <f t="shared" si="1"/>
        <v>77213922</v>
      </c>
      <c r="N28" s="662">
        <f>SUM(B28:M28)</f>
        <v>926566811</v>
      </c>
      <c r="O28" s="475"/>
      <c r="P28" s="473"/>
      <c r="Q28" s="473"/>
    </row>
    <row r="29" spans="1:17" ht="17.399999999999999">
      <c r="N29" s="476"/>
    </row>
    <row r="31" spans="1:17">
      <c r="M31" s="477"/>
    </row>
  </sheetData>
  <sheetProtection selectLockedCells="1" selectUnlockedCells="1"/>
  <mergeCells count="2">
    <mergeCell ref="A2:N2"/>
    <mergeCell ref="A16:N16"/>
  </mergeCells>
  <phoneticPr fontId="50" type="noConversion"/>
  <pageMargins left="0.74791666666666667" right="0.74791666666666667" top="0.98402777777777772" bottom="0.98402777777777772" header="0.51180555555555551" footer="0.51180555555555551"/>
  <pageSetup paperSize="9" scale="51" firstPageNumber="0" orientation="landscape" horizontalDpi="300" verticalDpi="300" r:id="rId1"/>
  <headerFooter alignWithMargins="0">
    <oddHeader>&amp;L&amp;"Times New Roman,Normál"&amp;14Hegyeshalom Nagyközségi Önkormányzat&amp;C&amp;"Times New Roman,Normál"&amp;14Előirányzat felhasználási terv 2017.év&amp;R&amp;"Arial CE,Normál"&amp;12 11.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63"/>
  <sheetViews>
    <sheetView view="pageLayout" zoomScaleNormal="100" workbookViewId="0">
      <selection activeCell="M60" sqref="M60"/>
    </sheetView>
  </sheetViews>
  <sheetFormatPr defaultColWidth="8.5546875" defaultRowHeight="13.2"/>
  <cols>
    <col min="1" max="1" width="40.6640625" customWidth="1"/>
    <col min="2" max="7" width="0" hidden="1" customWidth="1"/>
    <col min="8" max="8" width="10.88671875" customWidth="1"/>
    <col min="9" max="9" width="6.109375" customWidth="1"/>
    <col min="10" max="10" width="12.109375" customWidth="1"/>
    <col min="11" max="11" width="29.5546875" customWidth="1"/>
    <col min="12" max="12" width="24.6640625" customWidth="1"/>
    <col min="13" max="13" width="26.33203125" customWidth="1"/>
  </cols>
  <sheetData>
    <row r="1" spans="1:16" ht="17.399999999999999">
      <c r="A1" s="478"/>
      <c r="B1" s="982" t="s">
        <v>477</v>
      </c>
      <c r="C1" s="982"/>
      <c r="D1" s="982"/>
      <c r="E1" s="982"/>
      <c r="F1" s="982"/>
      <c r="G1" s="982"/>
      <c r="H1" s="983" t="s">
        <v>595</v>
      </c>
      <c r="I1" s="983"/>
      <c r="J1" s="983"/>
      <c r="K1" s="983"/>
      <c r="L1" s="983"/>
      <c r="M1" s="983"/>
    </row>
    <row r="2" spans="1:16" ht="17.399999999999999">
      <c r="A2" s="478"/>
      <c r="B2" s="481"/>
      <c r="C2" s="482"/>
      <c r="D2" s="482"/>
      <c r="E2" s="482"/>
      <c r="F2" s="482"/>
      <c r="G2" s="483"/>
      <c r="H2" s="484"/>
      <c r="I2" s="485"/>
      <c r="J2" s="485"/>
      <c r="K2" s="485"/>
      <c r="L2" s="485"/>
      <c r="M2" s="486"/>
    </row>
    <row r="3" spans="1:16" ht="17.399999999999999">
      <c r="A3" s="487" t="s">
        <v>478</v>
      </c>
      <c r="B3" s="479" t="s">
        <v>479</v>
      </c>
      <c r="C3" s="479" t="s">
        <v>480</v>
      </c>
      <c r="D3" s="479" t="s">
        <v>481</v>
      </c>
      <c r="E3" s="479" t="s">
        <v>482</v>
      </c>
      <c r="F3" s="479" t="s">
        <v>483</v>
      </c>
      <c r="G3" s="488" t="s">
        <v>134</v>
      </c>
      <c r="H3" s="489" t="s">
        <v>479</v>
      </c>
      <c r="I3" s="479" t="s">
        <v>480</v>
      </c>
      <c r="J3" s="479" t="s">
        <v>481</v>
      </c>
      <c r="K3" s="479" t="s">
        <v>482</v>
      </c>
      <c r="L3" s="479" t="s">
        <v>483</v>
      </c>
      <c r="M3" s="480" t="s">
        <v>134</v>
      </c>
    </row>
    <row r="4" spans="1:16" ht="18">
      <c r="A4" s="303" t="s">
        <v>484</v>
      </c>
      <c r="B4" s="490"/>
      <c r="C4" s="303"/>
      <c r="D4" s="303"/>
      <c r="E4" s="150">
        <f>B4*C4*D4</f>
        <v>0</v>
      </c>
      <c r="F4" s="150">
        <f>E4*0.27</f>
        <v>0</v>
      </c>
      <c r="G4" s="491">
        <f>SUM(E4:F4)</f>
        <v>0</v>
      </c>
      <c r="H4" s="490">
        <v>103</v>
      </c>
      <c r="I4" s="303">
        <v>220</v>
      </c>
      <c r="J4" s="303">
        <v>243</v>
      </c>
      <c r="K4" s="492">
        <f>H4*I4*J4</f>
        <v>5506380</v>
      </c>
      <c r="L4" s="492">
        <v>1032825</v>
      </c>
      <c r="M4" s="493">
        <f>SUM(K4:L4)</f>
        <v>6539205</v>
      </c>
    </row>
    <row r="5" spans="1:16" ht="18">
      <c r="A5" s="303" t="s">
        <v>485</v>
      </c>
      <c r="B5" s="490"/>
      <c r="C5" s="303"/>
      <c r="D5" s="303"/>
      <c r="E5" s="150">
        <f>B5*C5*D5</f>
        <v>0</v>
      </c>
      <c r="F5" s="150">
        <f>E5*0.27</f>
        <v>0</v>
      </c>
      <c r="G5" s="491">
        <f>SUM(E5:F5)</f>
        <v>0</v>
      </c>
      <c r="H5" s="490"/>
      <c r="I5" s="303"/>
      <c r="J5" s="303"/>
      <c r="K5" s="492">
        <f>H5*I5*J5</f>
        <v>0</v>
      </c>
      <c r="L5" s="492"/>
      <c r="M5" s="493">
        <f>K5+L5</f>
        <v>0</v>
      </c>
    </row>
    <row r="6" spans="1:16" ht="18">
      <c r="A6" s="303"/>
      <c r="B6" s="490"/>
      <c r="C6" s="303"/>
      <c r="D6" s="303"/>
      <c r="E6" s="150">
        <f>B6*C6*D6</f>
        <v>0</v>
      </c>
      <c r="F6" s="150">
        <f>E6*0.27</f>
        <v>0</v>
      </c>
      <c r="G6" s="491">
        <f>SUM(E6:F6)</f>
        <v>0</v>
      </c>
      <c r="H6" s="490"/>
      <c r="I6" s="303"/>
      <c r="J6" s="303"/>
      <c r="K6" s="492">
        <f>H6*I6*J6</f>
        <v>0</v>
      </c>
      <c r="L6" s="492">
        <f>K6*0.27</f>
        <v>0</v>
      </c>
      <c r="M6" s="493">
        <f>SUM(K6:L6)</f>
        <v>0</v>
      </c>
    </row>
    <row r="7" spans="1:16" ht="17.399999999999999">
      <c r="A7" s="478" t="s">
        <v>486</v>
      </c>
      <c r="B7" s="494">
        <f>SUM(B4:B6)</f>
        <v>0</v>
      </c>
      <c r="C7" s="478"/>
      <c r="D7" s="478"/>
      <c r="E7" s="305">
        <f>SUM(E4:E6)</f>
        <v>0</v>
      </c>
      <c r="F7" s="305">
        <f>SUM(F4:F6)</f>
        <v>0</v>
      </c>
      <c r="G7" s="495">
        <f>SUM(G4:G6)</f>
        <v>0</v>
      </c>
      <c r="H7" s="494"/>
      <c r="I7" s="478"/>
      <c r="J7" s="478"/>
      <c r="K7" s="496">
        <f>SUM(K4:K6)</f>
        <v>5506380</v>
      </c>
      <c r="L7" s="496">
        <f>L4+L5</f>
        <v>1032825</v>
      </c>
      <c r="M7" s="497">
        <f>K7+L7</f>
        <v>6539205</v>
      </c>
    </row>
    <row r="8" spans="1:16" ht="18">
      <c r="A8" s="303" t="s">
        <v>487</v>
      </c>
      <c r="B8" s="490"/>
      <c r="C8" s="303"/>
      <c r="D8" s="303"/>
      <c r="E8" s="303"/>
      <c r="F8" s="303"/>
      <c r="G8" s="491"/>
      <c r="H8" s="490">
        <v>45</v>
      </c>
      <c r="I8" s="303">
        <v>185</v>
      </c>
      <c r="J8" s="303">
        <v>303</v>
      </c>
      <c r="K8" s="498">
        <f>(H8*I8*J8)</f>
        <v>2522475</v>
      </c>
      <c r="L8" s="498">
        <v>482297</v>
      </c>
      <c r="M8" s="493">
        <f>SUM(K8:L8)</f>
        <v>3004772</v>
      </c>
    </row>
    <row r="9" spans="1:16" ht="18">
      <c r="A9" s="303" t="s">
        <v>488</v>
      </c>
      <c r="B9" s="490"/>
      <c r="C9" s="303"/>
      <c r="D9" s="303"/>
      <c r="E9" s="150">
        <f>B9*C9*D9</f>
        <v>0</v>
      </c>
      <c r="F9" s="150">
        <f>E9*0.27</f>
        <v>0</v>
      </c>
      <c r="G9" s="491">
        <f>SUM(E9:F9)</f>
        <v>0</v>
      </c>
      <c r="H9" s="490">
        <v>24</v>
      </c>
      <c r="I9" s="303">
        <v>185</v>
      </c>
      <c r="J9" s="303">
        <v>346</v>
      </c>
      <c r="K9" s="492">
        <f>H9*I9*J9</f>
        <v>1536240</v>
      </c>
      <c r="L9" s="492">
        <v>293729</v>
      </c>
      <c r="M9" s="493">
        <f>SUM(K9:L9)</f>
        <v>1829969</v>
      </c>
    </row>
    <row r="10" spans="1:16" ht="18">
      <c r="A10" s="303" t="s">
        <v>489</v>
      </c>
      <c r="B10" s="490"/>
      <c r="C10" s="303"/>
      <c r="D10" s="303"/>
      <c r="E10" s="150">
        <f>B10*C10*D10</f>
        <v>0</v>
      </c>
      <c r="F10" s="150">
        <f>E10*0.27</f>
        <v>0</v>
      </c>
      <c r="G10" s="491">
        <f>SUM(E10:F10)</f>
        <v>0</v>
      </c>
      <c r="H10" s="490">
        <v>27</v>
      </c>
      <c r="I10" s="303">
        <v>185</v>
      </c>
      <c r="J10" s="303">
        <v>197</v>
      </c>
      <c r="K10" s="492">
        <f>H10*I10*J10</f>
        <v>984015</v>
      </c>
      <c r="L10" s="492">
        <v>188143</v>
      </c>
      <c r="M10" s="493">
        <f>K10+L10</f>
        <v>1172158</v>
      </c>
    </row>
    <row r="11" spans="1:16" ht="18">
      <c r="A11" s="303" t="s">
        <v>490</v>
      </c>
      <c r="B11" s="490"/>
      <c r="C11" s="303"/>
      <c r="D11" s="303"/>
      <c r="E11" s="150">
        <f>B11*C11*D11</f>
        <v>0</v>
      </c>
      <c r="F11" s="150">
        <f>E11*0.27</f>
        <v>0</v>
      </c>
      <c r="G11" s="491">
        <f>SUM(E11:F11)</f>
        <v>0</v>
      </c>
      <c r="H11" s="490">
        <v>19</v>
      </c>
      <c r="I11" s="303">
        <v>185</v>
      </c>
      <c r="J11" s="303">
        <v>225</v>
      </c>
      <c r="K11" s="492">
        <f>H11*I11*J11</f>
        <v>790875</v>
      </c>
      <c r="L11" s="492">
        <v>151215</v>
      </c>
      <c r="M11" s="493">
        <f>SUM(K11:L11)</f>
        <v>942090</v>
      </c>
    </row>
    <row r="12" spans="1:16" ht="18">
      <c r="A12" s="303"/>
      <c r="B12" s="490"/>
      <c r="C12" s="303"/>
      <c r="D12" s="303"/>
      <c r="E12" s="150">
        <f>B12*C12*D12</f>
        <v>0</v>
      </c>
      <c r="F12" s="150">
        <f>E12*0.27</f>
        <v>0</v>
      </c>
      <c r="G12" s="491">
        <f>SUM(E12:F12)</f>
        <v>0</v>
      </c>
      <c r="H12" s="490"/>
      <c r="I12" s="303"/>
      <c r="J12" s="303"/>
      <c r="K12" s="492">
        <f>H12*I12*J12</f>
        <v>0</v>
      </c>
      <c r="L12" s="492">
        <f>K12*0.27</f>
        <v>0</v>
      </c>
      <c r="M12" s="493">
        <f>SUM(K12:L12)</f>
        <v>0</v>
      </c>
    </row>
    <row r="13" spans="1:16" ht="17.399999999999999">
      <c r="A13" s="478" t="s">
        <v>491</v>
      </c>
      <c r="B13" s="494">
        <f>SUM(B9:B12)</f>
        <v>0</v>
      </c>
      <c r="C13" s="478"/>
      <c r="D13" s="478"/>
      <c r="E13" s="305">
        <f>SUM(E9:E12)</f>
        <v>0</v>
      </c>
      <c r="F13" s="305">
        <f>SUM(F9:F12)</f>
        <v>0</v>
      </c>
      <c r="G13" s="495">
        <f>SUM(G9:G12)</f>
        <v>0</v>
      </c>
      <c r="H13" s="494"/>
      <c r="I13" s="478"/>
      <c r="J13" s="478"/>
      <c r="K13" s="496">
        <f>SUM(K8:K12)</f>
        <v>5833605</v>
      </c>
      <c r="L13" s="496">
        <f>SUM(L8:L12)</f>
        <v>1115384</v>
      </c>
      <c r="M13" s="497">
        <f>K13+L13</f>
        <v>6948989</v>
      </c>
    </row>
    <row r="14" spans="1:16" ht="18">
      <c r="A14" s="303"/>
      <c r="B14" s="490"/>
      <c r="C14" s="303"/>
      <c r="D14" s="303"/>
      <c r="E14" s="303"/>
      <c r="F14" s="303"/>
      <c r="G14" s="491"/>
      <c r="H14" s="490"/>
      <c r="I14" s="303"/>
      <c r="J14" s="303"/>
      <c r="K14" s="499"/>
      <c r="L14" s="499">
        <f>SUM(L4:L7)</f>
        <v>2065650</v>
      </c>
      <c r="M14" s="493">
        <f>SUM(K14:L14)</f>
        <v>2065650</v>
      </c>
    </row>
    <row r="15" spans="1:16" ht="18">
      <c r="A15" s="303" t="s">
        <v>492</v>
      </c>
      <c r="B15" s="490"/>
      <c r="C15" s="303"/>
      <c r="D15" s="303"/>
      <c r="E15" s="150">
        <f>B15*C15*D15</f>
        <v>0</v>
      </c>
      <c r="F15" s="150">
        <f>E15*0.27</f>
        <v>0</v>
      </c>
      <c r="G15" s="491">
        <f>SUM(E15:F15)</f>
        <v>0</v>
      </c>
      <c r="H15" s="490">
        <v>12</v>
      </c>
      <c r="I15" s="303">
        <v>230</v>
      </c>
      <c r="J15" s="303">
        <v>244</v>
      </c>
      <c r="K15" s="492">
        <f>H15*I15*J15</f>
        <v>673440</v>
      </c>
      <c r="L15" s="492">
        <v>128762</v>
      </c>
      <c r="M15" s="493">
        <f>K15+L15</f>
        <v>802202</v>
      </c>
      <c r="P15" s="500"/>
    </row>
    <row r="16" spans="1:16" ht="17.399999999999999">
      <c r="A16" s="478" t="s">
        <v>493</v>
      </c>
      <c r="B16" s="494">
        <f>SUM(B15)</f>
        <v>0</v>
      </c>
      <c r="C16" s="494">
        <f>SUM(C15)</f>
        <v>0</v>
      </c>
      <c r="D16" s="494">
        <f>SUM(D15)</f>
        <v>0</v>
      </c>
      <c r="E16" s="494">
        <f>SUM(E15)</f>
        <v>0</v>
      </c>
      <c r="F16" s="494">
        <f>SUM(F15)</f>
        <v>0</v>
      </c>
      <c r="G16" s="495">
        <f>SUM(E16:F16)</f>
        <v>0</v>
      </c>
      <c r="H16" s="494">
        <v>12</v>
      </c>
      <c r="I16" s="494">
        <v>230</v>
      </c>
      <c r="J16" s="494">
        <f>SUM(J15)</f>
        <v>244</v>
      </c>
      <c r="K16" s="501">
        <f>SUM(K14:K15)</f>
        <v>673440</v>
      </c>
      <c r="L16" s="502">
        <v>128762</v>
      </c>
      <c r="M16" s="497">
        <f>SUM(K16:L16)</f>
        <v>802202</v>
      </c>
      <c r="P16" s="503"/>
    </row>
    <row r="17" spans="1:13" ht="18">
      <c r="A17" s="303"/>
      <c r="B17" s="490"/>
      <c r="C17" s="303"/>
      <c r="D17" s="303"/>
      <c r="E17" s="303"/>
      <c r="F17" s="303"/>
      <c r="G17" s="491"/>
      <c r="H17" s="490"/>
      <c r="I17" s="303"/>
      <c r="J17" s="303"/>
      <c r="K17" s="499"/>
      <c r="L17" s="499"/>
      <c r="M17" s="493"/>
    </row>
    <row r="18" spans="1:13" ht="18">
      <c r="A18" s="487"/>
      <c r="B18" s="490"/>
      <c r="C18" s="303"/>
      <c r="D18" s="303"/>
      <c r="E18" s="303"/>
      <c r="F18" s="303"/>
      <c r="G18" s="491"/>
      <c r="H18" s="490"/>
      <c r="I18" s="303"/>
      <c r="J18" s="303"/>
      <c r="K18" s="499"/>
      <c r="L18" s="499"/>
      <c r="M18" s="493"/>
    </row>
    <row r="19" spans="1:13" ht="18">
      <c r="A19" s="303"/>
      <c r="B19" s="490"/>
      <c r="C19" s="490"/>
      <c r="D19" s="303"/>
      <c r="E19" s="150">
        <f>B19*C19*D19</f>
        <v>0</v>
      </c>
      <c r="F19" s="150">
        <f>E19*0.27</f>
        <v>0</v>
      </c>
      <c r="G19" s="491">
        <f>SUM(E19:F19)</f>
        <v>0</v>
      </c>
      <c r="H19" s="490"/>
      <c r="I19" s="490"/>
      <c r="J19" s="303"/>
      <c r="K19" s="492">
        <f>H19*I19*J19</f>
        <v>0</v>
      </c>
      <c r="L19" s="492">
        <f>K19*0.27</f>
        <v>0</v>
      </c>
      <c r="M19" s="493">
        <f>SUM(K19:L19)</f>
        <v>0</v>
      </c>
    </row>
    <row r="20" spans="1:13" ht="17.399999999999999">
      <c r="A20" s="478" t="s">
        <v>494</v>
      </c>
      <c r="B20" s="494"/>
      <c r="C20" s="478"/>
      <c r="D20" s="478"/>
      <c r="E20" s="305">
        <f>B20*C20*D20</f>
        <v>0</v>
      </c>
      <c r="F20" s="305">
        <f>E20*0.27</f>
        <v>0</v>
      </c>
      <c r="G20" s="495">
        <f>SUM(E20:F20)</f>
        <v>0</v>
      </c>
      <c r="H20" s="494">
        <v>10</v>
      </c>
      <c r="I20" s="478">
        <v>220</v>
      </c>
      <c r="J20" s="478">
        <v>337</v>
      </c>
      <c r="K20" s="496">
        <f>H20*I20*J20</f>
        <v>741400</v>
      </c>
      <c r="L20" s="496">
        <v>141755</v>
      </c>
      <c r="M20" s="497">
        <f>K20+L20</f>
        <v>883155</v>
      </c>
    </row>
    <row r="21" spans="1:13" ht="17.399999999999999">
      <c r="A21" s="478"/>
      <c r="B21" s="494"/>
      <c r="C21" s="478"/>
      <c r="D21" s="478"/>
      <c r="E21" s="305"/>
      <c r="F21" s="305"/>
      <c r="G21" s="495"/>
      <c r="H21" s="494"/>
      <c r="I21" s="478"/>
      <c r="J21" s="478"/>
      <c r="K21" s="496"/>
      <c r="L21" s="496"/>
      <c r="M21" s="497">
        <f>K21+L21</f>
        <v>0</v>
      </c>
    </row>
    <row r="22" spans="1:13" ht="18">
      <c r="A22" s="504" t="s">
        <v>495</v>
      </c>
      <c r="B22" s="505"/>
      <c r="C22" s="506"/>
      <c r="D22" s="506"/>
      <c r="E22" s="507"/>
      <c r="F22" s="507"/>
      <c r="G22" s="508"/>
      <c r="H22" s="509">
        <v>20</v>
      </c>
      <c r="I22" s="504">
        <v>240</v>
      </c>
      <c r="J22" s="504">
        <v>239</v>
      </c>
      <c r="K22" s="510">
        <v>1147200</v>
      </c>
      <c r="L22" s="510">
        <v>183552</v>
      </c>
      <c r="M22" s="511">
        <f>K22+L22</f>
        <v>1330752</v>
      </c>
    </row>
    <row r="23" spans="1:13" ht="17.399999999999999">
      <c r="A23" s="512"/>
      <c r="B23" s="513">
        <v>0</v>
      </c>
      <c r="C23" s="512">
        <v>0</v>
      </c>
      <c r="D23" s="512">
        <v>0</v>
      </c>
      <c r="E23" s="514">
        <f>B23*C23*D23</f>
        <v>0</v>
      </c>
      <c r="F23" s="514">
        <f>E23*0.2</f>
        <v>0</v>
      </c>
      <c r="G23" s="515">
        <f>SUM(E23:F23)</f>
        <v>0</v>
      </c>
      <c r="H23" s="513"/>
      <c r="I23" s="512"/>
      <c r="J23" s="512"/>
      <c r="K23" s="516">
        <f>H23*I23*J23</f>
        <v>0</v>
      </c>
      <c r="L23" s="516">
        <f>K23*0.2</f>
        <v>0</v>
      </c>
      <c r="M23" s="517">
        <f>SUM(K23:L23)</f>
        <v>0</v>
      </c>
    </row>
    <row r="24" spans="1:13" ht="17.399999999999999">
      <c r="A24" s="518" t="s">
        <v>496</v>
      </c>
      <c r="B24" s="519">
        <f>SUM(B7,B13,B21,B23,B16)</f>
        <v>0</v>
      </c>
      <c r="C24" s="519"/>
      <c r="D24" s="519"/>
      <c r="E24" s="519">
        <f>SUM(E7,E13,E21,E23,E16)</f>
        <v>0</v>
      </c>
      <c r="F24" s="519">
        <f>SUM(F7,F13,F21,F23,F16)</f>
        <v>0</v>
      </c>
      <c r="G24" s="519">
        <f>SUM(G7,G13,G21,G23,G16)</f>
        <v>0</v>
      </c>
      <c r="H24" s="520"/>
      <c r="I24" s="519"/>
      <c r="J24" s="519"/>
      <c r="K24" s="521">
        <f>K7+K13+K16+K20+K21+K22</f>
        <v>13902025</v>
      </c>
      <c r="L24" s="521">
        <f>L7+L13+L16+L20+L21+L22</f>
        <v>2602278</v>
      </c>
      <c r="M24" s="521">
        <f>M7+M13+M16+M20+M21+M22</f>
        <v>16504303</v>
      </c>
    </row>
    <row r="25" spans="1:13" ht="18">
      <c r="A25" s="506"/>
      <c r="B25" s="505"/>
      <c r="C25" s="506"/>
      <c r="D25" s="506"/>
      <c r="E25" s="506"/>
      <c r="F25" s="506"/>
      <c r="G25" s="508"/>
      <c r="H25" s="505"/>
      <c r="I25" s="506"/>
      <c r="J25" s="506"/>
      <c r="K25" s="522"/>
      <c r="L25" s="522"/>
      <c r="M25" s="523"/>
    </row>
    <row r="26" spans="1:13" ht="18">
      <c r="A26" s="487" t="s">
        <v>478</v>
      </c>
      <c r="B26" s="490"/>
      <c r="C26" s="303"/>
      <c r="D26" s="303"/>
      <c r="E26" s="303"/>
      <c r="F26" s="303"/>
      <c r="G26" s="491"/>
      <c r="H26" s="490"/>
      <c r="I26" s="303"/>
      <c r="J26" s="303"/>
      <c r="K26" s="499"/>
      <c r="L26" s="499"/>
      <c r="M26" s="493"/>
    </row>
    <row r="27" spans="1:13" ht="18">
      <c r="A27" s="303" t="s">
        <v>484</v>
      </c>
      <c r="B27" s="490"/>
      <c r="C27" s="303"/>
      <c r="D27" s="303"/>
      <c r="E27" s="150">
        <f>B27*C27*D27</f>
        <v>0</v>
      </c>
      <c r="F27" s="150">
        <f t="shared" ref="F27:F32" si="0">E27*0.27</f>
        <v>0</v>
      </c>
      <c r="G27" s="491">
        <f t="shared" ref="G27:G33" si="1">SUM(E27:F27)</f>
        <v>0</v>
      </c>
      <c r="H27" s="490">
        <v>29</v>
      </c>
      <c r="I27" s="303">
        <v>220</v>
      </c>
      <c r="J27" s="303">
        <v>243</v>
      </c>
      <c r="K27" s="492">
        <f>H27*I27*J27</f>
        <v>1550340</v>
      </c>
      <c r="L27" s="492">
        <f>K27*0.27</f>
        <v>418591.80000000005</v>
      </c>
      <c r="M27" s="493">
        <f t="shared" ref="M27:M33" si="2">SUM(K27:L27)</f>
        <v>1968931.8</v>
      </c>
    </row>
    <row r="28" spans="1:13" ht="18">
      <c r="A28" s="148" t="s">
        <v>497</v>
      </c>
      <c r="B28" s="490"/>
      <c r="C28" s="303"/>
      <c r="D28" s="303"/>
      <c r="E28" s="150">
        <f>B28*C28*D28</f>
        <v>0</v>
      </c>
      <c r="F28" s="150">
        <f t="shared" si="0"/>
        <v>0</v>
      </c>
      <c r="G28" s="491">
        <f t="shared" si="1"/>
        <v>0</v>
      </c>
      <c r="H28" s="490"/>
      <c r="I28" s="303"/>
      <c r="J28" s="303"/>
      <c r="K28" s="492">
        <f>H28*I28*J28</f>
        <v>0</v>
      </c>
      <c r="L28" s="492"/>
      <c r="M28" s="493">
        <f t="shared" si="2"/>
        <v>0</v>
      </c>
    </row>
    <row r="29" spans="1:13" ht="18">
      <c r="A29" s="148" t="s">
        <v>498</v>
      </c>
      <c r="B29" s="490"/>
      <c r="C29" s="303"/>
      <c r="D29" s="303"/>
      <c r="E29" s="150">
        <f>B29*C29*D29</f>
        <v>0</v>
      </c>
      <c r="F29" s="150">
        <f t="shared" si="0"/>
        <v>0</v>
      </c>
      <c r="G29" s="491">
        <f t="shared" si="1"/>
        <v>0</v>
      </c>
      <c r="H29" s="490"/>
      <c r="I29" s="303"/>
      <c r="J29" s="303"/>
      <c r="K29" s="492">
        <f>H29*I29*J29</f>
        <v>0</v>
      </c>
      <c r="L29" s="492">
        <f>K29*0.27</f>
        <v>0</v>
      </c>
      <c r="M29" s="493">
        <f t="shared" si="2"/>
        <v>0</v>
      </c>
    </row>
    <row r="30" spans="1:13" ht="18">
      <c r="A30" s="148" t="s">
        <v>485</v>
      </c>
      <c r="B30" s="490"/>
      <c r="C30" s="303"/>
      <c r="D30" s="303"/>
      <c r="E30" s="150">
        <f>B30*C30*D30</f>
        <v>0</v>
      </c>
      <c r="F30" s="150">
        <f t="shared" si="0"/>
        <v>0</v>
      </c>
      <c r="G30" s="491">
        <f t="shared" si="1"/>
        <v>0</v>
      </c>
      <c r="H30" s="490"/>
      <c r="I30" s="303"/>
      <c r="J30" s="303"/>
      <c r="K30" s="492">
        <f>H30*I30*J30</f>
        <v>0</v>
      </c>
      <c r="L30" s="492"/>
      <c r="M30" s="493">
        <f t="shared" si="2"/>
        <v>0</v>
      </c>
    </row>
    <row r="31" spans="1:13" ht="18">
      <c r="A31" s="148" t="s">
        <v>499</v>
      </c>
      <c r="B31" s="490"/>
      <c r="C31" s="303"/>
      <c r="D31" s="303"/>
      <c r="E31" s="150">
        <f>B31*C31*D31</f>
        <v>0</v>
      </c>
      <c r="F31" s="150">
        <f t="shared" si="0"/>
        <v>0</v>
      </c>
      <c r="G31" s="491">
        <f t="shared" si="1"/>
        <v>0</v>
      </c>
      <c r="H31" s="490"/>
      <c r="I31" s="303"/>
      <c r="J31" s="303"/>
      <c r="K31" s="492"/>
      <c r="L31" s="492">
        <f>K31*0.27</f>
        <v>0</v>
      </c>
      <c r="M31" s="493">
        <f t="shared" si="2"/>
        <v>0</v>
      </c>
    </row>
    <row r="32" spans="1:13" ht="18">
      <c r="A32" s="303" t="s">
        <v>500</v>
      </c>
      <c r="B32" s="490"/>
      <c r="C32" s="303"/>
      <c r="D32" s="303"/>
      <c r="E32" s="150"/>
      <c r="F32" s="150">
        <f t="shared" si="0"/>
        <v>0</v>
      </c>
      <c r="G32" s="491">
        <f t="shared" si="1"/>
        <v>0</v>
      </c>
      <c r="H32" s="490">
        <v>75</v>
      </c>
      <c r="I32" s="303">
        <v>221</v>
      </c>
      <c r="J32" s="303">
        <v>243</v>
      </c>
      <c r="K32" s="492"/>
      <c r="L32" s="492">
        <f>K32*0.27</f>
        <v>0</v>
      </c>
      <c r="M32" s="493">
        <f t="shared" si="2"/>
        <v>0</v>
      </c>
    </row>
    <row r="33" spans="1:13" ht="17.399999999999999">
      <c r="A33" s="478" t="s">
        <v>501</v>
      </c>
      <c r="B33" s="494"/>
      <c r="C33" s="478"/>
      <c r="D33" s="478"/>
      <c r="E33" s="305"/>
      <c r="F33" s="305">
        <f>B33*C33*D33*0.25</f>
        <v>0</v>
      </c>
      <c r="G33" s="495">
        <f t="shared" si="1"/>
        <v>0</v>
      </c>
      <c r="H33" s="494"/>
      <c r="I33" s="478"/>
      <c r="J33" s="478"/>
      <c r="K33" s="496">
        <f>SUM(K27:K32)</f>
        <v>1550340</v>
      </c>
      <c r="L33" s="496">
        <f>K33*0.27</f>
        <v>418591.80000000005</v>
      </c>
      <c r="M33" s="497">
        <f t="shared" si="2"/>
        <v>1968931.8</v>
      </c>
    </row>
    <row r="34" spans="1:13" ht="17.399999999999999">
      <c r="A34" s="524"/>
      <c r="B34" s="494">
        <f>SUM(B27:B33)</f>
        <v>0</v>
      </c>
      <c r="C34" s="478"/>
      <c r="D34" s="478"/>
      <c r="E34" s="305">
        <f>SUM(E27:E33)</f>
        <v>0</v>
      </c>
      <c r="F34" s="305">
        <f>SUM(F27:F33)</f>
        <v>0</v>
      </c>
      <c r="G34" s="495">
        <f>SUM(G27:G33)</f>
        <v>0</v>
      </c>
      <c r="H34" s="494"/>
      <c r="I34" s="478"/>
      <c r="J34" s="478"/>
      <c r="K34" s="496"/>
      <c r="L34" s="496"/>
      <c r="M34" s="497"/>
    </row>
    <row r="35" spans="1:13" ht="18">
      <c r="A35" s="303" t="s">
        <v>487</v>
      </c>
      <c r="B35" s="490"/>
      <c r="C35" s="303"/>
      <c r="D35" s="303"/>
      <c r="E35" s="150"/>
      <c r="F35" s="150"/>
      <c r="G35" s="491"/>
      <c r="H35" s="490">
        <v>18</v>
      </c>
      <c r="I35" s="303">
        <v>185</v>
      </c>
      <c r="J35" s="303">
        <v>303</v>
      </c>
      <c r="K35" s="492">
        <f>(H35*I35*J35)</f>
        <v>1008990</v>
      </c>
      <c r="L35" s="492">
        <v>272427</v>
      </c>
      <c r="M35" s="493">
        <f>K35+L35</f>
        <v>1281417</v>
      </c>
    </row>
    <row r="36" spans="1:13" ht="18">
      <c r="A36" s="303" t="s">
        <v>502</v>
      </c>
      <c r="B36" s="490"/>
      <c r="C36" s="303"/>
      <c r="D36" s="303"/>
      <c r="E36" s="150">
        <f>B36*C36*D36</f>
        <v>0</v>
      </c>
      <c r="F36" s="150">
        <f>E36*0.27</f>
        <v>0</v>
      </c>
      <c r="G36" s="491">
        <f>SUM(E36:F36)</f>
        <v>0</v>
      </c>
      <c r="H36" s="490">
        <v>6</v>
      </c>
      <c r="I36" s="303">
        <v>185</v>
      </c>
      <c r="J36" s="303">
        <v>152</v>
      </c>
      <c r="K36" s="492">
        <f>H36*I36*J36</f>
        <v>168720</v>
      </c>
      <c r="L36" s="492">
        <f t="shared" ref="L36:L46" si="3">K36*0.27</f>
        <v>45554.400000000001</v>
      </c>
      <c r="M36" s="493">
        <f>SUM(K36:L36)</f>
        <v>214274.4</v>
      </c>
    </row>
    <row r="37" spans="1:13" ht="18">
      <c r="A37" s="303" t="s">
        <v>503</v>
      </c>
      <c r="B37" s="490"/>
      <c r="C37" s="303"/>
      <c r="D37" s="303"/>
      <c r="E37" s="150"/>
      <c r="F37" s="150"/>
      <c r="G37" s="491"/>
      <c r="H37" s="490"/>
      <c r="I37" s="303">
        <v>186</v>
      </c>
      <c r="J37" s="303">
        <v>76</v>
      </c>
      <c r="K37" s="492">
        <f>(H37*I37*J37)</f>
        <v>0</v>
      </c>
      <c r="L37" s="492">
        <f t="shared" si="3"/>
        <v>0</v>
      </c>
      <c r="M37" s="493">
        <f>SUM(K37+L37)</f>
        <v>0</v>
      </c>
    </row>
    <row r="38" spans="1:13" ht="18">
      <c r="A38" s="303" t="s">
        <v>504</v>
      </c>
      <c r="B38" s="490"/>
      <c r="C38" s="303"/>
      <c r="D38" s="303"/>
      <c r="E38" s="150">
        <f>B38*C38*D38</f>
        <v>0</v>
      </c>
      <c r="F38" s="150">
        <f>E38*0.27</f>
        <v>0</v>
      </c>
      <c r="G38" s="491">
        <f>SUM(E38:F38)</f>
        <v>0</v>
      </c>
      <c r="H38" s="490">
        <v>21</v>
      </c>
      <c r="I38" s="303">
        <v>185</v>
      </c>
      <c r="J38" s="303">
        <v>303</v>
      </c>
      <c r="K38" s="492"/>
      <c r="L38" s="492">
        <f t="shared" si="3"/>
        <v>0</v>
      </c>
      <c r="M38" s="493">
        <f>SUM(K38:L38)</f>
        <v>0</v>
      </c>
    </row>
    <row r="39" spans="1:13" ht="18">
      <c r="A39" s="303" t="s">
        <v>488</v>
      </c>
      <c r="B39" s="490"/>
      <c r="C39" s="303"/>
      <c r="D39" s="303"/>
      <c r="E39" s="150">
        <f>B39*C39*D39</f>
        <v>0</v>
      </c>
      <c r="F39" s="150">
        <f>E39*0.27</f>
        <v>0</v>
      </c>
      <c r="G39" s="491">
        <f>SUM(E39:F39)</f>
        <v>0</v>
      </c>
      <c r="H39" s="490">
        <v>3</v>
      </c>
      <c r="I39" s="303">
        <v>185</v>
      </c>
      <c r="J39" s="303">
        <v>346</v>
      </c>
      <c r="K39" s="492">
        <f>H39*I39*J39</f>
        <v>192030</v>
      </c>
      <c r="L39" s="492">
        <f t="shared" si="3"/>
        <v>51848.100000000006</v>
      </c>
      <c r="M39" s="493">
        <f>K39+L39</f>
        <v>243878.1</v>
      </c>
    </row>
    <row r="40" spans="1:13" ht="18">
      <c r="A40" s="303" t="s">
        <v>505</v>
      </c>
      <c r="B40" s="490"/>
      <c r="C40" s="303"/>
      <c r="D40" s="303"/>
      <c r="E40" s="150">
        <f>B40*C40*D40</f>
        <v>0</v>
      </c>
      <c r="F40" s="150">
        <f>E40*0.27</f>
        <v>0</v>
      </c>
      <c r="G40" s="491">
        <f>SUM(E40:F40)</f>
        <v>0</v>
      </c>
      <c r="H40" s="490">
        <v>3</v>
      </c>
      <c r="I40" s="303">
        <v>185</v>
      </c>
      <c r="J40" s="303">
        <v>173</v>
      </c>
      <c r="K40" s="492">
        <f>H40*I40*J40</f>
        <v>96015</v>
      </c>
      <c r="L40" s="492">
        <f t="shared" si="3"/>
        <v>25924.050000000003</v>
      </c>
      <c r="M40" s="493">
        <f>SUM(K40:L40)</f>
        <v>121939.05</v>
      </c>
    </row>
    <row r="41" spans="1:13" ht="18">
      <c r="A41" s="303" t="s">
        <v>506</v>
      </c>
      <c r="B41" s="490"/>
      <c r="C41" s="303"/>
      <c r="D41" s="303"/>
      <c r="E41" s="150"/>
      <c r="F41" s="150"/>
      <c r="G41" s="491"/>
      <c r="H41" s="490">
        <v>1</v>
      </c>
      <c r="I41" s="303">
        <v>185</v>
      </c>
      <c r="J41" s="303">
        <v>87</v>
      </c>
      <c r="K41" s="492">
        <f>(H41*I41*J41)</f>
        <v>16095</v>
      </c>
      <c r="L41" s="492">
        <f t="shared" si="3"/>
        <v>4345.6500000000005</v>
      </c>
      <c r="M41" s="493">
        <f>SUM(K41:L41)</f>
        <v>20440.650000000001</v>
      </c>
    </row>
    <row r="42" spans="1:13" ht="18">
      <c r="A42" s="303" t="s">
        <v>507</v>
      </c>
      <c r="B42" s="490"/>
      <c r="C42" s="303"/>
      <c r="D42" s="303"/>
      <c r="E42" s="150">
        <f>B42*C42*D42</f>
        <v>0</v>
      </c>
      <c r="F42" s="150">
        <f>E42*0.27</f>
        <v>0</v>
      </c>
      <c r="G42" s="491">
        <f>SUM(E42:F42)</f>
        <v>0</v>
      </c>
      <c r="H42" s="490">
        <v>17</v>
      </c>
      <c r="I42" s="303">
        <v>185</v>
      </c>
      <c r="J42" s="303">
        <v>306</v>
      </c>
      <c r="K42" s="492"/>
      <c r="L42" s="492">
        <f t="shared" si="3"/>
        <v>0</v>
      </c>
      <c r="M42" s="493">
        <f>SUM(K42:L42)</f>
        <v>0</v>
      </c>
    </row>
    <row r="43" spans="1:13" ht="18">
      <c r="A43" s="303" t="s">
        <v>508</v>
      </c>
      <c r="B43" s="490"/>
      <c r="C43" s="303"/>
      <c r="D43" s="303"/>
      <c r="E43" s="150">
        <f>B43*C43*D43</f>
        <v>0</v>
      </c>
      <c r="F43" s="150">
        <f>E43*0.27</f>
        <v>0</v>
      </c>
      <c r="G43" s="491">
        <f>SUM(E43:F43)</f>
        <v>0</v>
      </c>
      <c r="H43" s="490">
        <v>18</v>
      </c>
      <c r="I43" s="303">
        <v>185</v>
      </c>
      <c r="J43" s="303">
        <v>197</v>
      </c>
      <c r="K43" s="492">
        <f>H43*I43*J43</f>
        <v>656010</v>
      </c>
      <c r="L43" s="492">
        <f t="shared" si="3"/>
        <v>177122.7</v>
      </c>
      <c r="M43" s="493">
        <f>K43+L43</f>
        <v>833132.7</v>
      </c>
    </row>
    <row r="44" spans="1:13" ht="18">
      <c r="A44" s="303" t="s">
        <v>509</v>
      </c>
      <c r="B44" s="490"/>
      <c r="C44" s="303"/>
      <c r="D44" s="303"/>
      <c r="E44" s="150">
        <f>B44*C44*D44</f>
        <v>0</v>
      </c>
      <c r="F44" s="150">
        <f>E44*0.27</f>
        <v>0</v>
      </c>
      <c r="G44" s="491">
        <f>SUM(E44:F44)</f>
        <v>0</v>
      </c>
      <c r="H44" s="490">
        <v>8</v>
      </c>
      <c r="I44" s="303">
        <v>185</v>
      </c>
      <c r="J44" s="303">
        <v>99</v>
      </c>
      <c r="K44" s="492">
        <f>H44*I44*J44</f>
        <v>146520</v>
      </c>
      <c r="L44" s="492">
        <f t="shared" si="3"/>
        <v>39560.400000000001</v>
      </c>
      <c r="M44" s="493">
        <f>SUM(K44:L44)</f>
        <v>186080.4</v>
      </c>
    </row>
    <row r="45" spans="1:13" ht="18">
      <c r="A45" s="303" t="s">
        <v>510</v>
      </c>
      <c r="B45" s="490"/>
      <c r="C45" s="303"/>
      <c r="D45" s="303"/>
      <c r="E45" s="150">
        <f>B45*C45*D45</f>
        <v>0</v>
      </c>
      <c r="F45" s="150">
        <f>E45*0.27</f>
        <v>0</v>
      </c>
      <c r="G45" s="491">
        <f>SUM(E45:F45)</f>
        <v>0</v>
      </c>
      <c r="H45" s="490">
        <v>1</v>
      </c>
      <c r="I45" s="303">
        <v>185</v>
      </c>
      <c r="J45" s="303">
        <v>197</v>
      </c>
      <c r="K45" s="492"/>
      <c r="L45" s="492">
        <f t="shared" si="3"/>
        <v>0</v>
      </c>
      <c r="M45" s="493">
        <f>SUM(K45:L45)</f>
        <v>0</v>
      </c>
    </row>
    <row r="46" spans="1:13" ht="18">
      <c r="A46" s="303" t="s">
        <v>511</v>
      </c>
      <c r="B46" s="490"/>
      <c r="C46" s="303"/>
      <c r="D46" s="303"/>
      <c r="E46" s="150"/>
      <c r="F46" s="150"/>
      <c r="G46" s="491">
        <f>SUM(E46:F46)</f>
        <v>0</v>
      </c>
      <c r="H46" s="490">
        <v>11</v>
      </c>
      <c r="I46" s="303">
        <v>185</v>
      </c>
      <c r="J46" s="303">
        <v>225</v>
      </c>
      <c r="K46" s="492">
        <f>H46*I46*J46</f>
        <v>457875</v>
      </c>
      <c r="L46" s="492">
        <f t="shared" si="3"/>
        <v>123626.25000000001</v>
      </c>
      <c r="M46" s="493">
        <f>SUM(K46:L46)</f>
        <v>581501.25</v>
      </c>
    </row>
    <row r="47" spans="1:13" ht="18">
      <c r="A47" s="303" t="s">
        <v>512</v>
      </c>
      <c r="B47" s="494">
        <f>SUM(B36:B46)</f>
        <v>0</v>
      </c>
      <c r="C47" s="478"/>
      <c r="D47" s="478"/>
      <c r="E47" s="305">
        <f>SUM(E36:E46)</f>
        <v>0</v>
      </c>
      <c r="F47" s="305">
        <f>SUM(F36:F46)</f>
        <v>0</v>
      </c>
      <c r="G47" s="495">
        <f>SUM(G36:G46)</f>
        <v>0</v>
      </c>
      <c r="H47" s="490">
        <v>8</v>
      </c>
      <c r="I47" s="303">
        <v>185</v>
      </c>
      <c r="J47" s="303">
        <v>113</v>
      </c>
      <c r="K47" s="492">
        <f>(H47*I47*J47)</f>
        <v>167240</v>
      </c>
      <c r="L47" s="492">
        <v>45155</v>
      </c>
      <c r="M47" s="493">
        <f>SUM(K47:L47)</f>
        <v>212395</v>
      </c>
    </row>
    <row r="48" spans="1:13" ht="18">
      <c r="A48" s="303" t="s">
        <v>513</v>
      </c>
      <c r="B48" s="490"/>
      <c r="C48" s="303"/>
      <c r="D48" s="303"/>
      <c r="E48" s="303"/>
      <c r="F48" s="303"/>
      <c r="G48" s="491"/>
      <c r="H48" s="490">
        <v>3</v>
      </c>
      <c r="I48" s="303">
        <v>186</v>
      </c>
      <c r="J48" s="303">
        <v>225</v>
      </c>
      <c r="K48" s="499"/>
      <c r="L48" s="499"/>
      <c r="M48" s="493"/>
    </row>
    <row r="49" spans="1:13" ht="17.399999999999999">
      <c r="A49" s="524" t="s">
        <v>514</v>
      </c>
      <c r="B49" s="494"/>
      <c r="C49" s="478"/>
      <c r="D49" s="478"/>
      <c r="E49" s="305">
        <f>B49*C49*D49</f>
        <v>0</v>
      </c>
      <c r="F49" s="305">
        <f>E49*0.27</f>
        <v>0</v>
      </c>
      <c r="G49" s="495">
        <f t="shared" ref="G49:G54" si="4">SUM(E49:F49)</f>
        <v>0</v>
      </c>
      <c r="H49" s="494"/>
      <c r="I49" s="478"/>
      <c r="J49" s="478"/>
      <c r="K49" s="525">
        <f>SUM(K35:K48)</f>
        <v>2909495</v>
      </c>
      <c r="L49" s="496">
        <f>SUM(L35:L48)</f>
        <v>785563.55</v>
      </c>
      <c r="M49" s="497">
        <f t="shared" ref="M49:M54" si="5">SUM(K49:L49)</f>
        <v>3695058.55</v>
      </c>
    </row>
    <row r="50" spans="1:13" ht="17.399999999999999">
      <c r="A50" s="478"/>
      <c r="B50" s="494">
        <f>SUM(B49)</f>
        <v>0</v>
      </c>
      <c r="C50" s="494">
        <f>SUM(C49)</f>
        <v>0</v>
      </c>
      <c r="D50" s="494">
        <f>SUM(D49)</f>
        <v>0</v>
      </c>
      <c r="E50" s="494">
        <f>SUM(E49)</f>
        <v>0</v>
      </c>
      <c r="F50" s="494">
        <f>SUM(F49)</f>
        <v>0</v>
      </c>
      <c r="G50" s="495">
        <f t="shared" si="4"/>
        <v>0</v>
      </c>
      <c r="H50" s="494"/>
      <c r="I50" s="494"/>
      <c r="J50" s="494"/>
      <c r="K50" s="501"/>
      <c r="L50" s="501"/>
      <c r="M50" s="497">
        <f t="shared" si="5"/>
        <v>0</v>
      </c>
    </row>
    <row r="51" spans="1:13" ht="18">
      <c r="A51" s="303" t="s">
        <v>515</v>
      </c>
      <c r="B51" s="490"/>
      <c r="C51" s="303"/>
      <c r="D51" s="303"/>
      <c r="E51" s="303"/>
      <c r="F51" s="303"/>
      <c r="G51" s="491">
        <f t="shared" si="4"/>
        <v>0</v>
      </c>
      <c r="H51" s="490">
        <v>5</v>
      </c>
      <c r="I51" s="303">
        <v>230</v>
      </c>
      <c r="J51" s="303">
        <v>244</v>
      </c>
      <c r="K51" s="499">
        <f>(H51*J51*I51)</f>
        <v>280600</v>
      </c>
      <c r="L51" s="499">
        <v>75762</v>
      </c>
      <c r="M51" s="493">
        <f t="shared" si="5"/>
        <v>356362</v>
      </c>
    </row>
    <row r="52" spans="1:13" ht="18">
      <c r="A52" s="303" t="s">
        <v>516</v>
      </c>
      <c r="B52" s="490"/>
      <c r="C52" s="303"/>
      <c r="D52" s="303"/>
      <c r="E52" s="303"/>
      <c r="F52" s="303"/>
      <c r="G52" s="491">
        <f t="shared" si="4"/>
        <v>0</v>
      </c>
      <c r="H52" s="490"/>
      <c r="I52" s="303">
        <v>235</v>
      </c>
      <c r="J52" s="303">
        <v>122</v>
      </c>
      <c r="K52" s="492">
        <f>(H52*I52*J52)</f>
        <v>0</v>
      </c>
      <c r="L52" s="492">
        <f>K52*0.27</f>
        <v>0</v>
      </c>
      <c r="M52" s="493">
        <f t="shared" si="5"/>
        <v>0</v>
      </c>
    </row>
    <row r="53" spans="1:13" ht="18">
      <c r="A53" s="303" t="s">
        <v>517</v>
      </c>
      <c r="B53" s="490"/>
      <c r="C53" s="490"/>
      <c r="D53" s="303"/>
      <c r="E53" s="150">
        <f>B53*C53*D53</f>
        <v>0</v>
      </c>
      <c r="F53" s="150">
        <f>E53*0.27</f>
        <v>0</v>
      </c>
      <c r="G53" s="491">
        <f t="shared" si="4"/>
        <v>0</v>
      </c>
      <c r="H53" s="490">
        <v>7</v>
      </c>
      <c r="I53" s="148">
        <v>235</v>
      </c>
      <c r="J53" s="303">
        <v>244</v>
      </c>
      <c r="K53" s="492" t="s">
        <v>120</v>
      </c>
      <c r="L53" s="492" t="s">
        <v>120</v>
      </c>
      <c r="M53" s="493">
        <f t="shared" si="5"/>
        <v>0</v>
      </c>
    </row>
    <row r="54" spans="1:13" ht="17.399999999999999">
      <c r="A54" s="478" t="s">
        <v>518</v>
      </c>
      <c r="B54" s="494"/>
      <c r="C54" s="478"/>
      <c r="D54" s="478"/>
      <c r="E54" s="305">
        <f>B54*C54*D54</f>
        <v>0</v>
      </c>
      <c r="F54" s="305">
        <f>E54*0.27</f>
        <v>0</v>
      </c>
      <c r="G54" s="495">
        <f t="shared" si="4"/>
        <v>0</v>
      </c>
      <c r="H54" s="494">
        <f>SUM(H51:H53)</f>
        <v>12</v>
      </c>
      <c r="I54" s="478"/>
      <c r="J54" s="478"/>
      <c r="K54" s="496">
        <f>SUM(K51:K53)</f>
        <v>280600</v>
      </c>
      <c r="L54" s="496">
        <f>K54*0.27</f>
        <v>75762</v>
      </c>
      <c r="M54" s="497">
        <f t="shared" si="5"/>
        <v>356362</v>
      </c>
    </row>
    <row r="55" spans="1:13" ht="17.399999999999999">
      <c r="A55" s="526"/>
      <c r="B55" s="494">
        <f>SUM(B53:B54)</f>
        <v>0</v>
      </c>
      <c r="C55" s="478"/>
      <c r="D55" s="478"/>
      <c r="E55" s="305">
        <f>SUM(E53:E54)</f>
        <v>0</v>
      </c>
      <c r="F55" s="305">
        <f>SUM(F53:F54)</f>
        <v>0</v>
      </c>
      <c r="G55" s="495">
        <f>SUM(G53:G54)</f>
        <v>0</v>
      </c>
      <c r="H55" s="494"/>
      <c r="I55" s="478"/>
      <c r="J55" s="478"/>
      <c r="K55" s="496">
        <f>SUM(K50)</f>
        <v>0</v>
      </c>
      <c r="L55" s="496"/>
      <c r="M55" s="497"/>
    </row>
    <row r="56" spans="1:13" ht="17.399999999999999">
      <c r="A56" s="526" t="s">
        <v>494</v>
      </c>
      <c r="B56" s="494"/>
      <c r="C56" s="478"/>
      <c r="D56" s="478"/>
      <c r="E56" s="305"/>
      <c r="F56" s="305"/>
      <c r="G56" s="495"/>
      <c r="H56" s="494">
        <v>10</v>
      </c>
      <c r="I56" s="478">
        <v>220</v>
      </c>
      <c r="J56" s="478">
        <v>337</v>
      </c>
      <c r="K56" s="496">
        <f>(H56*I56*J56)</f>
        <v>741400</v>
      </c>
      <c r="L56" s="496">
        <f>K56*0.27</f>
        <v>200178</v>
      </c>
      <c r="M56" s="497">
        <f>SUM(K56:L56)</f>
        <v>941578</v>
      </c>
    </row>
    <row r="57" spans="1:13" ht="18">
      <c r="A57" s="303"/>
      <c r="B57" s="490"/>
      <c r="C57" s="303"/>
      <c r="D57" s="303"/>
      <c r="E57" s="150">
        <f>B57*C57*D57</f>
        <v>0</v>
      </c>
      <c r="F57" s="150">
        <f>E57*0.27</f>
        <v>0</v>
      </c>
      <c r="G57" s="495">
        <f>SUM(E57+F57)</f>
        <v>0</v>
      </c>
      <c r="H57" s="494"/>
      <c r="I57" s="478"/>
      <c r="J57" s="478"/>
      <c r="K57" s="496">
        <f>H57*I57*J57</f>
        <v>0</v>
      </c>
      <c r="L57" s="496">
        <f>K57*0.27</f>
        <v>0</v>
      </c>
      <c r="M57" s="497">
        <f>SUM(K57+L57)</f>
        <v>0</v>
      </c>
    </row>
    <row r="58" spans="1:13" ht="17.399999999999999">
      <c r="A58" s="478"/>
      <c r="B58" s="494"/>
      <c r="C58" s="478"/>
      <c r="D58" s="478"/>
      <c r="E58" s="305">
        <f>B58*C58*D58</f>
        <v>0</v>
      </c>
      <c r="F58" s="305">
        <f>E58*0.27</f>
        <v>0</v>
      </c>
      <c r="G58" s="495">
        <f>SUM(E58+F58)</f>
        <v>0</v>
      </c>
      <c r="H58" s="494"/>
      <c r="I58" s="478"/>
      <c r="J58" s="478"/>
      <c r="K58" s="496">
        <f>H58*I58*J58</f>
        <v>0</v>
      </c>
      <c r="L58" s="496">
        <f>K58*0.27</f>
        <v>0</v>
      </c>
      <c r="M58" s="497">
        <f>SUM(K58+L58)</f>
        <v>0</v>
      </c>
    </row>
    <row r="59" spans="1:13" ht="17.399999999999999">
      <c r="A59" s="478"/>
      <c r="B59" s="494"/>
      <c r="C59" s="478"/>
      <c r="D59" s="478"/>
      <c r="E59" s="305"/>
      <c r="F59" s="305"/>
      <c r="G59" s="495"/>
      <c r="H59" s="494"/>
      <c r="I59" s="478"/>
      <c r="J59" s="478"/>
      <c r="K59" s="496"/>
      <c r="L59" s="496"/>
      <c r="M59" s="497"/>
    </row>
    <row r="60" spans="1:13" ht="17.399999999999999">
      <c r="A60" s="512" t="s">
        <v>495</v>
      </c>
      <c r="B60" s="513"/>
      <c r="C60" s="512"/>
      <c r="D60" s="512"/>
      <c r="E60" s="514"/>
      <c r="F60" s="514"/>
      <c r="G60" s="515"/>
      <c r="H60" s="513">
        <v>20</v>
      </c>
      <c r="I60" s="512">
        <v>240</v>
      </c>
      <c r="J60" s="512">
        <v>543</v>
      </c>
      <c r="K60" s="516">
        <v>2606400</v>
      </c>
      <c r="L60" s="516">
        <v>703728</v>
      </c>
      <c r="M60" s="517">
        <f>K60+L60</f>
        <v>3310128</v>
      </c>
    </row>
    <row r="61" spans="1:13" ht="17.399999999999999">
      <c r="A61" s="512"/>
      <c r="B61" s="513"/>
      <c r="C61" s="512"/>
      <c r="D61" s="512"/>
      <c r="E61" s="514"/>
      <c r="F61" s="514"/>
      <c r="G61" s="515"/>
      <c r="H61" s="513"/>
      <c r="I61" s="512"/>
      <c r="J61" s="512"/>
      <c r="K61" s="516"/>
      <c r="L61" s="516"/>
      <c r="M61" s="517"/>
    </row>
    <row r="62" spans="1:13" ht="17.399999999999999">
      <c r="A62" s="518" t="s">
        <v>519</v>
      </c>
      <c r="B62" s="518">
        <f>SUM(B34,B47,B55,B58,B50,B57)</f>
        <v>0</v>
      </c>
      <c r="C62" s="518"/>
      <c r="D62" s="518"/>
      <c r="E62" s="518">
        <f>SUM(E34,E47,E55,E58,E50,E57)</f>
        <v>0</v>
      </c>
      <c r="F62" s="527">
        <f>SUM(F34,F47,F55,F58,F50,F57)</f>
        <v>0</v>
      </c>
      <c r="G62" s="528">
        <f>SUM(G34,G47,G55,G58,G50,G57)</f>
        <v>0</v>
      </c>
      <c r="H62" s="518"/>
      <c r="I62" s="518"/>
      <c r="J62" s="518"/>
      <c r="K62" s="521">
        <f>K33+K49+K54+K56+K57+K60</f>
        <v>8088235</v>
      </c>
      <c r="L62" s="521">
        <f>L33+L49+L54+L56+L57+L60</f>
        <v>2183823.35</v>
      </c>
      <c r="M62" s="521">
        <f>M33+M49+M54+M56+M57+M60</f>
        <v>10272058.35</v>
      </c>
    </row>
    <row r="63" spans="1:13">
      <c r="K63" s="529"/>
      <c r="L63" s="529"/>
      <c r="M63" s="530"/>
    </row>
  </sheetData>
  <sheetProtection selectLockedCells="1" selectUnlockedCells="1"/>
  <mergeCells count="2">
    <mergeCell ref="B1:G1"/>
    <mergeCell ref="H1:M1"/>
  </mergeCells>
  <phoneticPr fontId="50" type="noConversion"/>
  <pageMargins left="0.74791666666666667" right="0.74791666666666667" top="0.98402777777777772" bottom="0.98402777777777772" header="0.51180555555555551" footer="0.51180555555555551"/>
  <pageSetup paperSize="9" scale="58" firstPageNumber="0" orientation="portrait" horizontalDpi="300" verticalDpi="300" r:id="rId1"/>
  <headerFooter alignWithMargins="0">
    <oddHeader>&amp;L&amp;"Times New Roman,Normál"&amp;14Hegyeshalom Nagyközségi Önkormányzat&amp;C&amp;"Times New Roman,Normál"&amp;14Élelmezési  kiadások és bevételek 2017. évi terv &amp;R&amp;"Times New Roman,Normál"&amp;12 12. mellékletAdatok: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18"/>
  <sheetViews>
    <sheetView view="pageLayout" zoomScaleNormal="100" workbookViewId="0">
      <selection activeCell="C14" sqref="C14"/>
    </sheetView>
  </sheetViews>
  <sheetFormatPr defaultColWidth="8.5546875" defaultRowHeight="13.2"/>
  <cols>
    <col min="1" max="1" width="12.5546875" customWidth="1"/>
    <col min="2" max="2" width="32.44140625" customWidth="1"/>
    <col min="3" max="3" width="43.5546875" customWidth="1"/>
  </cols>
  <sheetData>
    <row r="1" spans="1:7" ht="17.399999999999999">
      <c r="A1" s="984" t="s">
        <v>520</v>
      </c>
      <c r="B1" s="984"/>
      <c r="C1" s="984"/>
    </row>
    <row r="2" spans="1:7">
      <c r="A2" s="985" t="s">
        <v>608</v>
      </c>
      <c r="B2" s="985"/>
      <c r="C2" s="985"/>
    </row>
    <row r="3" spans="1:7">
      <c r="A3" s="531"/>
      <c r="B3" s="531"/>
      <c r="C3" s="531"/>
    </row>
    <row r="7" spans="1:7">
      <c r="A7" s="532"/>
      <c r="B7" s="532"/>
      <c r="C7" s="533" t="s">
        <v>582</v>
      </c>
    </row>
    <row r="8" spans="1:7">
      <c r="A8" s="534" t="s">
        <v>521</v>
      </c>
      <c r="B8" s="534" t="s">
        <v>522</v>
      </c>
      <c r="C8" s="534" t="s">
        <v>609</v>
      </c>
    </row>
    <row r="9" spans="1:7">
      <c r="A9" s="535"/>
      <c r="B9" s="536"/>
      <c r="C9" s="537"/>
    </row>
    <row r="10" spans="1:7">
      <c r="A10" s="538" t="s">
        <v>523</v>
      </c>
      <c r="B10" s="539" t="s">
        <v>524</v>
      </c>
      <c r="C10" s="540"/>
    </row>
    <row r="11" spans="1:7">
      <c r="A11" s="541" t="s">
        <v>525</v>
      </c>
      <c r="B11" s="542" t="s">
        <v>526</v>
      </c>
      <c r="C11" s="543">
        <v>149400049</v>
      </c>
    </row>
    <row r="12" spans="1:7">
      <c r="A12" s="541"/>
      <c r="B12" s="542"/>
      <c r="C12" s="543"/>
      <c r="G12" s="544"/>
    </row>
    <row r="13" spans="1:7">
      <c r="A13" s="541"/>
      <c r="B13" s="542"/>
      <c r="C13" s="543"/>
      <c r="G13" s="544"/>
    </row>
    <row r="14" spans="1:7">
      <c r="A14" s="541" t="s">
        <v>527</v>
      </c>
      <c r="B14" s="542" t="s">
        <v>194</v>
      </c>
      <c r="C14" s="543" t="s">
        <v>615</v>
      </c>
    </row>
    <row r="15" spans="1:7">
      <c r="A15" s="541"/>
      <c r="B15" s="542"/>
      <c r="C15" s="543"/>
    </row>
    <row r="16" spans="1:7">
      <c r="A16" s="545" t="s">
        <v>528</v>
      </c>
      <c r="B16" s="542" t="s">
        <v>529</v>
      </c>
      <c r="C16" s="543">
        <v>125119102</v>
      </c>
      <c r="G16" s="544"/>
    </row>
    <row r="17" spans="1:3">
      <c r="A17" s="541"/>
      <c r="B17" s="542"/>
      <c r="C17" s="543"/>
    </row>
    <row r="18" spans="1:3">
      <c r="A18" s="541"/>
      <c r="B18" s="546"/>
      <c r="C18" s="547"/>
    </row>
  </sheetData>
  <sheetProtection selectLockedCells="1" selectUnlockedCells="1"/>
  <mergeCells count="2">
    <mergeCell ref="A1:C1"/>
    <mergeCell ref="A2:C2"/>
  </mergeCells>
  <phoneticPr fontId="50" type="noConversion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25"/>
  <sheetViews>
    <sheetView view="pageLayout" zoomScaleNormal="100" workbookViewId="0">
      <selection activeCell="F21" sqref="F21"/>
    </sheetView>
  </sheetViews>
  <sheetFormatPr defaultColWidth="8.5546875" defaultRowHeight="13.2"/>
  <cols>
    <col min="1" max="1" width="6.33203125" customWidth="1"/>
    <col min="2" max="2" width="33.33203125" customWidth="1"/>
    <col min="3" max="4" width="13" customWidth="1"/>
    <col min="5" max="5" width="12.33203125" customWidth="1"/>
  </cols>
  <sheetData>
    <row r="1" spans="1:7">
      <c r="A1" s="548"/>
      <c r="B1" s="549" t="s">
        <v>530</v>
      </c>
      <c r="C1" s="550"/>
      <c r="D1" s="550"/>
      <c r="E1" s="550"/>
      <c r="F1" s="550"/>
      <c r="G1" s="550"/>
    </row>
    <row r="2" spans="1:7">
      <c r="A2" s="548"/>
      <c r="B2" s="548"/>
      <c r="C2" s="550"/>
      <c r="D2" s="550"/>
      <c r="E2" s="551" t="s">
        <v>583</v>
      </c>
      <c r="F2" s="550"/>
      <c r="G2" s="550"/>
    </row>
    <row r="3" spans="1:7" ht="15.6">
      <c r="A3" s="552"/>
      <c r="B3" s="986"/>
      <c r="C3" s="987" t="s">
        <v>105</v>
      </c>
      <c r="D3" s="987"/>
      <c r="E3" s="987"/>
      <c r="F3" s="987"/>
      <c r="G3" s="553"/>
    </row>
    <row r="4" spans="1:7" ht="15.6">
      <c r="A4" s="554"/>
      <c r="B4" s="986"/>
      <c r="C4" s="987" t="s">
        <v>194</v>
      </c>
      <c r="D4" s="987"/>
      <c r="E4" s="987"/>
      <c r="F4" s="555" t="s">
        <v>531</v>
      </c>
      <c r="G4" s="556"/>
    </row>
    <row r="5" spans="1:7" ht="27">
      <c r="A5" s="554"/>
      <c r="B5" s="557"/>
      <c r="C5" s="558" t="s">
        <v>580</v>
      </c>
      <c r="D5" s="639" t="s">
        <v>532</v>
      </c>
      <c r="E5" s="559" t="s">
        <v>581</v>
      </c>
      <c r="F5" s="560"/>
      <c r="G5" s="556"/>
    </row>
    <row r="6" spans="1:7" ht="15.6">
      <c r="A6" s="561"/>
      <c r="B6" s="562" t="s">
        <v>526</v>
      </c>
      <c r="C6" s="562"/>
      <c r="D6" s="562"/>
      <c r="E6" s="563">
        <v>29</v>
      </c>
      <c r="F6" s="564">
        <v>29</v>
      </c>
      <c r="G6" s="565"/>
    </row>
    <row r="7" spans="1:7" ht="15.6">
      <c r="A7" s="561"/>
      <c r="B7" s="562" t="s">
        <v>529</v>
      </c>
      <c r="C7" s="562"/>
      <c r="D7" s="562">
        <v>24</v>
      </c>
      <c r="E7" s="563"/>
      <c r="F7" s="564">
        <v>24</v>
      </c>
      <c r="G7" s="565"/>
    </row>
    <row r="8" spans="1:7" ht="15.6">
      <c r="A8" s="561"/>
      <c r="B8" s="562" t="s">
        <v>194</v>
      </c>
      <c r="C8" s="563">
        <v>6</v>
      </c>
      <c r="D8" s="563">
        <v>1</v>
      </c>
      <c r="E8" s="563">
        <v>6</v>
      </c>
      <c r="F8" s="564">
        <v>13</v>
      </c>
      <c r="G8" s="565"/>
    </row>
    <row r="9" spans="1:7" ht="15.6">
      <c r="A9" s="561"/>
      <c r="B9" s="562"/>
      <c r="C9" s="563"/>
      <c r="D9" s="563"/>
      <c r="E9" s="563"/>
      <c r="F9" s="564"/>
      <c r="G9" s="565"/>
    </row>
    <row r="10" spans="1:7" ht="15.6">
      <c r="A10" s="561"/>
      <c r="B10" s="562"/>
      <c r="C10" s="563"/>
      <c r="D10" s="563"/>
      <c r="E10" s="563"/>
      <c r="F10" s="564"/>
      <c r="G10" s="565"/>
    </row>
    <row r="11" spans="1:7" ht="15.6">
      <c r="A11" s="561"/>
      <c r="B11" s="562"/>
      <c r="C11" s="563"/>
      <c r="D11" s="563"/>
      <c r="E11" s="563"/>
      <c r="F11" s="564"/>
      <c r="G11" s="565"/>
    </row>
    <row r="12" spans="1:7" ht="15.6">
      <c r="A12" s="561"/>
      <c r="B12" s="566"/>
      <c r="C12" s="563"/>
      <c r="D12" s="563"/>
      <c r="E12" s="563"/>
      <c r="F12" s="564"/>
      <c r="G12" s="565"/>
    </row>
    <row r="13" spans="1:7" ht="15.6">
      <c r="A13" s="561"/>
      <c r="B13" s="562"/>
      <c r="C13" s="563"/>
      <c r="D13" s="563"/>
      <c r="E13" s="563"/>
      <c r="F13" s="564"/>
      <c r="G13" s="565"/>
    </row>
    <row r="14" spans="1:7" ht="15.6">
      <c r="A14" s="561"/>
      <c r="B14" s="562"/>
      <c r="C14" s="562"/>
      <c r="D14" s="562"/>
      <c r="E14" s="562"/>
      <c r="F14" s="564"/>
      <c r="G14" s="565"/>
    </row>
    <row r="15" spans="1:7" ht="15.6">
      <c r="A15" s="561"/>
      <c r="B15" s="567"/>
      <c r="C15" s="567"/>
      <c r="D15" s="567"/>
      <c r="E15" s="567"/>
      <c r="F15" s="564"/>
      <c r="G15" s="565"/>
    </row>
    <row r="16" spans="1:7" ht="15.6">
      <c r="A16" s="561"/>
      <c r="B16" s="567"/>
      <c r="C16" s="567"/>
      <c r="D16" s="567"/>
      <c r="E16" s="567"/>
      <c r="F16" s="564"/>
      <c r="G16" s="565"/>
    </row>
    <row r="17" spans="1:7" ht="15.6">
      <c r="A17" s="561"/>
      <c r="B17" s="562"/>
      <c r="C17" s="563"/>
      <c r="D17" s="563"/>
      <c r="E17" s="563"/>
      <c r="F17" s="564"/>
      <c r="G17" s="565"/>
    </row>
    <row r="18" spans="1:7" ht="15.6">
      <c r="A18" s="561"/>
      <c r="B18" s="562"/>
      <c r="C18" s="562"/>
      <c r="D18" s="562"/>
      <c r="E18" s="562"/>
      <c r="F18" s="564"/>
      <c r="G18" s="565"/>
    </row>
    <row r="19" spans="1:7" ht="15.6">
      <c r="A19" s="561"/>
      <c r="B19" s="567"/>
      <c r="C19" s="567"/>
      <c r="D19" s="567"/>
      <c r="E19" s="567"/>
      <c r="F19" s="564"/>
      <c r="G19" s="565"/>
    </row>
    <row r="20" spans="1:7" ht="15.6">
      <c r="A20" s="561"/>
      <c r="B20" s="568"/>
      <c r="C20" s="568"/>
      <c r="D20" s="568"/>
      <c r="E20" s="568"/>
      <c r="F20" s="564"/>
      <c r="G20" s="565"/>
    </row>
    <row r="21" spans="1:7">
      <c r="A21" s="548"/>
      <c r="B21" s="569" t="s">
        <v>461</v>
      </c>
      <c r="C21" s="555">
        <v>6</v>
      </c>
      <c r="D21" s="555">
        <v>25</v>
      </c>
      <c r="E21" s="555">
        <v>35</v>
      </c>
      <c r="F21" s="555">
        <v>66</v>
      </c>
      <c r="G21" s="556"/>
    </row>
    <row r="22" spans="1:7">
      <c r="A22" s="548"/>
      <c r="B22" s="548"/>
      <c r="C22" s="550"/>
      <c r="D22" s="550"/>
      <c r="E22" s="550"/>
      <c r="F22" s="550"/>
      <c r="G22" s="550"/>
    </row>
    <row r="23" spans="1:7">
      <c r="A23" s="550"/>
      <c r="B23" s="550"/>
      <c r="C23" s="550"/>
      <c r="D23" s="550"/>
      <c r="E23" s="550"/>
      <c r="F23" s="550"/>
      <c r="G23" s="550"/>
    </row>
    <row r="24" spans="1:7">
      <c r="A24" s="550"/>
      <c r="B24" s="550"/>
      <c r="C24" s="550"/>
      <c r="D24" s="550"/>
      <c r="E24" s="550"/>
      <c r="F24" s="550"/>
      <c r="G24" s="550"/>
    </row>
    <row r="25" spans="1:7">
      <c r="A25" s="550"/>
      <c r="B25" s="550"/>
      <c r="C25" s="550"/>
      <c r="D25" s="550"/>
      <c r="E25" s="550"/>
      <c r="F25" s="550"/>
      <c r="G25" s="550"/>
    </row>
  </sheetData>
  <sheetProtection selectLockedCells="1" selectUnlockedCells="1"/>
  <mergeCells count="3">
    <mergeCell ref="B3:B4"/>
    <mergeCell ref="C3:F3"/>
    <mergeCell ref="C4:E4"/>
  </mergeCells>
  <phoneticPr fontId="50" type="noConversion"/>
  <pageMargins left="0.7" right="0.7" top="0.75" bottom="0.75" header="0.3" footer="0.51180555555555551"/>
  <pageSetup paperSize="9" firstPageNumber="0" orientation="portrait" horizontalDpi="300" verticalDpi="300" r:id="rId1"/>
  <headerFooter alignWithMargins="0">
    <oddHeader>&amp;C&amp;"Arial CE,Normál"Hegyeshalom Nagyközségi Önkormányzat
2017.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43"/>
  <sheetViews>
    <sheetView view="pageLayout" zoomScaleNormal="100" workbookViewId="0">
      <selection activeCell="E48" sqref="E48"/>
    </sheetView>
  </sheetViews>
  <sheetFormatPr defaultColWidth="8.5546875" defaultRowHeight="13.2"/>
  <cols>
    <col min="1" max="1" width="31.6640625" customWidth="1"/>
    <col min="2" max="2" width="13.109375" customWidth="1"/>
    <col min="3" max="3" width="12.44140625" customWidth="1"/>
    <col min="4" max="4" width="12.6640625" customWidth="1"/>
    <col min="5" max="5" width="12" customWidth="1"/>
  </cols>
  <sheetData>
    <row r="1" spans="1:6">
      <c r="A1" s="988" t="s">
        <v>611</v>
      </c>
      <c r="B1" s="988"/>
      <c r="C1" s="988"/>
      <c r="D1" s="988"/>
      <c r="E1" s="988"/>
      <c r="F1" s="988"/>
    </row>
    <row r="2" spans="1:6">
      <c r="A2" s="988" t="s">
        <v>533</v>
      </c>
      <c r="B2" s="988"/>
      <c r="C2" s="988"/>
      <c r="D2" s="988"/>
      <c r="E2" s="988"/>
      <c r="F2" s="988"/>
    </row>
    <row r="3" spans="1:6">
      <c r="E3" s="571" t="s">
        <v>584</v>
      </c>
      <c r="F3" s="571"/>
    </row>
    <row r="4" spans="1:6">
      <c r="E4" s="572" t="s">
        <v>588</v>
      </c>
      <c r="F4" s="571"/>
    </row>
    <row r="5" spans="1:6">
      <c r="A5" s="573"/>
      <c r="B5" s="574">
        <v>2017</v>
      </c>
      <c r="C5" s="574">
        <v>2018</v>
      </c>
      <c r="D5" s="574">
        <v>2019</v>
      </c>
      <c r="E5" s="574">
        <v>2020</v>
      </c>
    </row>
    <row r="6" spans="1:6">
      <c r="A6" s="539" t="s">
        <v>534</v>
      </c>
      <c r="B6" s="575">
        <v>81624272</v>
      </c>
      <c r="C6" s="575">
        <v>85000000</v>
      </c>
      <c r="D6" s="575">
        <v>85000000</v>
      </c>
      <c r="E6" s="575">
        <v>85000000</v>
      </c>
    </row>
    <row r="7" spans="1:6">
      <c r="A7" s="542" t="s">
        <v>535</v>
      </c>
      <c r="B7" s="576">
        <v>18597816</v>
      </c>
      <c r="C7" s="576">
        <v>19000000</v>
      </c>
      <c r="D7" s="576">
        <v>19000000</v>
      </c>
      <c r="E7" s="576">
        <v>19000000</v>
      </c>
    </row>
    <row r="8" spans="1:6">
      <c r="A8" s="542" t="s">
        <v>613</v>
      </c>
      <c r="B8" s="576">
        <v>11798400</v>
      </c>
      <c r="C8" s="576">
        <v>12000000</v>
      </c>
      <c r="D8" s="576">
        <v>12000000</v>
      </c>
      <c r="E8" s="576">
        <v>12000000</v>
      </c>
    </row>
    <row r="9" spans="1:6">
      <c r="A9" s="542" t="s">
        <v>463</v>
      </c>
      <c r="B9" s="576">
        <v>207477783</v>
      </c>
      <c r="C9" s="576">
        <v>198161174</v>
      </c>
      <c r="D9" s="576">
        <v>198161174</v>
      </c>
      <c r="E9" s="576">
        <v>198161174</v>
      </c>
    </row>
    <row r="10" spans="1:6">
      <c r="A10" s="577"/>
      <c r="B10" s="578">
        <v>0</v>
      </c>
      <c r="C10" s="578"/>
      <c r="D10" s="578"/>
      <c r="E10" s="578"/>
    </row>
    <row r="11" spans="1:6">
      <c r="A11" s="579" t="s">
        <v>536</v>
      </c>
      <c r="B11" s="580">
        <f>SUM(B6:B10)</f>
        <v>319498271</v>
      </c>
      <c r="C11" s="580">
        <f>SUM(C6:C10)</f>
        <v>314161174</v>
      </c>
      <c r="D11" s="580">
        <f>SUM(D6:D10)</f>
        <v>314161174</v>
      </c>
      <c r="E11" s="580">
        <f>SUM(E6:E10)</f>
        <v>314161174</v>
      </c>
    </row>
    <row r="12" spans="1:6">
      <c r="A12" s="539" t="s">
        <v>537</v>
      </c>
      <c r="B12" s="575">
        <v>6350000</v>
      </c>
      <c r="C12" s="575">
        <v>5000000</v>
      </c>
      <c r="D12" s="575">
        <v>5000000</v>
      </c>
      <c r="E12" s="575">
        <v>500000</v>
      </c>
    </row>
    <row r="13" spans="1:6">
      <c r="A13" s="542" t="s">
        <v>538</v>
      </c>
      <c r="B13" s="576">
        <v>3000000</v>
      </c>
      <c r="C13" s="576">
        <v>15000000</v>
      </c>
      <c r="D13" s="576">
        <v>15000000</v>
      </c>
      <c r="E13" s="576">
        <v>15000000</v>
      </c>
    </row>
    <row r="14" spans="1:6">
      <c r="A14" s="542" t="s">
        <v>539</v>
      </c>
      <c r="B14" s="576"/>
      <c r="C14" s="576"/>
      <c r="D14" s="576"/>
      <c r="E14" s="576"/>
    </row>
    <row r="15" spans="1:6">
      <c r="A15" s="581"/>
      <c r="B15" s="582"/>
      <c r="C15" s="582"/>
      <c r="D15" s="582"/>
      <c r="E15" s="582"/>
    </row>
    <row r="16" spans="1:6">
      <c r="A16" s="579" t="s">
        <v>540</v>
      </c>
      <c r="B16" s="580">
        <f>SUM(B12:B15)</f>
        <v>9350000</v>
      </c>
      <c r="C16" s="580">
        <f>SUM(C12:C15)</f>
        <v>20000000</v>
      </c>
      <c r="D16" s="580">
        <f>SUM(D12:D15)</f>
        <v>20000000</v>
      </c>
      <c r="E16" s="580">
        <f>SUM(E12:E15)</f>
        <v>15500000</v>
      </c>
    </row>
    <row r="17" spans="1:5">
      <c r="A17" s="539" t="s">
        <v>541</v>
      </c>
      <c r="B17" s="575">
        <v>202000000</v>
      </c>
      <c r="C17" s="575">
        <v>175000000</v>
      </c>
      <c r="D17" s="575">
        <v>175000000</v>
      </c>
      <c r="E17" s="575">
        <v>175000000</v>
      </c>
    </row>
    <row r="18" spans="1:5">
      <c r="A18" s="542" t="s">
        <v>542</v>
      </c>
      <c r="B18" s="576">
        <v>105000000</v>
      </c>
      <c r="C18" s="576">
        <v>100000000</v>
      </c>
      <c r="D18" s="576">
        <v>100000000</v>
      </c>
      <c r="E18" s="576">
        <v>100000000</v>
      </c>
    </row>
    <row r="19" spans="1:5">
      <c r="A19" s="542" t="s">
        <v>543</v>
      </c>
      <c r="B19" s="576">
        <v>23000000</v>
      </c>
      <c r="C19" s="576">
        <v>16000000</v>
      </c>
      <c r="D19" s="576">
        <v>16000000</v>
      </c>
      <c r="E19" s="576">
        <v>16000000</v>
      </c>
    </row>
    <row r="20" spans="1:5">
      <c r="A20" s="542" t="s">
        <v>544</v>
      </c>
      <c r="B20" s="576">
        <v>16000000</v>
      </c>
      <c r="C20" s="576">
        <v>16000000</v>
      </c>
      <c r="D20" s="576">
        <v>16000000</v>
      </c>
      <c r="E20" s="576">
        <v>16000000</v>
      </c>
    </row>
    <row r="21" spans="1:5">
      <c r="A21" s="581" t="s">
        <v>545</v>
      </c>
      <c r="B21" s="582">
        <v>42000000</v>
      </c>
      <c r="C21" s="582">
        <v>32000000</v>
      </c>
      <c r="D21" s="582">
        <v>32000000</v>
      </c>
      <c r="E21" s="582">
        <v>32000000</v>
      </c>
    </row>
    <row r="22" spans="1:5">
      <c r="A22" s="581" t="s">
        <v>468</v>
      </c>
      <c r="B22" s="582">
        <v>8000000</v>
      </c>
      <c r="C22" s="582">
        <v>7000000</v>
      </c>
      <c r="D22" s="582">
        <v>7000000</v>
      </c>
      <c r="E22" s="582">
        <v>7000000</v>
      </c>
    </row>
    <row r="23" spans="1:5">
      <c r="A23" s="581" t="s">
        <v>546</v>
      </c>
      <c r="B23" s="582">
        <v>8000000</v>
      </c>
      <c r="C23" s="582">
        <v>4000000</v>
      </c>
      <c r="D23" s="582">
        <v>4000000</v>
      </c>
      <c r="E23" s="582">
        <v>4000000</v>
      </c>
    </row>
    <row r="24" spans="1:5">
      <c r="A24" s="581" t="s">
        <v>469</v>
      </c>
      <c r="B24" s="582">
        <v>156075102</v>
      </c>
      <c r="C24" s="582">
        <v>85000000</v>
      </c>
      <c r="D24" s="582">
        <v>85000000</v>
      </c>
      <c r="E24" s="582">
        <v>85000000</v>
      </c>
    </row>
    <row r="25" spans="1:5">
      <c r="A25" s="581" t="s">
        <v>547</v>
      </c>
      <c r="B25" s="578">
        <v>239643438</v>
      </c>
      <c r="C25" s="578">
        <v>245000000</v>
      </c>
      <c r="D25" s="578">
        <v>245000000</v>
      </c>
      <c r="E25" s="578">
        <v>245000000</v>
      </c>
    </row>
    <row r="26" spans="1:5">
      <c r="A26" s="579" t="s">
        <v>548</v>
      </c>
      <c r="B26" s="580">
        <f>SUM(B11+B16+B17+B24+B25)</f>
        <v>926566811</v>
      </c>
      <c r="C26" s="580">
        <f>SUM(C11+C16+C17+C24+C25)</f>
        <v>839161174</v>
      </c>
      <c r="D26" s="580">
        <f>SUM(D11+D16+D17+D24+D25)</f>
        <v>839161174</v>
      </c>
      <c r="E26" s="580">
        <f>SUM(E11+E16+E17+E24+E25)</f>
        <v>834661174</v>
      </c>
    </row>
    <row r="27" spans="1:5" hidden="1">
      <c r="A27" s="579"/>
      <c r="B27" s="583"/>
      <c r="C27" s="583"/>
      <c r="D27" s="583"/>
      <c r="E27" s="583"/>
    </row>
    <row r="28" spans="1:5" hidden="1">
      <c r="A28" s="579"/>
      <c r="B28" s="583"/>
      <c r="C28" s="583"/>
      <c r="D28" s="583"/>
      <c r="E28" s="583"/>
    </row>
    <row r="29" spans="1:5" hidden="1">
      <c r="A29" s="579" t="s">
        <v>549</v>
      </c>
      <c r="B29" s="583">
        <f>SUM(B26:B28)</f>
        <v>926566811</v>
      </c>
      <c r="C29" s="583"/>
      <c r="D29" s="583"/>
      <c r="E29" s="583"/>
    </row>
    <row r="30" spans="1:5">
      <c r="A30" s="584"/>
      <c r="B30" s="585"/>
      <c r="C30" s="585"/>
      <c r="D30" s="585"/>
      <c r="E30" s="585"/>
    </row>
    <row r="31" spans="1:5">
      <c r="A31" s="573" t="s">
        <v>100</v>
      </c>
      <c r="B31" s="574">
        <v>2017</v>
      </c>
      <c r="C31" s="574">
        <v>2018</v>
      </c>
      <c r="D31" s="574">
        <v>2019</v>
      </c>
      <c r="E31" s="574">
        <v>2020</v>
      </c>
    </row>
    <row r="32" spans="1:5">
      <c r="A32" s="586" t="s">
        <v>12</v>
      </c>
      <c r="B32" s="587">
        <v>226330743</v>
      </c>
      <c r="C32" s="587">
        <v>230000000</v>
      </c>
      <c r="D32" s="587">
        <v>230000000</v>
      </c>
      <c r="E32" s="587">
        <v>230000000</v>
      </c>
    </row>
    <row r="33" spans="1:5">
      <c r="A33" s="588" t="s">
        <v>472</v>
      </c>
      <c r="B33" s="589">
        <v>53434899</v>
      </c>
      <c r="C33" s="589">
        <v>52000000</v>
      </c>
      <c r="D33" s="589">
        <v>52000000</v>
      </c>
      <c r="E33" s="589">
        <v>52000000</v>
      </c>
    </row>
    <row r="34" spans="1:5">
      <c r="A34" s="588" t="s">
        <v>550</v>
      </c>
      <c r="B34" s="589">
        <v>238552888</v>
      </c>
      <c r="C34" s="589">
        <v>212000000</v>
      </c>
      <c r="D34" s="589">
        <v>212000000</v>
      </c>
      <c r="E34" s="589">
        <v>218000000</v>
      </c>
    </row>
    <row r="35" spans="1:5">
      <c r="A35" s="590" t="s">
        <v>551</v>
      </c>
      <c r="B35" s="589">
        <v>8055000</v>
      </c>
      <c r="C35" s="589">
        <v>9500000</v>
      </c>
      <c r="D35" s="589">
        <v>9500000</v>
      </c>
      <c r="E35" s="589">
        <v>9500000</v>
      </c>
    </row>
    <row r="36" spans="1:5">
      <c r="A36" s="590" t="s">
        <v>552</v>
      </c>
      <c r="B36" s="589">
        <v>6200000</v>
      </c>
      <c r="C36" s="589">
        <v>6200000</v>
      </c>
      <c r="D36" s="589">
        <v>6200000</v>
      </c>
      <c r="E36" s="589">
        <v>6200000</v>
      </c>
    </row>
    <row r="37" spans="1:5">
      <c r="A37" s="590" t="s">
        <v>553</v>
      </c>
      <c r="B37" s="589">
        <v>26628500</v>
      </c>
      <c r="C37" s="589">
        <v>10000000</v>
      </c>
      <c r="D37" s="589">
        <v>10000000</v>
      </c>
      <c r="E37" s="589">
        <v>10000000</v>
      </c>
    </row>
    <row r="38" spans="1:5">
      <c r="A38" s="664" t="s">
        <v>577</v>
      </c>
      <c r="B38" s="589">
        <v>7438526</v>
      </c>
      <c r="C38" s="589"/>
      <c r="D38" s="589"/>
      <c r="E38" s="589"/>
    </row>
    <row r="39" spans="1:5">
      <c r="A39" s="590" t="s">
        <v>554</v>
      </c>
      <c r="B39" s="589">
        <v>73315500</v>
      </c>
      <c r="C39" s="589">
        <v>35000000</v>
      </c>
      <c r="D39" s="589">
        <v>35000000</v>
      </c>
      <c r="E39" s="589">
        <v>15000000</v>
      </c>
    </row>
    <row r="40" spans="1:5">
      <c r="A40" s="664" t="s">
        <v>578</v>
      </c>
      <c r="B40" s="589">
        <v>239643438</v>
      </c>
      <c r="C40" s="589">
        <v>245000000</v>
      </c>
      <c r="D40" s="589">
        <v>245000000</v>
      </c>
      <c r="E40" s="589">
        <v>245000000</v>
      </c>
    </row>
    <row r="41" spans="1:5">
      <c r="A41" s="590"/>
      <c r="B41" s="589"/>
      <c r="C41" s="589"/>
      <c r="D41" s="589"/>
      <c r="E41" s="589"/>
    </row>
    <row r="42" spans="1:5">
      <c r="A42" s="590" t="s">
        <v>555</v>
      </c>
      <c r="B42" s="589">
        <v>46967317</v>
      </c>
      <c r="C42" s="589">
        <v>39461174</v>
      </c>
      <c r="D42" s="589">
        <v>39461174</v>
      </c>
      <c r="E42" s="589">
        <v>48961174</v>
      </c>
    </row>
    <row r="43" spans="1:5">
      <c r="A43" s="583" t="s">
        <v>556</v>
      </c>
      <c r="B43" s="583">
        <f>SUM(B32:B42)</f>
        <v>926566811</v>
      </c>
      <c r="C43" s="583">
        <f>SUM(C32:C42)</f>
        <v>839161174</v>
      </c>
      <c r="D43" s="583">
        <f>SUM(D32:D42)</f>
        <v>839161174</v>
      </c>
      <c r="E43" s="583">
        <f>SUM(E32:E42)</f>
        <v>834661174</v>
      </c>
    </row>
  </sheetData>
  <sheetProtection selectLockedCells="1" selectUnlockedCells="1"/>
  <mergeCells count="2">
    <mergeCell ref="A1:F1"/>
    <mergeCell ref="A2:F2"/>
  </mergeCells>
  <phoneticPr fontId="50" type="noConversion"/>
  <pageMargins left="0.7" right="0.7" top="0.75" bottom="0.75" header="0.3" footer="0.51180555555555551"/>
  <pageSetup paperSize="9" scale="94" firstPageNumber="0" orientation="portrait" horizontalDpi="300" verticalDpi="300" r:id="rId1"/>
  <headerFooter alignWithMargins="0">
    <oddHeader>&amp;C&amp;"Arial CE,Normál"Hegyeshalom Nagyközségi Önkormányzat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18"/>
  <sheetViews>
    <sheetView view="pageLayout" zoomScaleNormal="100" workbookViewId="0">
      <selection activeCell="C13" sqref="C13"/>
    </sheetView>
  </sheetViews>
  <sheetFormatPr defaultColWidth="8.5546875" defaultRowHeight="13.2"/>
  <cols>
    <col min="1" max="1" width="41.6640625" customWidth="1"/>
    <col min="2" max="2" width="12.88671875" customWidth="1"/>
    <col min="3" max="3" width="13.33203125" customWidth="1"/>
    <col min="4" max="4" width="12.6640625" customWidth="1"/>
    <col min="5" max="5" width="12.5546875" customWidth="1"/>
  </cols>
  <sheetData>
    <row r="1" spans="1:10" ht="13.2" customHeight="1">
      <c r="A1" s="989" t="s">
        <v>557</v>
      </c>
      <c r="B1" s="989"/>
      <c r="C1" s="989"/>
      <c r="D1" s="989"/>
      <c r="E1" s="989"/>
      <c r="F1" s="989"/>
      <c r="G1" s="989"/>
      <c r="H1" s="989"/>
      <c r="I1" s="989"/>
      <c r="J1" s="989"/>
    </row>
    <row r="2" spans="1:10">
      <c r="A2" s="988" t="s">
        <v>558</v>
      </c>
      <c r="B2" s="988"/>
      <c r="C2" s="988"/>
      <c r="D2" s="988"/>
      <c r="E2" s="988"/>
      <c r="F2" s="988"/>
      <c r="G2" s="988"/>
      <c r="H2" s="988"/>
      <c r="I2" s="988"/>
      <c r="J2" s="988"/>
    </row>
    <row r="3" spans="1:10">
      <c r="A3" s="988" t="s">
        <v>587</v>
      </c>
      <c r="B3" s="988"/>
      <c r="C3" s="988"/>
      <c r="D3" s="988"/>
      <c r="E3" s="988"/>
      <c r="F3" s="988"/>
      <c r="G3" s="988"/>
      <c r="H3" s="988"/>
      <c r="I3" s="988"/>
      <c r="J3" s="988"/>
    </row>
    <row r="4" spans="1:10">
      <c r="A4" s="591"/>
      <c r="B4" s="592"/>
      <c r="C4" s="592"/>
      <c r="D4" s="592"/>
      <c r="E4" s="592"/>
      <c r="F4" s="592"/>
      <c r="G4" s="592"/>
      <c r="H4" s="592"/>
      <c r="I4" s="592"/>
      <c r="J4" s="592"/>
    </row>
    <row r="5" spans="1:10">
      <c r="A5" s="593"/>
      <c r="B5" s="594"/>
      <c r="C5" s="592"/>
      <c r="D5" s="592"/>
      <c r="E5" s="638" t="s">
        <v>585</v>
      </c>
      <c r="F5" s="570"/>
      <c r="G5" s="592"/>
      <c r="H5" s="592"/>
      <c r="I5" s="592"/>
      <c r="J5" s="593"/>
    </row>
    <row r="6" spans="1:10" ht="15.6">
      <c r="A6" s="990" t="s">
        <v>448</v>
      </c>
      <c r="B6" s="595">
        <v>2017</v>
      </c>
      <c r="C6" s="596">
        <v>2018</v>
      </c>
      <c r="D6" s="596">
        <v>2019</v>
      </c>
      <c r="E6" s="597">
        <v>2020</v>
      </c>
      <c r="F6" s="598"/>
      <c r="G6" s="598"/>
      <c r="H6" s="598"/>
      <c r="I6" s="598"/>
      <c r="J6" s="598"/>
    </row>
    <row r="7" spans="1:10" ht="15.6">
      <c r="A7" s="990"/>
      <c r="B7" s="595" t="s">
        <v>559</v>
      </c>
      <c r="C7" s="595" t="s">
        <v>559</v>
      </c>
      <c r="D7" s="599" t="s">
        <v>559</v>
      </c>
      <c r="E7" s="595" t="s">
        <v>559</v>
      </c>
      <c r="F7" s="595"/>
      <c r="G7" s="595"/>
      <c r="H7" s="595"/>
      <c r="I7" s="595"/>
      <c r="J7" s="595"/>
    </row>
    <row r="8" spans="1:10" ht="15.6">
      <c r="A8" s="600" t="s">
        <v>541</v>
      </c>
      <c r="B8" s="601">
        <v>202000000</v>
      </c>
      <c r="C8" s="601">
        <v>175000000</v>
      </c>
      <c r="D8" s="602">
        <v>175000000</v>
      </c>
      <c r="E8" s="603">
        <v>175000000</v>
      </c>
      <c r="F8" s="603"/>
      <c r="G8" s="603"/>
      <c r="H8" s="603"/>
      <c r="I8" s="603"/>
      <c r="J8" s="603"/>
    </row>
    <row r="9" spans="1:10" ht="15.6">
      <c r="A9" s="604" t="s">
        <v>560</v>
      </c>
      <c r="B9" s="605"/>
      <c r="C9" s="605"/>
      <c r="D9" s="606"/>
      <c r="E9" s="603"/>
      <c r="F9" s="603"/>
      <c r="G9" s="603"/>
      <c r="H9" s="603"/>
      <c r="I9" s="603"/>
      <c r="J9" s="603"/>
    </row>
    <row r="10" spans="1:10" ht="15.6">
      <c r="A10" s="604" t="s">
        <v>561</v>
      </c>
      <c r="B10" s="605"/>
      <c r="C10" s="605"/>
      <c r="D10" s="606"/>
      <c r="E10" s="603"/>
      <c r="F10" s="603"/>
      <c r="G10" s="603"/>
      <c r="H10" s="603"/>
      <c r="I10" s="603"/>
      <c r="J10" s="603"/>
    </row>
    <row r="11" spans="1:10" ht="15.6">
      <c r="A11" s="604" t="s">
        <v>586</v>
      </c>
      <c r="B11" s="605">
        <v>27097200</v>
      </c>
      <c r="C11" s="605">
        <v>27000000</v>
      </c>
      <c r="D11" s="606">
        <v>27000000</v>
      </c>
      <c r="E11" s="603">
        <v>27000000</v>
      </c>
      <c r="F11" s="603"/>
      <c r="G11" s="603"/>
      <c r="H11" s="603"/>
      <c r="I11" s="603"/>
      <c r="J11" s="603"/>
    </row>
    <row r="12" spans="1:10" ht="69.75" customHeight="1">
      <c r="A12" s="607" t="s">
        <v>562</v>
      </c>
      <c r="B12" s="608">
        <v>6350000</v>
      </c>
      <c r="C12" s="608">
        <v>5000000</v>
      </c>
      <c r="D12" s="609">
        <v>5000000</v>
      </c>
      <c r="E12" s="610">
        <v>5000000</v>
      </c>
      <c r="F12" s="610"/>
      <c r="G12" s="610"/>
      <c r="H12" s="610"/>
      <c r="I12" s="610"/>
      <c r="J12" s="603"/>
    </row>
    <row r="13" spans="1:10" ht="37.5" customHeight="1">
      <c r="A13" s="611" t="s">
        <v>563</v>
      </c>
      <c r="B13" s="608"/>
      <c r="C13" s="608"/>
      <c r="D13" s="609"/>
      <c r="E13" s="610"/>
      <c r="F13" s="610"/>
      <c r="G13" s="610"/>
      <c r="H13" s="610"/>
      <c r="I13" s="610"/>
      <c r="J13" s="603"/>
    </row>
    <row r="14" spans="1:10" ht="39" customHeight="1">
      <c r="A14" s="611" t="s">
        <v>564</v>
      </c>
      <c r="B14" s="608"/>
      <c r="C14" s="608"/>
      <c r="D14" s="609"/>
      <c r="E14" s="610"/>
      <c r="F14" s="610"/>
      <c r="G14" s="610"/>
      <c r="H14" s="610"/>
      <c r="I14" s="610"/>
      <c r="J14" s="603"/>
    </row>
    <row r="15" spans="1:10" ht="15.6">
      <c r="A15" s="612" t="s">
        <v>565</v>
      </c>
      <c r="B15" s="613"/>
      <c r="C15" s="613"/>
      <c r="D15" s="614"/>
      <c r="E15" s="603"/>
      <c r="F15" s="603"/>
      <c r="G15" s="603"/>
      <c r="H15" s="603"/>
      <c r="I15" s="603"/>
      <c r="J15" s="603"/>
    </row>
    <row r="16" spans="1:10" ht="15.6">
      <c r="A16" s="615" t="s">
        <v>566</v>
      </c>
      <c r="B16" s="616">
        <f>SUM(B8:B15)</f>
        <v>235447200</v>
      </c>
      <c r="C16" s="616">
        <f>SUM(C8:C15)</f>
        <v>207000000</v>
      </c>
      <c r="D16" s="617">
        <f>SUM(D8:D15)</f>
        <v>207000000</v>
      </c>
      <c r="E16" s="616">
        <f>SUM(E8:E15)</f>
        <v>207000000</v>
      </c>
      <c r="F16" s="616"/>
      <c r="G16" s="616"/>
      <c r="H16" s="616"/>
      <c r="I16" s="616"/>
      <c r="J16" s="616"/>
    </row>
    <row r="17" spans="1:10" ht="15.6">
      <c r="A17" s="615" t="s">
        <v>567</v>
      </c>
      <c r="B17" s="616">
        <f>B16/2</f>
        <v>117723600</v>
      </c>
      <c r="C17" s="616">
        <f>C16/2</f>
        <v>103500000</v>
      </c>
      <c r="D17" s="617">
        <f>D16/2</f>
        <v>103500000</v>
      </c>
      <c r="E17" s="616">
        <f>E16/2</f>
        <v>103500000</v>
      </c>
      <c r="F17" s="616"/>
      <c r="G17" s="616"/>
      <c r="H17" s="616"/>
      <c r="I17" s="616"/>
      <c r="J17" s="616"/>
    </row>
    <row r="18" spans="1:10">
      <c r="A18" s="618"/>
      <c r="B18" s="593"/>
      <c r="C18" s="593"/>
      <c r="D18" s="593"/>
      <c r="E18" s="619"/>
      <c r="F18" s="619"/>
      <c r="G18" s="619"/>
      <c r="H18" s="619"/>
      <c r="I18" s="619"/>
      <c r="J18" s="619"/>
    </row>
  </sheetData>
  <sheetProtection selectLockedCells="1" selectUnlockedCells="1"/>
  <mergeCells count="4">
    <mergeCell ref="A1:J1"/>
    <mergeCell ref="A2:J2"/>
    <mergeCell ref="A3:J3"/>
    <mergeCell ref="A6:A7"/>
  </mergeCells>
  <phoneticPr fontId="50" type="noConversion"/>
  <pageMargins left="0.70833333333333337" right="0.70833333333333337" top="0.74791666666666667" bottom="0.74791666666666667" header="0.31527777777777777" footer="0.51180555555555551"/>
  <pageSetup paperSize="9" scale="98" firstPageNumber="0" orientation="landscape" horizontalDpi="300" verticalDpi="300" r:id="rId1"/>
  <headerFooter alignWithMargins="0">
    <oddHeader>&amp;C&amp;"Arial CE,Normál"Hegyeshalom Nagyközségi Önkormányzat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127"/>
  <sheetViews>
    <sheetView view="pageBreakPreview" topLeftCell="A85" zoomScale="60" zoomScaleNormal="100" workbookViewId="0">
      <selection activeCell="J1" sqref="J1:J4"/>
    </sheetView>
  </sheetViews>
  <sheetFormatPr defaultColWidth="8.5546875" defaultRowHeight="13.2"/>
  <cols>
    <col min="1" max="1" width="8.33203125" customWidth="1"/>
    <col min="2" max="2" width="88.33203125" customWidth="1"/>
    <col min="3" max="5" width="0" hidden="1" customWidth="1"/>
    <col min="6" max="6" width="20.88671875" customWidth="1"/>
    <col min="7" max="7" width="16" customWidth="1"/>
    <col min="8" max="10" width="20.88671875" customWidth="1"/>
  </cols>
  <sheetData>
    <row r="1" spans="1:10" ht="20.399999999999999">
      <c r="A1" s="973" t="s">
        <v>127</v>
      </c>
      <c r="B1" s="620"/>
      <c r="C1" s="974" t="s">
        <v>1</v>
      </c>
      <c r="D1" s="974"/>
      <c r="E1" s="974"/>
      <c r="F1" s="395"/>
      <c r="G1" s="734" t="s">
        <v>99</v>
      </c>
      <c r="H1" s="991" t="s">
        <v>639</v>
      </c>
      <c r="I1" s="969" t="s">
        <v>664</v>
      </c>
      <c r="J1" s="991" t="s">
        <v>617</v>
      </c>
    </row>
    <row r="2" spans="1:10" ht="20.399999999999999">
      <c r="A2" s="973"/>
      <c r="B2" s="396" t="s">
        <v>568</v>
      </c>
      <c r="C2" s="974"/>
      <c r="D2" s="974"/>
      <c r="E2" s="974"/>
      <c r="F2" s="317" t="s">
        <v>612</v>
      </c>
      <c r="G2" s="735" t="s">
        <v>104</v>
      </c>
      <c r="H2" s="992"/>
      <c r="I2" s="977"/>
      <c r="J2" s="992"/>
    </row>
    <row r="3" spans="1:10" ht="21">
      <c r="A3" s="973"/>
      <c r="B3" s="397"/>
      <c r="C3" s="975" t="s">
        <v>101</v>
      </c>
      <c r="D3" s="975"/>
      <c r="E3" s="975" t="s">
        <v>6</v>
      </c>
      <c r="F3" s="317" t="s">
        <v>107</v>
      </c>
      <c r="G3" s="735" t="s">
        <v>108</v>
      </c>
      <c r="H3" s="992"/>
      <c r="I3" s="977"/>
      <c r="J3" s="992"/>
    </row>
    <row r="4" spans="1:10" ht="20.399999999999999">
      <c r="A4" s="973"/>
      <c r="B4" s="399"/>
      <c r="C4" s="400" t="s">
        <v>105</v>
      </c>
      <c r="D4" s="398" t="s">
        <v>263</v>
      </c>
      <c r="E4" s="975"/>
      <c r="F4" s="401"/>
      <c r="G4" s="736" t="s">
        <v>246</v>
      </c>
      <c r="H4" s="992"/>
      <c r="I4" s="978"/>
      <c r="J4" s="992"/>
    </row>
    <row r="5" spans="1:10" ht="18">
      <c r="A5" s="146" t="s">
        <v>295</v>
      </c>
      <c r="B5" s="18" t="s">
        <v>296</v>
      </c>
      <c r="C5" s="402"/>
      <c r="D5" s="403"/>
      <c r="E5" s="402"/>
      <c r="F5" s="621">
        <v>74102249</v>
      </c>
      <c r="G5" s="737"/>
      <c r="H5" s="698">
        <v>74101616</v>
      </c>
      <c r="I5" s="698">
        <v>71242673</v>
      </c>
      <c r="J5" s="698">
        <v>69937342</v>
      </c>
    </row>
    <row r="6" spans="1:10" ht="18">
      <c r="A6" s="146" t="s">
        <v>297</v>
      </c>
      <c r="B6" s="18" t="s">
        <v>298</v>
      </c>
      <c r="C6" s="402"/>
      <c r="D6" s="403"/>
      <c r="E6" s="402"/>
      <c r="F6" s="621">
        <v>6947735</v>
      </c>
      <c r="G6" s="737"/>
      <c r="H6" s="698">
        <v>7036630</v>
      </c>
      <c r="I6" s="698">
        <v>10892600</v>
      </c>
      <c r="J6" s="698">
        <v>10892600</v>
      </c>
    </row>
    <row r="7" spans="1:10" ht="18">
      <c r="A7" s="146" t="s">
        <v>299</v>
      </c>
      <c r="B7" s="18" t="s">
        <v>300</v>
      </c>
      <c r="C7" s="402"/>
      <c r="D7" s="403"/>
      <c r="E7" s="402"/>
      <c r="F7" s="621"/>
      <c r="G7" s="737"/>
      <c r="H7" s="698"/>
      <c r="I7" s="698"/>
      <c r="J7" s="698"/>
    </row>
    <row r="8" spans="1:10" ht="18">
      <c r="A8" s="146" t="s">
        <v>301</v>
      </c>
      <c r="B8" s="18" t="s">
        <v>302</v>
      </c>
      <c r="C8" s="402"/>
      <c r="D8" s="403"/>
      <c r="E8" s="402"/>
      <c r="F8" s="621"/>
      <c r="G8" s="737"/>
      <c r="H8" s="698"/>
      <c r="I8" s="698"/>
      <c r="J8" s="698"/>
    </row>
    <row r="9" spans="1:10" ht="18">
      <c r="A9" s="146" t="s">
        <v>303</v>
      </c>
      <c r="B9" s="18" t="s">
        <v>304</v>
      </c>
      <c r="C9" s="402"/>
      <c r="D9" s="403"/>
      <c r="E9" s="402"/>
      <c r="F9" s="621">
        <v>2001015</v>
      </c>
      <c r="G9" s="737"/>
      <c r="H9" s="698">
        <v>2001015</v>
      </c>
      <c r="I9" s="698">
        <v>3351000</v>
      </c>
      <c r="J9" s="698">
        <v>3351000</v>
      </c>
    </row>
    <row r="10" spans="1:10" ht="18">
      <c r="A10" s="146" t="s">
        <v>305</v>
      </c>
      <c r="B10" s="18" t="s">
        <v>306</v>
      </c>
      <c r="C10" s="402"/>
      <c r="D10" s="403"/>
      <c r="E10" s="402"/>
      <c r="F10" s="621">
        <v>3426852</v>
      </c>
      <c r="G10" s="737"/>
      <c r="H10" s="698">
        <v>3426852</v>
      </c>
      <c r="I10" s="698">
        <v>3307685</v>
      </c>
      <c r="J10" s="698">
        <v>3278000</v>
      </c>
    </row>
    <row r="11" spans="1:10" ht="18">
      <c r="A11" s="146" t="s">
        <v>307</v>
      </c>
      <c r="B11" s="18" t="s">
        <v>569</v>
      </c>
      <c r="C11" s="402"/>
      <c r="D11" s="403"/>
      <c r="E11" s="402"/>
      <c r="F11" s="621">
        <v>2300000</v>
      </c>
      <c r="G11" s="737"/>
      <c r="H11" s="698">
        <v>2300000</v>
      </c>
      <c r="I11" s="698">
        <v>2316667</v>
      </c>
      <c r="J11" s="698">
        <v>2241167</v>
      </c>
    </row>
    <row r="12" spans="1:10" ht="18">
      <c r="A12" s="146" t="s">
        <v>309</v>
      </c>
      <c r="B12" s="18" t="s">
        <v>310</v>
      </c>
      <c r="C12" s="402"/>
      <c r="D12" s="403"/>
      <c r="E12" s="402"/>
      <c r="F12" s="621">
        <v>1330000</v>
      </c>
      <c r="G12" s="737"/>
      <c r="H12" s="698">
        <v>1330000</v>
      </c>
      <c r="I12" s="698">
        <v>1401972</v>
      </c>
      <c r="J12" s="698">
        <v>1393167</v>
      </c>
    </row>
    <row r="13" spans="1:10" ht="18">
      <c r="A13" s="146" t="s">
        <v>311</v>
      </c>
      <c r="B13" s="18" t="s">
        <v>312</v>
      </c>
      <c r="C13" s="402"/>
      <c r="D13" s="403"/>
      <c r="E13" s="402"/>
      <c r="F13" s="621">
        <v>281984</v>
      </c>
      <c r="G13" s="737"/>
      <c r="H13" s="698">
        <v>254321</v>
      </c>
      <c r="I13" s="698">
        <v>341570</v>
      </c>
      <c r="J13" s="698">
        <v>341570</v>
      </c>
    </row>
    <row r="14" spans="1:10" ht="18">
      <c r="A14" s="146" t="s">
        <v>313</v>
      </c>
      <c r="B14" s="18" t="s">
        <v>314</v>
      </c>
      <c r="C14" s="402"/>
      <c r="D14" s="403"/>
      <c r="E14" s="402"/>
      <c r="F14" s="621"/>
      <c r="G14" s="737"/>
      <c r="H14" s="698">
        <v>386496</v>
      </c>
      <c r="I14" s="698">
        <v>767757</v>
      </c>
      <c r="J14" s="698">
        <v>767757</v>
      </c>
    </row>
    <row r="15" spans="1:10" ht="17.399999999999999">
      <c r="A15" s="404" t="s">
        <v>315</v>
      </c>
      <c r="B15" s="73" t="s">
        <v>316</v>
      </c>
      <c r="C15" s="405">
        <f>SUM(C5:C14)</f>
        <v>0</v>
      </c>
      <c r="D15" s="406">
        <f>SUM(D5:D14)</f>
        <v>0</v>
      </c>
      <c r="E15" s="405">
        <f>SUM(E5:E14)</f>
        <v>0</v>
      </c>
      <c r="F15" s="622">
        <f>SUM(F5:F14)</f>
        <v>90389835</v>
      </c>
      <c r="G15" s="622">
        <f t="shared" ref="G15:J15" si="0">SUM(G5:G14)</f>
        <v>0</v>
      </c>
      <c r="H15" s="622">
        <f t="shared" si="0"/>
        <v>90836930</v>
      </c>
      <c r="I15" s="622">
        <f>SUM(I5:I14)</f>
        <v>93621924</v>
      </c>
      <c r="J15" s="622">
        <f t="shared" si="0"/>
        <v>92202603</v>
      </c>
    </row>
    <row r="16" spans="1:10" ht="18">
      <c r="A16" s="146" t="s">
        <v>317</v>
      </c>
      <c r="B16" s="18" t="s">
        <v>318</v>
      </c>
      <c r="C16" s="402"/>
      <c r="D16" s="403"/>
      <c r="E16" s="402"/>
      <c r="F16" s="621"/>
      <c r="G16" s="738"/>
      <c r="H16" s="698"/>
      <c r="I16" s="698"/>
      <c r="J16" s="698"/>
    </row>
    <row r="17" spans="1:10" ht="18">
      <c r="A17" s="146" t="s">
        <v>319</v>
      </c>
      <c r="B17" s="18" t="s">
        <v>424</v>
      </c>
      <c r="C17" s="402"/>
      <c r="D17" s="403"/>
      <c r="E17" s="402"/>
      <c r="F17" s="621">
        <v>51840</v>
      </c>
      <c r="G17" s="738"/>
      <c r="H17" s="698">
        <v>51840</v>
      </c>
      <c r="I17" s="698">
        <v>51840</v>
      </c>
      <c r="J17" s="698">
        <v>51840</v>
      </c>
    </row>
    <row r="18" spans="1:10" ht="18">
      <c r="A18" s="146" t="s">
        <v>321</v>
      </c>
      <c r="B18" s="18" t="s">
        <v>322</v>
      </c>
      <c r="C18" s="402"/>
      <c r="D18" s="402"/>
      <c r="E18" s="402"/>
      <c r="F18" s="621"/>
      <c r="G18" s="738"/>
      <c r="H18" s="698"/>
      <c r="I18" s="698"/>
      <c r="J18" s="698"/>
    </row>
    <row r="19" spans="1:10" ht="17.399999999999999">
      <c r="A19" s="404" t="s">
        <v>323</v>
      </c>
      <c r="B19" s="73" t="s">
        <v>324</v>
      </c>
      <c r="C19" s="405">
        <f>SUM(C16:C18)</f>
        <v>0</v>
      </c>
      <c r="D19" s="406">
        <f>SUM(D16:D18)</f>
        <v>0</v>
      </c>
      <c r="E19" s="405">
        <f>SUM(E16:E18)</f>
        <v>0</v>
      </c>
      <c r="F19" s="622">
        <f>SUM(F16:F18)</f>
        <v>51840</v>
      </c>
      <c r="G19" s="622">
        <f t="shared" ref="G19:J19" si="1">SUM(G16:G18)</f>
        <v>0</v>
      </c>
      <c r="H19" s="622">
        <f t="shared" si="1"/>
        <v>51840</v>
      </c>
      <c r="I19" s="622">
        <f>SUM(I16:I18)</f>
        <v>51840</v>
      </c>
      <c r="J19" s="622">
        <f t="shared" si="1"/>
        <v>51840</v>
      </c>
    </row>
    <row r="20" spans="1:10" ht="17.399999999999999">
      <c r="A20" s="407" t="s">
        <v>11</v>
      </c>
      <c r="B20" s="147" t="s">
        <v>325</v>
      </c>
      <c r="C20" s="408">
        <f>SUM(C15,C19)</f>
        <v>0</v>
      </c>
      <c r="D20" s="409">
        <f>SUM(D15,D19)</f>
        <v>0</v>
      </c>
      <c r="E20" s="408">
        <f>SUM(E15,E19)</f>
        <v>0</v>
      </c>
      <c r="F20" s="421">
        <f>F15+F19</f>
        <v>90441675</v>
      </c>
      <c r="G20" s="421">
        <f t="shared" ref="G20:J20" si="2">G15+G19</f>
        <v>0</v>
      </c>
      <c r="H20" s="421">
        <f t="shared" si="2"/>
        <v>90888770</v>
      </c>
      <c r="I20" s="421">
        <f>I15+I19</f>
        <v>93673764</v>
      </c>
      <c r="J20" s="421">
        <f t="shared" si="2"/>
        <v>92254443</v>
      </c>
    </row>
    <row r="21" spans="1:10" ht="18">
      <c r="A21" s="146" t="s">
        <v>326</v>
      </c>
      <c r="B21" s="156" t="s">
        <v>327</v>
      </c>
      <c r="C21" s="402"/>
      <c r="D21" s="403"/>
      <c r="E21" s="402"/>
      <c r="F21" s="621">
        <v>18814638</v>
      </c>
      <c r="G21" s="737"/>
      <c r="H21" s="698">
        <v>18890804</v>
      </c>
      <c r="I21" s="698">
        <v>19208110</v>
      </c>
      <c r="J21" s="698">
        <v>19059461</v>
      </c>
    </row>
    <row r="22" spans="1:10" ht="18">
      <c r="A22" s="146" t="s">
        <v>328</v>
      </c>
      <c r="B22" s="156" t="s">
        <v>329</v>
      </c>
      <c r="C22" s="402"/>
      <c r="D22" s="403"/>
      <c r="E22" s="402"/>
      <c r="F22" s="623">
        <v>973304</v>
      </c>
      <c r="G22" s="737"/>
      <c r="H22" s="698">
        <v>973304</v>
      </c>
      <c r="I22" s="698">
        <v>1135917</v>
      </c>
      <c r="J22" s="698">
        <v>1135917</v>
      </c>
    </row>
    <row r="23" spans="1:10" ht="18">
      <c r="A23" s="146" t="s">
        <v>330</v>
      </c>
      <c r="B23" s="156" t="s">
        <v>570</v>
      </c>
      <c r="C23" s="402"/>
      <c r="D23" s="403"/>
      <c r="E23" s="402"/>
      <c r="F23" s="621">
        <v>200000</v>
      </c>
      <c r="G23" s="737"/>
      <c r="H23" s="698">
        <v>200000</v>
      </c>
      <c r="I23" s="698">
        <v>95659</v>
      </c>
      <c r="J23" s="698">
        <v>95659</v>
      </c>
    </row>
    <row r="24" spans="1:10" ht="18">
      <c r="A24" s="146" t="s">
        <v>332</v>
      </c>
      <c r="B24" s="156" t="s">
        <v>333</v>
      </c>
      <c r="C24" s="402"/>
      <c r="D24" s="403"/>
      <c r="E24" s="403"/>
      <c r="F24" s="623">
        <v>1203735</v>
      </c>
      <c r="G24" s="737"/>
      <c r="H24" s="698">
        <v>1203735</v>
      </c>
      <c r="I24" s="698">
        <v>990369</v>
      </c>
      <c r="J24" s="698">
        <v>990369</v>
      </c>
    </row>
    <row r="25" spans="1:10" ht="17.399999999999999">
      <c r="A25" s="10" t="s">
        <v>15</v>
      </c>
      <c r="B25" s="410" t="s">
        <v>334</v>
      </c>
      <c r="C25" s="409">
        <f>SUM(C21:C24)</f>
        <v>0</v>
      </c>
      <c r="D25" s="408">
        <f>SUM(D21:D24)</f>
        <v>0</v>
      </c>
      <c r="E25" s="409">
        <f>SUM(E21:E24)</f>
        <v>0</v>
      </c>
      <c r="F25" s="421">
        <f>SUM(F21:F24)</f>
        <v>21191677</v>
      </c>
      <c r="G25" s="421">
        <f t="shared" ref="G25:J25" si="3">SUM(G21:G24)</f>
        <v>0</v>
      </c>
      <c r="H25" s="421">
        <f t="shared" si="3"/>
        <v>21267843</v>
      </c>
      <c r="I25" s="421">
        <f>SUM(I21:I24)</f>
        <v>21430055</v>
      </c>
      <c r="J25" s="421">
        <f t="shared" si="3"/>
        <v>21281406</v>
      </c>
    </row>
    <row r="26" spans="1:10" ht="18">
      <c r="A26" s="146" t="s">
        <v>335</v>
      </c>
      <c r="B26" s="156" t="s">
        <v>336</v>
      </c>
      <c r="C26" s="402"/>
      <c r="D26" s="403"/>
      <c r="E26" s="402"/>
      <c r="F26" s="621">
        <v>10000</v>
      </c>
      <c r="G26" s="738"/>
      <c r="H26" s="698">
        <v>10000</v>
      </c>
      <c r="I26" s="698">
        <v>10000</v>
      </c>
      <c r="J26" s="698"/>
    </row>
    <row r="27" spans="1:10" ht="18">
      <c r="A27" s="146" t="s">
        <v>337</v>
      </c>
      <c r="B27" s="18" t="s">
        <v>338</v>
      </c>
      <c r="C27" s="402"/>
      <c r="D27" s="403"/>
      <c r="E27" s="402"/>
      <c r="F27" s="621">
        <v>600000</v>
      </c>
      <c r="G27" s="738"/>
      <c r="H27" s="698">
        <v>600000</v>
      </c>
      <c r="I27" s="698">
        <v>600000</v>
      </c>
      <c r="J27" s="698">
        <v>228414</v>
      </c>
    </row>
    <row r="28" spans="1:10" ht="18">
      <c r="A28" s="146" t="s">
        <v>665</v>
      </c>
      <c r="B28" s="18" t="s">
        <v>666</v>
      </c>
      <c r="C28" s="402"/>
      <c r="D28" s="403"/>
      <c r="E28" s="402"/>
      <c r="F28" s="621"/>
      <c r="G28" s="738"/>
      <c r="H28" s="733">
        <v>125000</v>
      </c>
      <c r="I28" s="733">
        <v>125000</v>
      </c>
      <c r="J28" s="733">
        <v>7018</v>
      </c>
    </row>
    <row r="29" spans="1:10" ht="15.6">
      <c r="A29" s="411" t="s">
        <v>339</v>
      </c>
      <c r="B29" s="155" t="s">
        <v>571</v>
      </c>
      <c r="C29" s="403">
        <f>SUM(C26:C27)</f>
        <v>0</v>
      </c>
      <c r="D29" s="402">
        <f>SUM(D26:D27)</f>
        <v>0</v>
      </c>
      <c r="E29" s="403">
        <f>SUM(E26:E27)</f>
        <v>0</v>
      </c>
      <c r="F29" s="406">
        <f>F26+F27</f>
        <v>610000</v>
      </c>
      <c r="G29" s="406">
        <f t="shared" ref="G29" si="4">G26+G27</f>
        <v>0</v>
      </c>
      <c r="H29" s="406">
        <f>H26+H27+H28</f>
        <v>735000</v>
      </c>
      <c r="I29" s="406">
        <f>SUM(I26:I28)</f>
        <v>735000</v>
      </c>
      <c r="J29" s="406">
        <f>J26+J27+J28</f>
        <v>235432</v>
      </c>
    </row>
    <row r="30" spans="1:10" ht="18">
      <c r="A30" s="146" t="s">
        <v>341</v>
      </c>
      <c r="B30" s="18" t="s">
        <v>342</v>
      </c>
      <c r="C30" s="402"/>
      <c r="D30" s="403"/>
      <c r="E30" s="402"/>
      <c r="F30" s="621"/>
      <c r="G30" s="738"/>
      <c r="H30" s="698"/>
      <c r="I30" s="698"/>
      <c r="J30" s="698"/>
    </row>
    <row r="31" spans="1:10" ht="18">
      <c r="A31" s="146" t="s">
        <v>343</v>
      </c>
      <c r="B31" s="18" t="s">
        <v>344</v>
      </c>
      <c r="C31" s="402"/>
      <c r="D31" s="403"/>
      <c r="E31" s="402"/>
      <c r="F31" s="621">
        <v>1500000</v>
      </c>
      <c r="G31" s="738"/>
      <c r="H31" s="698">
        <v>1500000</v>
      </c>
      <c r="I31" s="698">
        <v>1475260</v>
      </c>
      <c r="J31" s="698">
        <v>1422065</v>
      </c>
    </row>
    <row r="32" spans="1:10" ht="18">
      <c r="A32" s="146" t="s">
        <v>572</v>
      </c>
      <c r="B32" s="18" t="s">
        <v>573</v>
      </c>
      <c r="C32" s="402"/>
      <c r="D32" s="403"/>
      <c r="E32" s="402"/>
      <c r="F32" s="621"/>
      <c r="G32" s="738"/>
      <c r="H32" s="698"/>
      <c r="I32" s="698"/>
      <c r="J32" s="698"/>
    </row>
    <row r="33" spans="1:10" ht="18">
      <c r="A33" s="146" t="s">
        <v>347</v>
      </c>
      <c r="B33" s="18" t="s">
        <v>348</v>
      </c>
      <c r="C33" s="402"/>
      <c r="D33" s="403"/>
      <c r="E33" s="402"/>
      <c r="F33" s="621"/>
      <c r="G33" s="738"/>
      <c r="H33" s="698"/>
      <c r="I33" s="698"/>
      <c r="J33" s="698"/>
    </row>
    <row r="34" spans="1:10" ht="18">
      <c r="A34" s="146" t="s">
        <v>349</v>
      </c>
      <c r="B34" s="156" t="s">
        <v>350</v>
      </c>
      <c r="C34" s="402"/>
      <c r="D34" s="403"/>
      <c r="E34" s="402"/>
      <c r="F34" s="621">
        <v>210000</v>
      </c>
      <c r="G34" s="738"/>
      <c r="H34" s="698">
        <v>210000</v>
      </c>
      <c r="I34" s="698">
        <v>210000</v>
      </c>
      <c r="J34" s="698">
        <v>246396</v>
      </c>
    </row>
    <row r="35" spans="1:10" ht="18">
      <c r="A35" s="146" t="s">
        <v>351</v>
      </c>
      <c r="B35" s="18" t="s">
        <v>352</v>
      </c>
      <c r="C35" s="402"/>
      <c r="D35" s="403"/>
      <c r="E35" s="402"/>
      <c r="F35" s="621">
        <v>1025000</v>
      </c>
      <c r="G35" s="738"/>
      <c r="H35" s="698">
        <v>900000</v>
      </c>
      <c r="I35" s="698">
        <v>900000</v>
      </c>
      <c r="J35" s="698">
        <v>765877</v>
      </c>
    </row>
    <row r="36" spans="1:10" ht="15.6">
      <c r="A36" s="146" t="s">
        <v>345</v>
      </c>
      <c r="B36" s="26" t="s">
        <v>353</v>
      </c>
      <c r="C36" s="403">
        <f>SUM(C30:C35)</f>
        <v>0</v>
      </c>
      <c r="D36" s="402">
        <f>SUM(D30:D35)</f>
        <v>0</v>
      </c>
      <c r="E36" s="403">
        <f>SUM(E30:E35)</f>
        <v>0</v>
      </c>
      <c r="F36" s="406">
        <v>2735000</v>
      </c>
      <c r="G36" s="738"/>
      <c r="H36" s="698">
        <f>SUM(H30:H35)</f>
        <v>2610000</v>
      </c>
      <c r="I36" s="698"/>
      <c r="J36" s="698">
        <f>SUM(J30:J35)</f>
        <v>2434338</v>
      </c>
    </row>
    <row r="37" spans="1:10" ht="17.399999999999999">
      <c r="A37" s="413" t="s">
        <v>354</v>
      </c>
      <c r="B37" s="73" t="s">
        <v>355</v>
      </c>
      <c r="C37" s="414">
        <f>SUM(C36,C29)</f>
        <v>0</v>
      </c>
      <c r="D37" s="415">
        <f>SUM(D36,D29)</f>
        <v>0</v>
      </c>
      <c r="E37" s="414">
        <f>SUM(E36,E29)</f>
        <v>0</v>
      </c>
      <c r="F37" s="622">
        <f>SUM(F29+F36)</f>
        <v>3345000</v>
      </c>
      <c r="G37" s="622">
        <f t="shared" ref="G37" si="5">SUM(G26:G36)</f>
        <v>0</v>
      </c>
      <c r="H37" s="622">
        <f>H29+H36</f>
        <v>3345000</v>
      </c>
      <c r="I37" s="622">
        <f>SUM(I29:I35)</f>
        <v>3320260</v>
      </c>
      <c r="J37" s="622">
        <f>J29+J36</f>
        <v>2669770</v>
      </c>
    </row>
    <row r="38" spans="1:10" ht="18">
      <c r="A38" s="146" t="s">
        <v>356</v>
      </c>
      <c r="B38" s="18" t="s">
        <v>357</v>
      </c>
      <c r="C38" s="402"/>
      <c r="D38" s="403"/>
      <c r="E38" s="402"/>
      <c r="F38" s="624"/>
      <c r="G38" s="737"/>
      <c r="H38" s="698"/>
      <c r="I38" s="698"/>
      <c r="J38" s="698"/>
    </row>
    <row r="39" spans="1:10" ht="18">
      <c r="A39" s="146" t="s">
        <v>358</v>
      </c>
      <c r="B39" s="18" t="s">
        <v>427</v>
      </c>
      <c r="C39" s="402"/>
      <c r="D39" s="403"/>
      <c r="E39" s="402"/>
      <c r="F39" s="624">
        <v>150000</v>
      </c>
      <c r="G39" s="737"/>
      <c r="H39" s="698">
        <v>150000</v>
      </c>
      <c r="I39" s="698">
        <v>150000</v>
      </c>
      <c r="J39" s="698">
        <v>102728</v>
      </c>
    </row>
    <row r="40" spans="1:10" ht="17.399999999999999">
      <c r="A40" s="413" t="s">
        <v>362</v>
      </c>
      <c r="B40" s="416" t="s">
        <v>363</v>
      </c>
      <c r="C40" s="406">
        <f>SUM(C38:C39)</f>
        <v>0</v>
      </c>
      <c r="D40" s="406">
        <f>SUM(D38:D39)</f>
        <v>0</v>
      </c>
      <c r="E40" s="406">
        <f>SUM(E38:E39)</f>
        <v>0</v>
      </c>
      <c r="F40" s="622">
        <f>SUM(F38:F39)</f>
        <v>150000</v>
      </c>
      <c r="G40" s="622">
        <f t="shared" ref="G40:J40" si="6">SUM(G38:G39)</f>
        <v>0</v>
      </c>
      <c r="H40" s="622">
        <f t="shared" si="6"/>
        <v>150000</v>
      </c>
      <c r="I40" s="622">
        <f>I38+I39</f>
        <v>150000</v>
      </c>
      <c r="J40" s="622">
        <f t="shared" si="6"/>
        <v>102728</v>
      </c>
    </row>
    <row r="41" spans="1:10" ht="18">
      <c r="A41" s="146" t="s">
        <v>364</v>
      </c>
      <c r="B41" s="18" t="s">
        <v>365</v>
      </c>
      <c r="C41" s="402"/>
      <c r="D41" s="403"/>
      <c r="E41" s="402"/>
      <c r="F41" s="624">
        <v>1230000</v>
      </c>
      <c r="G41" s="737"/>
      <c r="H41" s="698">
        <v>1230000</v>
      </c>
      <c r="I41" s="698">
        <v>1230000</v>
      </c>
      <c r="J41" s="698"/>
    </row>
    <row r="42" spans="1:10" ht="18">
      <c r="A42" s="146" t="s">
        <v>366</v>
      </c>
      <c r="B42" s="18" t="s">
        <v>367</v>
      </c>
      <c r="C42" s="402"/>
      <c r="D42" s="403"/>
      <c r="E42" s="402"/>
      <c r="F42" s="624"/>
      <c r="G42" s="737"/>
      <c r="H42" s="698"/>
      <c r="I42" s="698"/>
      <c r="J42" s="698"/>
    </row>
    <row r="43" spans="1:10" ht="18">
      <c r="A43" s="146" t="s">
        <v>368</v>
      </c>
      <c r="B43" s="18" t="s">
        <v>369</v>
      </c>
      <c r="C43" s="402"/>
      <c r="D43" s="403"/>
      <c r="E43" s="402"/>
      <c r="F43" s="624"/>
      <c r="G43" s="737"/>
      <c r="H43" s="698"/>
      <c r="I43" s="698"/>
      <c r="J43" s="698"/>
    </row>
    <row r="44" spans="1:10" ht="18">
      <c r="A44" s="146" t="s">
        <v>370</v>
      </c>
      <c r="B44" s="18" t="s">
        <v>371</v>
      </c>
      <c r="C44" s="402"/>
      <c r="D44" s="403"/>
      <c r="E44" s="402"/>
      <c r="F44" s="624">
        <v>700000</v>
      </c>
      <c r="G44" s="737"/>
      <c r="H44" s="698">
        <v>700000</v>
      </c>
      <c r="I44" s="698">
        <v>700000</v>
      </c>
      <c r="J44" s="698">
        <v>550800</v>
      </c>
    </row>
    <row r="45" spans="1:10" ht="18">
      <c r="A45" s="146" t="s">
        <v>372</v>
      </c>
      <c r="B45" s="18" t="s">
        <v>373</v>
      </c>
      <c r="C45" s="402"/>
      <c r="D45" s="403"/>
      <c r="E45" s="402"/>
      <c r="F45" s="624"/>
      <c r="G45" s="737"/>
      <c r="H45" s="698"/>
      <c r="I45" s="698"/>
      <c r="J45" s="698"/>
    </row>
    <row r="46" spans="1:10" ht="18">
      <c r="A46" s="146" t="s">
        <v>374</v>
      </c>
      <c r="B46" s="18" t="s">
        <v>430</v>
      </c>
      <c r="C46" s="402"/>
      <c r="D46" s="403"/>
      <c r="E46" s="402"/>
      <c r="F46" s="624">
        <v>800000</v>
      </c>
      <c r="G46" s="737"/>
      <c r="H46" s="698">
        <v>800000</v>
      </c>
      <c r="I46" s="698">
        <v>945617</v>
      </c>
      <c r="J46" s="698">
        <v>855289</v>
      </c>
    </row>
    <row r="47" spans="1:10" ht="18">
      <c r="A47" s="146" t="s">
        <v>376</v>
      </c>
      <c r="B47" s="18" t="s">
        <v>431</v>
      </c>
      <c r="C47" s="402"/>
      <c r="D47" s="403"/>
      <c r="E47" s="402"/>
      <c r="F47" s="624">
        <v>4500000</v>
      </c>
      <c r="G47" s="737"/>
      <c r="H47" s="698">
        <v>4820894</v>
      </c>
      <c r="I47" s="698">
        <v>4359833</v>
      </c>
      <c r="J47" s="698">
        <v>4216365</v>
      </c>
    </row>
    <row r="48" spans="1:10" ht="17.399999999999999">
      <c r="A48" s="413" t="s">
        <v>378</v>
      </c>
      <c r="B48" s="416" t="s">
        <v>379</v>
      </c>
      <c r="C48" s="405">
        <f>SUM(C41:C47)</f>
        <v>0</v>
      </c>
      <c r="D48" s="406">
        <f>SUM(D41:D47)</f>
        <v>0</v>
      </c>
      <c r="E48" s="405">
        <f>SUM(E41:E47)</f>
        <v>0</v>
      </c>
      <c r="F48" s="622">
        <f>SUM(F41:F47)</f>
        <v>7230000</v>
      </c>
      <c r="G48" s="739"/>
      <c r="H48" s="699">
        <f>SUM(H41:H47)</f>
        <v>7550894</v>
      </c>
      <c r="I48" s="699">
        <f>SUM(I41:I47)</f>
        <v>7235450</v>
      </c>
      <c r="J48" s="699">
        <f>SUM(J41:J47)</f>
        <v>5622454</v>
      </c>
    </row>
    <row r="49" spans="1:10" ht="18">
      <c r="A49" s="146" t="s">
        <v>380</v>
      </c>
      <c r="B49" s="18" t="s">
        <v>381</v>
      </c>
      <c r="C49" s="402"/>
      <c r="D49" s="403"/>
      <c r="E49" s="402"/>
      <c r="F49" s="624"/>
      <c r="G49" s="737"/>
      <c r="H49" s="698">
        <v>455860</v>
      </c>
      <c r="I49" s="698">
        <v>758471</v>
      </c>
      <c r="J49" s="698">
        <v>758471</v>
      </c>
    </row>
    <row r="50" spans="1:10" ht="18">
      <c r="A50" s="146" t="s">
        <v>382</v>
      </c>
      <c r="B50" s="18" t="s">
        <v>383</v>
      </c>
      <c r="C50" s="402"/>
      <c r="D50" s="403"/>
      <c r="E50" s="402"/>
      <c r="F50" s="624"/>
      <c r="G50" s="737"/>
      <c r="H50" s="698"/>
      <c r="I50" s="698"/>
      <c r="J50" s="698"/>
    </row>
    <row r="51" spans="1:10" ht="18">
      <c r="A51" s="146" t="s">
        <v>384</v>
      </c>
      <c r="B51" s="18" t="s">
        <v>385</v>
      </c>
      <c r="C51" s="402"/>
      <c r="D51" s="403"/>
      <c r="E51" s="402"/>
      <c r="F51" s="624"/>
      <c r="G51" s="737"/>
      <c r="H51" s="698"/>
      <c r="I51" s="698"/>
      <c r="J51" s="698"/>
    </row>
    <row r="52" spans="1:10" ht="17.399999999999999">
      <c r="A52" s="413" t="s">
        <v>386</v>
      </c>
      <c r="B52" s="416" t="s">
        <v>387</v>
      </c>
      <c r="C52" s="405">
        <f>SUM(C49:C51)</f>
        <v>0</v>
      </c>
      <c r="D52" s="406">
        <f>SUM(D49:D51)</f>
        <v>0</v>
      </c>
      <c r="E52" s="405">
        <f>SUM(E49:E51)</f>
        <v>0</v>
      </c>
      <c r="F52" s="622">
        <f>SUM(F49:F51)</f>
        <v>0</v>
      </c>
      <c r="G52" s="622">
        <f t="shared" ref="G52:J52" si="7">SUM(G49:G51)</f>
        <v>0</v>
      </c>
      <c r="H52" s="622">
        <f t="shared" si="7"/>
        <v>455860</v>
      </c>
      <c r="I52" s="622">
        <f>SUM(I49:I51)</f>
        <v>758471</v>
      </c>
      <c r="J52" s="622">
        <f t="shared" si="7"/>
        <v>758471</v>
      </c>
    </row>
    <row r="53" spans="1:10" ht="18">
      <c r="A53" s="146" t="s">
        <v>388</v>
      </c>
      <c r="B53" s="18" t="s">
        <v>389</v>
      </c>
      <c r="C53" s="402"/>
      <c r="D53" s="403"/>
      <c r="E53" s="402"/>
      <c r="F53" s="624">
        <v>2760750</v>
      </c>
      <c r="G53" s="737"/>
      <c r="H53" s="698">
        <v>2760750</v>
      </c>
      <c r="I53" s="698">
        <v>1184122</v>
      </c>
      <c r="J53" s="698">
        <v>1106409</v>
      </c>
    </row>
    <row r="54" spans="1:10" ht="18">
      <c r="A54" s="146" t="s">
        <v>390</v>
      </c>
      <c r="B54" s="18" t="s">
        <v>391</v>
      </c>
      <c r="C54" s="402"/>
      <c r="D54" s="403"/>
      <c r="E54" s="402"/>
      <c r="F54" s="624"/>
      <c r="G54" s="737"/>
      <c r="H54" s="698"/>
      <c r="I54" s="698"/>
      <c r="J54" s="698"/>
    </row>
    <row r="55" spans="1:10" ht="18">
      <c r="A55" s="146" t="s">
        <v>392</v>
      </c>
      <c r="B55" s="18" t="s">
        <v>393</v>
      </c>
      <c r="C55" s="402"/>
      <c r="D55" s="403"/>
      <c r="E55" s="402"/>
      <c r="F55" s="624"/>
      <c r="G55" s="737"/>
      <c r="H55" s="698"/>
      <c r="I55" s="698"/>
      <c r="J55" s="698"/>
    </row>
    <row r="56" spans="1:10" ht="18">
      <c r="A56" s="146" t="s">
        <v>394</v>
      </c>
      <c r="B56" s="156" t="s">
        <v>395</v>
      </c>
      <c r="C56" s="402"/>
      <c r="D56" s="403"/>
      <c r="E56" s="402"/>
      <c r="F56" s="624"/>
      <c r="G56" s="737"/>
      <c r="H56" s="698"/>
      <c r="I56" s="698"/>
      <c r="J56" s="698"/>
    </row>
    <row r="57" spans="1:10" ht="18">
      <c r="A57" s="146" t="s">
        <v>396</v>
      </c>
      <c r="B57" s="18" t="s">
        <v>397</v>
      </c>
      <c r="C57" s="402"/>
      <c r="D57" s="403"/>
      <c r="E57" s="402"/>
      <c r="F57" s="625"/>
      <c r="G57" s="737"/>
      <c r="H57" s="698">
        <v>6133</v>
      </c>
      <c r="I57" s="698">
        <v>6133</v>
      </c>
      <c r="J57" s="698">
        <v>2070</v>
      </c>
    </row>
    <row r="58" spans="1:10" ht="17.399999999999999">
      <c r="A58" s="417" t="s">
        <v>398</v>
      </c>
      <c r="B58" s="418" t="s">
        <v>399</v>
      </c>
      <c r="C58" s="419">
        <f>SUM(C53:C57)</f>
        <v>0</v>
      </c>
      <c r="D58" s="420">
        <f>SUM(D53:D57)</f>
        <v>0</v>
      </c>
      <c r="E58" s="420">
        <f>SUM(E53:E57)</f>
        <v>0</v>
      </c>
      <c r="F58" s="626">
        <f>SUM(F53:F57)</f>
        <v>2760750</v>
      </c>
      <c r="G58" s="626">
        <f t="shared" ref="G58:J58" si="8">SUM(G53:G57)</f>
        <v>0</v>
      </c>
      <c r="H58" s="626">
        <f t="shared" si="8"/>
        <v>2766883</v>
      </c>
      <c r="I58" s="626">
        <f>SUM(I53:I57)</f>
        <v>1190255</v>
      </c>
      <c r="J58" s="626">
        <f t="shared" si="8"/>
        <v>1108479</v>
      </c>
    </row>
    <row r="59" spans="1:10" ht="17.399999999999999">
      <c r="A59" s="40" t="s">
        <v>19</v>
      </c>
      <c r="B59" s="147" t="s">
        <v>400</v>
      </c>
      <c r="C59" s="408">
        <f>SUM(C37,C40,C48,C52,C58)</f>
        <v>0</v>
      </c>
      <c r="D59" s="409">
        <f>SUM(D37,D40,D48,D52,D58)</f>
        <v>0</v>
      </c>
      <c r="E59" s="408">
        <f>SUM(E37,E40,E48,E52,E58)</f>
        <v>0</v>
      </c>
      <c r="F59" s="421">
        <f>F37+F40+F48+F52+F58</f>
        <v>13485750</v>
      </c>
      <c r="G59" s="421">
        <f t="shared" ref="G59:J59" si="9">G37+G40+G48+G52+G58</f>
        <v>0</v>
      </c>
      <c r="H59" s="421">
        <f t="shared" si="9"/>
        <v>14268637</v>
      </c>
      <c r="I59" s="421">
        <f>I37+I40+I48+I52+I58</f>
        <v>12654436</v>
      </c>
      <c r="J59" s="421">
        <f t="shared" si="9"/>
        <v>10261902</v>
      </c>
    </row>
    <row r="60" spans="1:10" ht="17.399999999999999">
      <c r="A60" s="422" t="s">
        <v>23</v>
      </c>
      <c r="B60" s="147" t="s">
        <v>401</v>
      </c>
      <c r="C60" s="408"/>
      <c r="D60" s="408"/>
      <c r="E60" s="408"/>
      <c r="F60" s="421"/>
      <c r="G60" s="741"/>
      <c r="H60" s="701"/>
      <c r="I60" s="701"/>
      <c r="J60" s="701"/>
    </row>
    <row r="61" spans="1:10" ht="18">
      <c r="A61" s="82" t="s">
        <v>27</v>
      </c>
      <c r="B61" s="170" t="s">
        <v>28</v>
      </c>
      <c r="C61" s="363"/>
      <c r="D61" s="363"/>
      <c r="E61" s="363"/>
      <c r="F61" s="624"/>
      <c r="G61" s="737"/>
      <c r="H61" s="697"/>
      <c r="I61" s="697"/>
      <c r="J61" s="697"/>
    </row>
    <row r="62" spans="1:10" ht="18">
      <c r="A62" s="82" t="s">
        <v>31</v>
      </c>
      <c r="B62" s="170" t="s">
        <v>402</v>
      </c>
      <c r="C62" s="363"/>
      <c r="D62" s="363"/>
      <c r="E62" s="363"/>
      <c r="F62" s="624"/>
      <c r="G62" s="737"/>
      <c r="H62" s="697"/>
      <c r="I62" s="697"/>
      <c r="J62" s="697"/>
    </row>
    <row r="63" spans="1:10" ht="18">
      <c r="A63" s="82" t="s">
        <v>35</v>
      </c>
      <c r="B63" s="170" t="s">
        <v>36</v>
      </c>
      <c r="C63" s="363"/>
      <c r="D63" s="363"/>
      <c r="E63" s="363"/>
      <c r="F63" s="624"/>
      <c r="G63" s="737"/>
      <c r="H63" s="697"/>
      <c r="I63" s="697"/>
      <c r="J63" s="697"/>
    </row>
    <row r="64" spans="1:10" ht="18">
      <c r="A64" s="82" t="s">
        <v>66</v>
      </c>
      <c r="B64" s="170" t="s">
        <v>403</v>
      </c>
      <c r="C64" s="363"/>
      <c r="D64" s="363"/>
      <c r="E64" s="363"/>
      <c r="F64" s="624"/>
      <c r="G64" s="737"/>
      <c r="H64" s="697"/>
      <c r="I64" s="697"/>
      <c r="J64" s="697"/>
    </row>
    <row r="65" spans="1:10" ht="17.399999999999999">
      <c r="A65" s="40" t="s">
        <v>39</v>
      </c>
      <c r="B65" s="147" t="s">
        <v>257</v>
      </c>
      <c r="C65" s="408">
        <f>SUM(C61:C64)</f>
        <v>0</v>
      </c>
      <c r="D65" s="408">
        <f>SUM(D61:D64)</f>
        <v>0</v>
      </c>
      <c r="E65" s="408">
        <f>SUM(E61:E64)</f>
        <v>0</v>
      </c>
      <c r="F65" s="421">
        <f>SUM(F61:F64)</f>
        <v>0</v>
      </c>
      <c r="G65" s="741"/>
      <c r="H65" s="701"/>
      <c r="I65" s="701"/>
      <c r="J65" s="701"/>
    </row>
    <row r="66" spans="1:10" ht="17.399999999999999">
      <c r="A66" s="40" t="s">
        <v>43</v>
      </c>
      <c r="B66" s="147" t="s">
        <v>404</v>
      </c>
      <c r="C66" s="408"/>
      <c r="D66" s="408"/>
      <c r="E66" s="408"/>
      <c r="F66" s="421"/>
      <c r="G66" s="741"/>
      <c r="H66" s="701"/>
      <c r="I66" s="701"/>
      <c r="J66" s="701"/>
    </row>
    <row r="67" spans="1:10" ht="17.399999999999999">
      <c r="A67" s="40" t="s">
        <v>47</v>
      </c>
      <c r="B67" s="147" t="s">
        <v>405</v>
      </c>
      <c r="C67" s="408"/>
      <c r="D67" s="408"/>
      <c r="E67" s="408"/>
      <c r="F67" s="421"/>
      <c r="G67" s="741"/>
      <c r="H67" s="701"/>
      <c r="I67" s="701"/>
      <c r="J67" s="701"/>
    </row>
    <row r="68" spans="1:10" ht="13.8">
      <c r="A68" s="28" t="s">
        <v>51</v>
      </c>
      <c r="B68" s="170" t="s">
        <v>52</v>
      </c>
      <c r="C68" s="403"/>
      <c r="D68" s="403"/>
      <c r="E68" s="403"/>
      <c r="F68" s="627"/>
      <c r="G68" s="738"/>
      <c r="H68" s="698"/>
      <c r="I68" s="698"/>
      <c r="J68" s="698"/>
    </row>
    <row r="69" spans="1:10" ht="13.8">
      <c r="A69" s="28" t="s">
        <v>54</v>
      </c>
      <c r="B69" s="170" t="s">
        <v>55</v>
      </c>
      <c r="C69" s="403"/>
      <c r="D69" s="403"/>
      <c r="E69" s="403"/>
      <c r="F69" s="627"/>
      <c r="G69" s="738"/>
      <c r="H69" s="698"/>
      <c r="I69" s="698"/>
      <c r="J69" s="698"/>
    </row>
    <row r="70" spans="1:10" ht="13.8">
      <c r="A70" s="28" t="s">
        <v>58</v>
      </c>
      <c r="B70" s="170" t="s">
        <v>59</v>
      </c>
      <c r="C70" s="403"/>
      <c r="D70" s="403"/>
      <c r="E70" s="403"/>
      <c r="F70" s="627"/>
      <c r="G70" s="738"/>
      <c r="H70" s="698"/>
      <c r="I70" s="698"/>
      <c r="J70" s="698"/>
    </row>
    <row r="71" spans="1:10" ht="17.399999999999999">
      <c r="A71" s="40" t="s">
        <v>62</v>
      </c>
      <c r="B71" s="147" t="s">
        <v>406</v>
      </c>
      <c r="C71" s="408">
        <f>SUM(C68:C70)</f>
        <v>0</v>
      </c>
      <c r="D71" s="408">
        <f>SUM(D68:D70)</f>
        <v>0</v>
      </c>
      <c r="E71" s="408">
        <f>SUM(E68:E70)</f>
        <v>0</v>
      </c>
      <c r="F71" s="421">
        <f>SUM(F68:F70)</f>
        <v>0</v>
      </c>
      <c r="G71" s="741"/>
      <c r="H71" s="701"/>
      <c r="I71" s="701"/>
      <c r="J71" s="701"/>
    </row>
    <row r="72" spans="1:10" ht="17.399999999999999">
      <c r="A72" s="423"/>
      <c r="B72" s="160" t="s">
        <v>407</v>
      </c>
      <c r="C72" s="424">
        <f>SUM(C20,C25,C59,C60,C65,C66,C67,C71)</f>
        <v>0</v>
      </c>
      <c r="D72" s="424">
        <f>SUM(D20,D25,D59,D60,D65,D66,D67,D71)</f>
        <v>0</v>
      </c>
      <c r="E72" s="424">
        <f>SUM(E20,E25,E59,E60,E65,E66,E67,E71)</f>
        <v>0</v>
      </c>
      <c r="F72" s="628">
        <f>F20+F25+F59+F60+F65+F66+F67+F71</f>
        <v>125119102</v>
      </c>
      <c r="G72" s="628">
        <f t="shared" ref="G72:J72" si="10">G20+G25+G59+G60+G65+G66+G67+G71</f>
        <v>0</v>
      </c>
      <c r="H72" s="628">
        <f t="shared" si="10"/>
        <v>126425250</v>
      </c>
      <c r="I72" s="628">
        <f>I20+I25+I59+I60+I65+I66+I67+I71</f>
        <v>127758255</v>
      </c>
      <c r="J72" s="628">
        <f t="shared" si="10"/>
        <v>123797751</v>
      </c>
    </row>
    <row r="73" spans="1:10" ht="17.399999999999999">
      <c r="A73" s="28" t="s">
        <v>84</v>
      </c>
      <c r="B73" s="174" t="s">
        <v>85</v>
      </c>
      <c r="C73" s="425"/>
      <c r="D73" s="426"/>
      <c r="E73" s="427"/>
      <c r="F73" s="626"/>
      <c r="G73" s="737"/>
      <c r="H73" s="697"/>
      <c r="I73" s="697"/>
      <c r="J73" s="697"/>
    </row>
    <row r="74" spans="1:10" ht="17.399999999999999">
      <c r="A74" s="28" t="s">
        <v>94</v>
      </c>
      <c r="B74" s="174" t="s">
        <v>95</v>
      </c>
      <c r="C74" s="425"/>
      <c r="D74" s="426"/>
      <c r="E74" s="427"/>
      <c r="F74" s="626"/>
      <c r="G74" s="737"/>
      <c r="H74" s="697"/>
      <c r="I74" s="697"/>
      <c r="J74" s="697"/>
    </row>
    <row r="75" spans="1:10" ht="18">
      <c r="A75" s="428"/>
      <c r="B75" s="429" t="s">
        <v>408</v>
      </c>
      <c r="C75" s="430">
        <f t="shared" ref="C75:J75" si="11">SUM(C72:C74)</f>
        <v>0</v>
      </c>
      <c r="D75" s="430">
        <f t="shared" si="11"/>
        <v>0</v>
      </c>
      <c r="E75" s="430">
        <f t="shared" si="11"/>
        <v>0</v>
      </c>
      <c r="F75" s="629">
        <f t="shared" si="11"/>
        <v>125119102</v>
      </c>
      <c r="G75" s="629">
        <f t="shared" si="11"/>
        <v>0</v>
      </c>
      <c r="H75" s="629">
        <f t="shared" si="11"/>
        <v>126425250</v>
      </c>
      <c r="I75" s="629">
        <f>I71+I72+I73</f>
        <v>127758255</v>
      </c>
      <c r="J75" s="629">
        <f t="shared" si="11"/>
        <v>123797751</v>
      </c>
    </row>
    <row r="76" spans="1:10" ht="18">
      <c r="A76" s="431"/>
      <c r="B76" s="432" t="s">
        <v>0</v>
      </c>
      <c r="C76" s="367"/>
      <c r="D76" s="367"/>
      <c r="E76" s="367"/>
      <c r="F76" s="630"/>
      <c r="G76" s="434"/>
      <c r="H76" s="697"/>
      <c r="I76" s="697"/>
      <c r="J76" s="697"/>
    </row>
    <row r="77" spans="1:10" ht="18">
      <c r="A77" s="137" t="s">
        <v>135</v>
      </c>
      <c r="B77" s="6" t="s">
        <v>136</v>
      </c>
      <c r="C77" s="402"/>
      <c r="D77" s="403"/>
      <c r="E77" s="402"/>
      <c r="F77" s="624"/>
      <c r="G77" s="737"/>
      <c r="H77" s="697"/>
      <c r="I77" s="697"/>
      <c r="J77" s="697"/>
    </row>
    <row r="78" spans="1:10" ht="18">
      <c r="A78" s="137" t="s">
        <v>137</v>
      </c>
      <c r="B78" s="18" t="s">
        <v>138</v>
      </c>
      <c r="C78" s="402"/>
      <c r="D78" s="403"/>
      <c r="E78" s="402"/>
      <c r="F78" s="624"/>
      <c r="G78" s="737"/>
      <c r="H78" s="697"/>
      <c r="I78" s="697"/>
      <c r="J78" s="697"/>
    </row>
    <row r="79" spans="1:10" ht="18">
      <c r="A79" s="137" t="s">
        <v>139</v>
      </c>
      <c r="B79" s="18" t="s">
        <v>140</v>
      </c>
      <c r="C79" s="402"/>
      <c r="D79" s="403"/>
      <c r="E79" s="402"/>
      <c r="F79" s="624"/>
      <c r="G79" s="737"/>
      <c r="H79" s="697"/>
      <c r="I79" s="697"/>
      <c r="J79" s="697"/>
    </row>
    <row r="80" spans="1:10" ht="18">
      <c r="A80" s="137" t="s">
        <v>141</v>
      </c>
      <c r="B80" s="18" t="s">
        <v>142</v>
      </c>
      <c r="C80" s="402"/>
      <c r="D80" s="403"/>
      <c r="E80" s="402"/>
      <c r="F80" s="624"/>
      <c r="G80" s="737"/>
      <c r="H80" s="697"/>
      <c r="I80" s="697"/>
      <c r="J80" s="697"/>
    </row>
    <row r="81" spans="1:10" ht="18">
      <c r="A81" s="137" t="s">
        <v>143</v>
      </c>
      <c r="B81" s="18" t="s">
        <v>144</v>
      </c>
      <c r="C81" s="402"/>
      <c r="D81" s="403"/>
      <c r="E81" s="402"/>
      <c r="F81" s="624"/>
      <c r="G81" s="737"/>
      <c r="H81" s="697"/>
      <c r="I81" s="697"/>
      <c r="J81" s="697"/>
    </row>
    <row r="82" spans="1:10" ht="18">
      <c r="A82" s="137" t="s">
        <v>145</v>
      </c>
      <c r="B82" s="18" t="s">
        <v>146</v>
      </c>
      <c r="C82" s="402"/>
      <c r="D82" s="403"/>
      <c r="E82" s="402"/>
      <c r="F82" s="624"/>
      <c r="G82" s="737"/>
      <c r="H82" s="697"/>
      <c r="I82" s="697"/>
      <c r="J82" s="697"/>
    </row>
    <row r="83" spans="1:10" ht="17.399999999999999">
      <c r="A83" s="67" t="s">
        <v>9</v>
      </c>
      <c r="B83" s="73" t="s">
        <v>10</v>
      </c>
      <c r="C83" s="405">
        <f>SUM(C77:C82)</f>
        <v>0</v>
      </c>
      <c r="D83" s="406">
        <f>SUM(D77:D82)</f>
        <v>0</v>
      </c>
      <c r="E83" s="405">
        <f>SUM(E77:E82)</f>
        <v>0</v>
      </c>
      <c r="F83" s="622">
        <f>SUM(F77:F82)</f>
        <v>0</v>
      </c>
      <c r="G83" s="739">
        <f>SUM(G77:G82)</f>
        <v>0</v>
      </c>
      <c r="H83" s="699"/>
      <c r="I83" s="699"/>
      <c r="J83" s="699"/>
    </row>
    <row r="84" spans="1:10" ht="15.6">
      <c r="A84" s="146"/>
      <c r="B84" s="18"/>
      <c r="C84" s="402"/>
      <c r="D84" s="403"/>
      <c r="E84" s="402"/>
      <c r="F84" s="450"/>
      <c r="G84" s="737"/>
      <c r="H84" s="697"/>
      <c r="I84" s="697"/>
      <c r="J84" s="697"/>
    </row>
    <row r="85" spans="1:10" ht="15.6">
      <c r="A85" s="146"/>
      <c r="B85" s="18"/>
      <c r="C85" s="402"/>
      <c r="D85" s="402"/>
      <c r="E85" s="402"/>
      <c r="F85" s="450"/>
      <c r="G85" s="737"/>
      <c r="H85" s="697"/>
      <c r="I85" s="697"/>
      <c r="J85" s="697"/>
    </row>
    <row r="86" spans="1:10" ht="15.6">
      <c r="A86" s="67" t="s">
        <v>13</v>
      </c>
      <c r="B86" s="73" t="s">
        <v>149</v>
      </c>
      <c r="C86" s="415">
        <f>SUM(C84:C85)</f>
        <v>0</v>
      </c>
      <c r="D86" s="414">
        <f>SUM(D84:D85)</f>
        <v>0</v>
      </c>
      <c r="E86" s="415">
        <f>SUM(E84:E85)</f>
        <v>0</v>
      </c>
      <c r="F86" s="414">
        <f>SUM(F84:F85)</f>
        <v>0</v>
      </c>
      <c r="G86" s="742">
        <f>SUM(G84:G85)</f>
        <v>0</v>
      </c>
      <c r="H86" s="703"/>
      <c r="I86" s="703"/>
      <c r="J86" s="703"/>
    </row>
    <row r="87" spans="1:10" ht="17.399999999999999">
      <c r="A87" s="40" t="s">
        <v>17</v>
      </c>
      <c r="B87" s="147" t="s">
        <v>150</v>
      </c>
      <c r="C87" s="408">
        <f>SUM(C86,C83)</f>
        <v>0</v>
      </c>
      <c r="D87" s="408">
        <f>SUM(D86,D83)</f>
        <v>0</v>
      </c>
      <c r="E87" s="408">
        <f>SUM(E86,E83)</f>
        <v>0</v>
      </c>
      <c r="F87" s="421">
        <f>SUM(F83,F86)</f>
        <v>0</v>
      </c>
      <c r="G87" s="741">
        <f>SUM(G83,G86)</f>
        <v>0</v>
      </c>
      <c r="H87" s="701"/>
      <c r="I87" s="701"/>
      <c r="J87" s="701"/>
    </row>
    <row r="88" spans="1:10" ht="15.6">
      <c r="A88" s="67" t="s">
        <v>21</v>
      </c>
      <c r="B88" s="73" t="s">
        <v>152</v>
      </c>
      <c r="C88" s="414"/>
      <c r="D88" s="414"/>
      <c r="E88" s="414"/>
      <c r="F88" s="414"/>
      <c r="G88" s="739"/>
      <c r="H88" s="699"/>
      <c r="I88" s="699"/>
      <c r="J88" s="699"/>
    </row>
    <row r="89" spans="1:10" ht="18">
      <c r="A89" s="146"/>
      <c r="B89" s="18"/>
      <c r="C89" s="402"/>
      <c r="D89" s="403"/>
      <c r="E89" s="402"/>
      <c r="F89" s="624"/>
      <c r="G89" s="737"/>
      <c r="H89" s="697"/>
      <c r="I89" s="697"/>
      <c r="J89" s="697"/>
    </row>
    <row r="90" spans="1:10" ht="15.6">
      <c r="A90" s="146"/>
      <c r="B90" s="18"/>
      <c r="C90" s="402"/>
      <c r="D90" s="402"/>
      <c r="E90" s="402"/>
      <c r="F90" s="450"/>
      <c r="G90" s="737"/>
      <c r="H90" s="697"/>
      <c r="I90" s="697"/>
      <c r="J90" s="697"/>
    </row>
    <row r="91" spans="1:10" ht="15.6">
      <c r="A91" s="67" t="s">
        <v>25</v>
      </c>
      <c r="B91" s="73" t="s">
        <v>154</v>
      </c>
      <c r="C91" s="415">
        <f>SUM(C89:C90)</f>
        <v>0</v>
      </c>
      <c r="D91" s="414">
        <f>SUM(D89:D90)</f>
        <v>0</v>
      </c>
      <c r="E91" s="414">
        <f>SUM(E89:E90)</f>
        <v>0</v>
      </c>
      <c r="F91" s="414">
        <f>SUM(F89:F90)</f>
        <v>0</v>
      </c>
      <c r="G91" s="742">
        <f>SUM(G89:G90)</f>
        <v>0</v>
      </c>
      <c r="H91" s="703"/>
      <c r="I91" s="703"/>
      <c r="J91" s="703"/>
    </row>
    <row r="92" spans="1:10" ht="17.399999999999999">
      <c r="A92" s="40" t="s">
        <v>29</v>
      </c>
      <c r="B92" s="147" t="s">
        <v>155</v>
      </c>
      <c r="C92" s="408">
        <f>SUM(C88,C91)</f>
        <v>0</v>
      </c>
      <c r="D92" s="409">
        <f>SUM(D88,D91)</f>
        <v>0</v>
      </c>
      <c r="E92" s="408">
        <f>SUM(E88,E91)</f>
        <v>0</v>
      </c>
      <c r="F92" s="421">
        <f>SUM(F88,F91)</f>
        <v>0</v>
      </c>
      <c r="G92" s="740">
        <f>SUM(G88,G91)</f>
        <v>0</v>
      </c>
      <c r="H92" s="700"/>
      <c r="I92" s="700"/>
      <c r="J92" s="700"/>
    </row>
    <row r="93" spans="1:10" ht="15.6">
      <c r="A93" s="146" t="s">
        <v>33</v>
      </c>
      <c r="B93" s="155" t="s">
        <v>640</v>
      </c>
      <c r="C93" s="402"/>
      <c r="D93" s="402"/>
      <c r="E93" s="402"/>
      <c r="F93" s="450"/>
      <c r="G93" s="737"/>
      <c r="H93" s="697"/>
      <c r="I93" s="697"/>
      <c r="J93" s="697"/>
    </row>
    <row r="94" spans="1:10" ht="18">
      <c r="A94" s="146" t="s">
        <v>37</v>
      </c>
      <c r="B94" s="155" t="s">
        <v>470</v>
      </c>
      <c r="C94" s="402"/>
      <c r="D94" s="403"/>
      <c r="E94" s="402"/>
      <c r="F94" s="624"/>
      <c r="G94" s="737"/>
      <c r="H94" s="697"/>
      <c r="I94" s="697"/>
      <c r="J94" s="697"/>
    </row>
    <row r="95" spans="1:10" ht="18">
      <c r="A95" s="146" t="s">
        <v>41</v>
      </c>
      <c r="B95" s="26" t="s">
        <v>641</v>
      </c>
      <c r="C95" s="402"/>
      <c r="D95" s="403"/>
      <c r="E95" s="402"/>
      <c r="F95" s="624"/>
      <c r="G95" s="737"/>
      <c r="H95" s="697"/>
      <c r="I95" s="697"/>
      <c r="J95" s="697"/>
    </row>
    <row r="96" spans="1:10" ht="18">
      <c r="A96" s="146" t="s">
        <v>45</v>
      </c>
      <c r="B96" s="26" t="s">
        <v>46</v>
      </c>
      <c r="C96" s="402"/>
      <c r="D96" s="403"/>
      <c r="E96" s="402"/>
      <c r="F96" s="624"/>
      <c r="G96" s="737"/>
      <c r="H96" s="697"/>
      <c r="I96" s="697"/>
      <c r="J96" s="697"/>
    </row>
    <row r="97" spans="1:10" ht="18">
      <c r="A97" s="146" t="s">
        <v>49</v>
      </c>
      <c r="B97" s="26" t="s">
        <v>642</v>
      </c>
      <c r="C97" s="402"/>
      <c r="D97" s="403"/>
      <c r="E97" s="402"/>
      <c r="F97" s="624"/>
      <c r="G97" s="737"/>
      <c r="H97" s="697"/>
      <c r="I97" s="697"/>
      <c r="J97" s="697"/>
    </row>
    <row r="98" spans="1:10" ht="18">
      <c r="A98" s="146"/>
      <c r="B98" s="156" t="s">
        <v>643</v>
      </c>
      <c r="C98" s="402"/>
      <c r="D98" s="403"/>
      <c r="E98" s="402"/>
      <c r="F98" s="624"/>
      <c r="G98" s="737"/>
      <c r="H98" s="697"/>
      <c r="I98" s="697"/>
      <c r="J98" s="697"/>
    </row>
    <row r="99" spans="1:10" ht="17.399999999999999">
      <c r="A99" s="40" t="s">
        <v>56</v>
      </c>
      <c r="B99" s="147" t="s">
        <v>160</v>
      </c>
      <c r="C99" s="409">
        <f>SUM(C94:C98)</f>
        <v>0</v>
      </c>
      <c r="D99" s="408">
        <f>SUM(D94:D98)</f>
        <v>0</v>
      </c>
      <c r="E99" s="409">
        <f>SUM(E94:E98)</f>
        <v>0</v>
      </c>
      <c r="F99" s="421">
        <f>SUM(F94:F98)</f>
        <v>0</v>
      </c>
      <c r="G99" s="741">
        <f>SUM(G94:G98)</f>
        <v>0</v>
      </c>
      <c r="H99" s="701"/>
      <c r="I99" s="701"/>
      <c r="J99" s="701"/>
    </row>
    <row r="100" spans="1:10" ht="18">
      <c r="A100" s="146" t="s">
        <v>161</v>
      </c>
      <c r="B100" s="156" t="s">
        <v>435</v>
      </c>
      <c r="C100" s="402"/>
      <c r="D100" s="403"/>
      <c r="E100" s="402"/>
      <c r="F100" s="631"/>
      <c r="G100" s="737"/>
      <c r="H100" s="697"/>
      <c r="I100" s="697"/>
      <c r="J100" s="697"/>
    </row>
    <row r="101" spans="1:10" ht="18">
      <c r="A101" s="146" t="s">
        <v>163</v>
      </c>
      <c r="B101" s="156" t="s">
        <v>436</v>
      </c>
      <c r="C101" s="402"/>
      <c r="D101" s="403"/>
      <c r="E101" s="402"/>
      <c r="F101" s="631"/>
      <c r="G101" s="737"/>
      <c r="H101" s="697"/>
      <c r="I101" s="697"/>
      <c r="J101" s="697"/>
    </row>
    <row r="102" spans="1:10" ht="18">
      <c r="A102" s="146" t="s">
        <v>165</v>
      </c>
      <c r="B102" s="156" t="s">
        <v>437</v>
      </c>
      <c r="C102" s="402"/>
      <c r="D102" s="403"/>
      <c r="E102" s="402"/>
      <c r="F102" s="631"/>
      <c r="G102" s="737"/>
      <c r="H102" s="697"/>
      <c r="I102" s="697"/>
      <c r="J102" s="697"/>
    </row>
    <row r="103" spans="1:10" ht="18">
      <c r="A103" s="146"/>
      <c r="B103" s="156" t="s">
        <v>438</v>
      </c>
      <c r="C103" s="402"/>
      <c r="D103" s="403"/>
      <c r="E103" s="402"/>
      <c r="F103" s="631"/>
      <c r="G103" s="737"/>
      <c r="H103" s="697"/>
      <c r="I103" s="697"/>
      <c r="J103" s="697"/>
    </row>
    <row r="104" spans="1:10" ht="18">
      <c r="A104" s="146" t="s">
        <v>169</v>
      </c>
      <c r="B104" s="156" t="s">
        <v>439</v>
      </c>
      <c r="C104" s="402"/>
      <c r="D104" s="403"/>
      <c r="E104" s="402"/>
      <c r="F104" s="631"/>
      <c r="G104" s="737"/>
      <c r="H104" s="697"/>
      <c r="I104" s="697"/>
      <c r="J104" s="697"/>
    </row>
    <row r="105" spans="1:10" ht="18">
      <c r="A105" s="146" t="s">
        <v>169</v>
      </c>
      <c r="B105" s="156" t="s">
        <v>440</v>
      </c>
      <c r="C105" s="402"/>
      <c r="D105" s="403"/>
      <c r="E105" s="402"/>
      <c r="F105" s="631"/>
      <c r="G105" s="737"/>
      <c r="H105" s="697"/>
      <c r="I105" s="697"/>
      <c r="J105" s="697"/>
    </row>
    <row r="106" spans="1:10" ht="18">
      <c r="A106" s="146" t="s">
        <v>171</v>
      </c>
      <c r="B106" s="156" t="s">
        <v>172</v>
      </c>
      <c r="C106" s="402"/>
      <c r="D106" s="403"/>
      <c r="E106" s="402"/>
      <c r="F106" s="631"/>
      <c r="G106" s="737"/>
      <c r="H106" s="697"/>
      <c r="I106" s="697"/>
      <c r="J106" s="697"/>
    </row>
    <row r="107" spans="1:10" ht="18">
      <c r="A107" s="146" t="s">
        <v>173</v>
      </c>
      <c r="B107" s="156" t="s">
        <v>174</v>
      </c>
      <c r="C107" s="402"/>
      <c r="D107" s="403"/>
      <c r="E107" s="402"/>
      <c r="F107" s="631"/>
      <c r="G107" s="737"/>
      <c r="H107" s="697"/>
      <c r="I107" s="697"/>
      <c r="J107" s="697"/>
    </row>
    <row r="108" spans="1:10" ht="18">
      <c r="A108" s="146" t="s">
        <v>175</v>
      </c>
      <c r="B108" s="156" t="s">
        <v>176</v>
      </c>
      <c r="C108" s="402"/>
      <c r="D108" s="403"/>
      <c r="E108" s="402"/>
      <c r="F108" s="631"/>
      <c r="G108" s="737"/>
      <c r="H108" s="697"/>
      <c r="I108" s="697"/>
      <c r="J108" s="697">
        <v>190</v>
      </c>
    </row>
    <row r="109" spans="1:10" ht="18">
      <c r="A109" s="146"/>
      <c r="B109" s="156" t="s">
        <v>178</v>
      </c>
      <c r="C109" s="402"/>
      <c r="D109" s="403"/>
      <c r="E109" s="402"/>
      <c r="F109" s="631"/>
      <c r="G109" s="737"/>
      <c r="H109" s="697"/>
      <c r="I109" s="697"/>
      <c r="J109" s="697">
        <v>4610</v>
      </c>
    </row>
    <row r="110" spans="1:10" ht="17.399999999999999">
      <c r="A110" s="40" t="s">
        <v>60</v>
      </c>
      <c r="B110" s="147" t="s">
        <v>179</v>
      </c>
      <c r="C110" s="409">
        <f>SUM(C100:C108)</f>
        <v>0</v>
      </c>
      <c r="D110" s="408">
        <f>SUM(D100:D108)</f>
        <v>0</v>
      </c>
      <c r="E110" s="409">
        <f>SUM(E100:E108)</f>
        <v>0</v>
      </c>
      <c r="F110" s="421"/>
      <c r="G110" s="741"/>
      <c r="H110" s="701"/>
      <c r="I110" s="701"/>
      <c r="J110" s="701">
        <f>J100+J101+J102+J103+J104+J105+J106+J107+J108+J109</f>
        <v>4800</v>
      </c>
    </row>
    <row r="111" spans="1:10" ht="15.6">
      <c r="A111" s="146" t="s">
        <v>180</v>
      </c>
      <c r="B111" s="18" t="s">
        <v>181</v>
      </c>
      <c r="C111" s="403"/>
      <c r="D111" s="403"/>
      <c r="E111" s="402"/>
      <c r="F111" s="450"/>
      <c r="G111" s="737"/>
      <c r="H111" s="697"/>
      <c r="I111" s="697"/>
      <c r="J111" s="697"/>
    </row>
    <row r="112" spans="1:10" ht="15.6">
      <c r="A112" s="146" t="s">
        <v>182</v>
      </c>
      <c r="B112" s="18" t="s">
        <v>183</v>
      </c>
      <c r="C112" s="403"/>
      <c r="D112" s="403"/>
      <c r="E112" s="402"/>
      <c r="F112" s="450"/>
      <c r="G112" s="737"/>
      <c r="H112" s="697"/>
      <c r="I112" s="697"/>
      <c r="J112" s="697"/>
    </row>
    <row r="113" spans="1:10" ht="17.399999999999999">
      <c r="A113" s="40" t="s">
        <v>184</v>
      </c>
      <c r="B113" s="147" t="s">
        <v>185</v>
      </c>
      <c r="C113" s="409">
        <f>SUM(C111:C112)</f>
        <v>0</v>
      </c>
      <c r="D113" s="408">
        <f>SUM(D111:D112)</f>
        <v>0</v>
      </c>
      <c r="E113" s="409">
        <f>SUM(E111:E112)</f>
        <v>0</v>
      </c>
      <c r="F113" s="421"/>
      <c r="G113" s="741"/>
      <c r="H113" s="701"/>
      <c r="I113" s="701"/>
      <c r="J113" s="701"/>
    </row>
    <row r="114" spans="1:10" ht="18">
      <c r="A114" s="146" t="s">
        <v>68</v>
      </c>
      <c r="B114" s="18" t="s">
        <v>186</v>
      </c>
      <c r="C114" s="402"/>
      <c r="D114" s="403"/>
      <c r="E114" s="402"/>
      <c r="F114" s="624"/>
      <c r="G114" s="737"/>
      <c r="H114" s="697"/>
      <c r="I114" s="697"/>
      <c r="J114" s="697"/>
    </row>
    <row r="115" spans="1:10" ht="15.6">
      <c r="A115" s="146" t="s">
        <v>70</v>
      </c>
      <c r="B115" s="18" t="s">
        <v>187</v>
      </c>
      <c r="C115" s="402"/>
      <c r="D115" s="403"/>
      <c r="E115" s="402"/>
      <c r="F115" s="450"/>
      <c r="G115" s="737"/>
      <c r="H115" s="697"/>
      <c r="I115" s="697"/>
      <c r="J115" s="697"/>
    </row>
    <row r="116" spans="1:10" ht="17.399999999999999">
      <c r="A116" s="40" t="s">
        <v>72</v>
      </c>
      <c r="B116" s="147" t="s">
        <v>188</v>
      </c>
      <c r="C116" s="409">
        <f>SUM(C114:C115)</f>
        <v>0</v>
      </c>
      <c r="D116" s="408">
        <f>SUM(D114:D115)</f>
        <v>0</v>
      </c>
      <c r="E116" s="409">
        <f>SUM(E114:E115)</f>
        <v>0</v>
      </c>
      <c r="F116" s="421"/>
      <c r="G116" s="741"/>
      <c r="H116" s="701"/>
      <c r="I116" s="701"/>
      <c r="J116" s="701"/>
    </row>
    <row r="117" spans="1:10" ht="15.6">
      <c r="A117" s="146" t="s">
        <v>74</v>
      </c>
      <c r="B117" s="18" t="s">
        <v>75</v>
      </c>
      <c r="C117" s="402"/>
      <c r="D117" s="403"/>
      <c r="E117" s="402"/>
      <c r="F117" s="450"/>
      <c r="G117" s="737"/>
      <c r="H117" s="697"/>
      <c r="I117" s="697"/>
      <c r="J117" s="697"/>
    </row>
    <row r="118" spans="1:10" ht="15.6">
      <c r="A118" s="146" t="s">
        <v>76</v>
      </c>
      <c r="B118" s="18" t="s">
        <v>189</v>
      </c>
      <c r="C118" s="402"/>
      <c r="D118" s="403"/>
      <c r="E118" s="402"/>
      <c r="F118" s="450"/>
      <c r="G118" s="737"/>
      <c r="H118" s="697"/>
      <c r="I118" s="697"/>
      <c r="J118" s="697"/>
    </row>
    <row r="119" spans="1:10" ht="17.399999999999999">
      <c r="A119" s="40" t="s">
        <v>78</v>
      </c>
      <c r="B119" s="147" t="s">
        <v>190</v>
      </c>
      <c r="C119" s="409">
        <f>SUM(C117:C118)</f>
        <v>0</v>
      </c>
      <c r="D119" s="408">
        <f>SUM(D117:D118)</f>
        <v>0</v>
      </c>
      <c r="E119" s="409">
        <f>SUM(E117:E118)</f>
        <v>0</v>
      </c>
      <c r="F119" s="421"/>
      <c r="G119" s="741"/>
      <c r="H119" s="701"/>
      <c r="I119" s="701"/>
      <c r="J119" s="701"/>
    </row>
    <row r="120" spans="1:10" ht="17.399999999999999">
      <c r="A120" s="159"/>
      <c r="B120" s="160" t="s">
        <v>191</v>
      </c>
      <c r="C120" s="424">
        <f>SUM(C87,C92,C99,C110,C113,C116,C119)</f>
        <v>0</v>
      </c>
      <c r="D120" s="435">
        <f>SUM(D87,D92,D99,D110,D113,D116,D119)</f>
        <v>0</v>
      </c>
      <c r="E120" s="424">
        <f>SUM(E87,E92,E99,E110,E113,E116,E119)</f>
        <v>0</v>
      </c>
      <c r="F120" s="628">
        <v>0</v>
      </c>
      <c r="G120" s="743"/>
      <c r="H120" s="705"/>
      <c r="I120" s="705"/>
      <c r="J120" s="705"/>
    </row>
    <row r="121" spans="1:10" ht="17.399999999999999">
      <c r="A121" s="28" t="s">
        <v>82</v>
      </c>
      <c r="B121" s="25" t="s">
        <v>83</v>
      </c>
      <c r="C121" s="425"/>
      <c r="D121" s="426"/>
      <c r="E121" s="427"/>
      <c r="F121" s="626"/>
      <c r="G121" s="737"/>
      <c r="H121" s="697"/>
      <c r="I121" s="697"/>
      <c r="J121" s="697"/>
    </row>
    <row r="122" spans="1:10" ht="17.399999999999999">
      <c r="A122" s="28" t="s">
        <v>86</v>
      </c>
      <c r="B122" s="25" t="s">
        <v>87</v>
      </c>
      <c r="C122" s="436"/>
      <c r="D122" s="437"/>
      <c r="E122" s="436"/>
      <c r="F122" s="626">
        <v>8193067</v>
      </c>
      <c r="G122" s="737"/>
      <c r="H122" s="697">
        <v>8310567</v>
      </c>
      <c r="I122" s="697">
        <v>8310567</v>
      </c>
      <c r="J122" s="697">
        <v>8310567</v>
      </c>
    </row>
    <row r="123" spans="1:10" ht="17.399999999999999">
      <c r="A123" s="28" t="s">
        <v>89</v>
      </c>
      <c r="B123" s="25" t="s">
        <v>90</v>
      </c>
      <c r="C123" s="436"/>
      <c r="D123" s="437"/>
      <c r="E123" s="436"/>
      <c r="F123" s="626">
        <v>116926035</v>
      </c>
      <c r="G123" s="737"/>
      <c r="H123" s="697">
        <v>118114683</v>
      </c>
      <c r="I123" s="697">
        <v>119447688</v>
      </c>
      <c r="J123" s="697">
        <v>119254125</v>
      </c>
    </row>
    <row r="124" spans="1:10" ht="17.399999999999999">
      <c r="A124" s="28" t="s">
        <v>92</v>
      </c>
      <c r="B124" s="25" t="s">
        <v>93</v>
      </c>
      <c r="C124" s="425"/>
      <c r="D124" s="426"/>
      <c r="E124" s="427"/>
      <c r="F124" s="626"/>
      <c r="G124" s="737"/>
      <c r="H124" s="697"/>
      <c r="I124" s="697"/>
      <c r="J124" s="697"/>
    </row>
    <row r="125" spans="1:10" ht="18">
      <c r="A125" s="163"/>
      <c r="B125" s="160" t="s">
        <v>192</v>
      </c>
      <c r="C125" s="424">
        <f>SUM(C120:C124)</f>
        <v>0</v>
      </c>
      <c r="D125" s="424">
        <f>SUM(D120:D124)</f>
        <v>0</v>
      </c>
      <c r="E125" s="424">
        <f>SUM(E120:E124)</f>
        <v>0</v>
      </c>
      <c r="F125" s="628">
        <f>SUM(F121:F124)</f>
        <v>125119102</v>
      </c>
      <c r="G125" s="628">
        <f t="shared" ref="G125:J125" si="12">SUM(G121:G124)</f>
        <v>0</v>
      </c>
      <c r="H125" s="628">
        <f t="shared" si="12"/>
        <v>126425250</v>
      </c>
      <c r="I125" s="628">
        <f>SUM(I121:I124)</f>
        <v>127758255</v>
      </c>
      <c r="J125" s="628">
        <f t="shared" si="12"/>
        <v>127564692</v>
      </c>
    </row>
    <row r="126" spans="1:10" ht="15">
      <c r="C126" s="438"/>
      <c r="D126" s="438"/>
      <c r="E126" s="438"/>
      <c r="G126" s="183"/>
      <c r="H126" s="706"/>
      <c r="I126" s="706"/>
      <c r="J126" s="706"/>
    </row>
    <row r="127" spans="1:10" ht="17.399999999999999">
      <c r="A127" s="440"/>
      <c r="B127" s="441" t="s">
        <v>421</v>
      </c>
      <c r="C127" s="442"/>
      <c r="D127" s="443"/>
      <c r="E127" s="442"/>
      <c r="F127" s="663">
        <v>24</v>
      </c>
      <c r="G127" s="744"/>
      <c r="H127" s="707"/>
      <c r="I127" s="707"/>
      <c r="J127" s="707"/>
    </row>
  </sheetData>
  <sheetProtection selectLockedCells="1" selectUnlockedCells="1"/>
  <mergeCells count="7">
    <mergeCell ref="J1:J4"/>
    <mergeCell ref="A1:A4"/>
    <mergeCell ref="C1:E2"/>
    <mergeCell ref="C3:D3"/>
    <mergeCell ref="E3:E4"/>
    <mergeCell ref="H1:H4"/>
    <mergeCell ref="I1:I4"/>
  </mergeCells>
  <phoneticPr fontId="50" type="noConversion"/>
  <pageMargins left="0.2361111111111111" right="0.2361111111111111" top="0.74791666666666667" bottom="0.74791666666666667" header="0.31527777777777777" footer="0.51180555555555551"/>
  <pageSetup paperSize="9" scale="51" firstPageNumber="0" orientation="portrait" horizontalDpi="300" verticalDpi="300" r:id="rId1"/>
  <headerFooter alignWithMargins="0">
    <oddHeader>&amp;C&amp;"Arial CE,Normál"Hegyeshalom Nagyközségi Önkormányzat&amp;R&amp;"Arial CE,Normál"17. melléklet</oddHeader>
  </headerFooter>
  <rowBreaks count="1" manualBreakCount="1">
    <brk id="7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6"/>
  <sheetViews>
    <sheetView view="pageLayout" zoomScaleNormal="100" workbookViewId="0">
      <selection activeCell="M7" sqref="M7"/>
    </sheetView>
  </sheetViews>
  <sheetFormatPr defaultRowHeight="13.2"/>
  <cols>
    <col min="5" max="5" width="28.44140625" customWidth="1"/>
    <col min="6" max="6" width="90.88671875" hidden="1" customWidth="1"/>
    <col min="7" max="10" width="18.33203125" customWidth="1"/>
  </cols>
  <sheetData>
    <row r="1" spans="1:10" ht="34.799999999999997">
      <c r="A1" s="973" t="s">
        <v>127</v>
      </c>
      <c r="B1" s="620"/>
      <c r="C1" s="974" t="s">
        <v>594</v>
      </c>
      <c r="D1" s="974"/>
      <c r="E1" s="974"/>
      <c r="F1" s="395"/>
      <c r="G1" s="734" t="s">
        <v>99</v>
      </c>
      <c r="H1" s="991" t="s">
        <v>639</v>
      </c>
      <c r="I1" s="860" t="s">
        <v>663</v>
      </c>
      <c r="J1" s="991" t="s">
        <v>645</v>
      </c>
    </row>
    <row r="2" spans="1:10" ht="21">
      <c r="A2" s="973"/>
      <c r="B2" s="397"/>
      <c r="C2" s="975" t="s">
        <v>101</v>
      </c>
      <c r="D2" s="975"/>
      <c r="E2" s="975" t="s">
        <v>6</v>
      </c>
      <c r="F2" s="317" t="s">
        <v>107</v>
      </c>
      <c r="G2" s="735" t="s">
        <v>108</v>
      </c>
      <c r="H2" s="992"/>
      <c r="I2" s="861"/>
      <c r="J2" s="992"/>
    </row>
    <row r="3" spans="1:10" ht="20.399999999999999">
      <c r="A3" s="973"/>
      <c r="B3" s="399"/>
      <c r="C3" s="400" t="s">
        <v>105</v>
      </c>
      <c r="D3" s="813" t="s">
        <v>263</v>
      </c>
      <c r="E3" s="975"/>
      <c r="F3" s="401"/>
      <c r="G3" s="736" t="s">
        <v>246</v>
      </c>
      <c r="H3" s="992"/>
      <c r="I3" s="865"/>
      <c r="J3" s="992"/>
    </row>
    <row r="4" spans="1:10" ht="18">
      <c r="A4" s="146" t="s">
        <v>295</v>
      </c>
      <c r="B4" s="999" t="s">
        <v>296</v>
      </c>
      <c r="C4" s="994"/>
      <c r="D4" s="994"/>
      <c r="E4" s="995"/>
      <c r="F4" s="621"/>
      <c r="G4" s="737"/>
      <c r="H4" s="698"/>
      <c r="I4" s="698">
        <v>614000</v>
      </c>
      <c r="J4" s="698">
        <v>382000</v>
      </c>
    </row>
    <row r="5" spans="1:10" ht="18">
      <c r="A5" s="146" t="s">
        <v>297</v>
      </c>
      <c r="B5" s="999" t="s">
        <v>298</v>
      </c>
      <c r="C5" s="994"/>
      <c r="D5" s="994"/>
      <c r="E5" s="995"/>
      <c r="F5" s="621"/>
      <c r="G5" s="737"/>
      <c r="H5" s="698"/>
      <c r="I5" s="698">
        <v>150000</v>
      </c>
      <c r="J5" s="698">
        <v>150000</v>
      </c>
    </row>
    <row r="6" spans="1:10" ht="18">
      <c r="A6" s="146" t="s">
        <v>299</v>
      </c>
      <c r="B6" s="999" t="s">
        <v>300</v>
      </c>
      <c r="C6" s="994"/>
      <c r="D6" s="994"/>
      <c r="E6" s="995"/>
      <c r="F6" s="621"/>
      <c r="G6" s="737"/>
      <c r="H6" s="698"/>
      <c r="I6" s="698"/>
      <c r="J6" s="698"/>
    </row>
    <row r="7" spans="1:10" ht="18">
      <c r="A7" s="146" t="s">
        <v>301</v>
      </c>
      <c r="B7" s="999" t="s">
        <v>302</v>
      </c>
      <c r="C7" s="994"/>
      <c r="D7" s="994"/>
      <c r="E7" s="995"/>
      <c r="F7" s="621"/>
      <c r="G7" s="737"/>
      <c r="H7" s="698"/>
      <c r="I7" s="698"/>
      <c r="J7" s="698"/>
    </row>
    <row r="8" spans="1:10" ht="18">
      <c r="A8" s="146" t="s">
        <v>303</v>
      </c>
      <c r="B8" s="999" t="s">
        <v>304</v>
      </c>
      <c r="C8" s="994"/>
      <c r="D8" s="994"/>
      <c r="E8" s="995"/>
      <c r="F8" s="621"/>
      <c r="G8" s="737"/>
      <c r="H8" s="698"/>
      <c r="I8" s="698"/>
      <c r="J8" s="698"/>
    </row>
    <row r="9" spans="1:10" ht="18">
      <c r="A9" s="146" t="s">
        <v>305</v>
      </c>
      <c r="B9" s="999" t="s">
        <v>306</v>
      </c>
      <c r="C9" s="994"/>
      <c r="D9" s="994"/>
      <c r="E9" s="995"/>
      <c r="F9" s="621"/>
      <c r="G9" s="737"/>
      <c r="H9" s="698"/>
      <c r="I9" s="698"/>
      <c r="J9" s="698"/>
    </row>
    <row r="10" spans="1:10" ht="18">
      <c r="A10" s="146" t="s">
        <v>307</v>
      </c>
      <c r="B10" s="999" t="s">
        <v>569</v>
      </c>
      <c r="C10" s="994"/>
      <c r="D10" s="994"/>
      <c r="E10" s="995"/>
      <c r="F10" s="621"/>
      <c r="G10" s="737"/>
      <c r="H10" s="698"/>
      <c r="I10" s="698"/>
      <c r="J10" s="698"/>
    </row>
    <row r="11" spans="1:10" ht="18">
      <c r="A11" s="146" t="s">
        <v>309</v>
      </c>
      <c r="B11" s="999" t="s">
        <v>310</v>
      </c>
      <c r="C11" s="994"/>
      <c r="D11" s="994"/>
      <c r="E11" s="995"/>
      <c r="F11" s="621"/>
      <c r="G11" s="737"/>
      <c r="H11" s="698"/>
      <c r="I11" s="698"/>
      <c r="J11" s="698"/>
    </row>
    <row r="12" spans="1:10" ht="18">
      <c r="A12" s="146" t="s">
        <v>311</v>
      </c>
      <c r="B12" s="999" t="s">
        <v>312</v>
      </c>
      <c r="C12" s="994"/>
      <c r="D12" s="994"/>
      <c r="E12" s="995"/>
      <c r="F12" s="621"/>
      <c r="G12" s="737"/>
      <c r="H12" s="698"/>
      <c r="I12" s="698"/>
      <c r="J12" s="698"/>
    </row>
    <row r="13" spans="1:10" ht="18">
      <c r="A13" s="146" t="s">
        <v>313</v>
      </c>
      <c r="B13" s="996" t="s">
        <v>695</v>
      </c>
      <c r="C13" s="997"/>
      <c r="D13" s="997"/>
      <c r="E13" s="998"/>
      <c r="F13" s="621"/>
      <c r="G13" s="737"/>
      <c r="H13" s="698"/>
      <c r="I13" s="698">
        <v>47999</v>
      </c>
      <c r="J13" s="698">
        <v>47999</v>
      </c>
    </row>
    <row r="14" spans="1:10" ht="17.399999999999999">
      <c r="A14" s="404" t="s">
        <v>315</v>
      </c>
      <c r="B14" s="1000" t="s">
        <v>316</v>
      </c>
      <c r="C14" s="994"/>
      <c r="D14" s="994"/>
      <c r="E14" s="995"/>
      <c r="F14" s="622"/>
      <c r="G14" s="622"/>
      <c r="H14" s="622"/>
      <c r="I14" s="622">
        <f>SUM(I4:I13)</f>
        <v>811999</v>
      </c>
      <c r="J14" s="622">
        <f>SUM(J4:J13)</f>
        <v>579999</v>
      </c>
    </row>
    <row r="15" spans="1:10" ht="18">
      <c r="A15" s="146" t="s">
        <v>317</v>
      </c>
      <c r="B15" s="18" t="s">
        <v>318</v>
      </c>
      <c r="C15" s="402"/>
      <c r="D15" s="403"/>
      <c r="E15" s="402"/>
      <c r="F15" s="621"/>
      <c r="G15" s="738"/>
      <c r="H15" s="698"/>
      <c r="I15" s="698"/>
      <c r="J15" s="698"/>
    </row>
    <row r="16" spans="1:10" ht="18">
      <c r="A16" s="146" t="s">
        <v>319</v>
      </c>
      <c r="B16" s="18" t="s">
        <v>424</v>
      </c>
      <c r="C16" s="402"/>
      <c r="D16" s="403"/>
      <c r="E16" s="402"/>
      <c r="F16" s="621"/>
      <c r="G16" s="738"/>
      <c r="H16" s="698"/>
      <c r="I16" s="698"/>
      <c r="J16" s="698"/>
    </row>
    <row r="17" spans="1:10" ht="18">
      <c r="A17" s="146" t="s">
        <v>321</v>
      </c>
      <c r="B17" s="18" t="s">
        <v>322</v>
      </c>
      <c r="C17" s="402"/>
      <c r="D17" s="402"/>
      <c r="E17" s="402"/>
      <c r="F17" s="621"/>
      <c r="G17" s="738"/>
      <c r="H17" s="698"/>
      <c r="I17" s="698"/>
      <c r="J17" s="698"/>
    </row>
    <row r="18" spans="1:10" ht="17.399999999999999">
      <c r="A18" s="404" t="s">
        <v>323</v>
      </c>
      <c r="B18" s="1000" t="s">
        <v>324</v>
      </c>
      <c r="C18" s="994"/>
      <c r="D18" s="994"/>
      <c r="E18" s="995"/>
      <c r="F18" s="622"/>
      <c r="G18" s="622"/>
      <c r="H18" s="622"/>
      <c r="I18" s="622"/>
      <c r="J18" s="622"/>
    </row>
    <row r="19" spans="1:10" ht="17.399999999999999">
      <c r="A19" s="407" t="s">
        <v>11</v>
      </c>
      <c r="B19" s="1001" t="s">
        <v>325</v>
      </c>
      <c r="C19" s="994"/>
      <c r="D19" s="994"/>
      <c r="E19" s="995"/>
      <c r="F19" s="421"/>
      <c r="G19" s="421"/>
      <c r="H19" s="421"/>
      <c r="I19" s="421">
        <f>I14+I18</f>
        <v>811999</v>
      </c>
      <c r="J19" s="421">
        <f>J14+J18</f>
        <v>579999</v>
      </c>
    </row>
    <row r="20" spans="1:10" ht="18">
      <c r="A20" s="146" t="s">
        <v>326</v>
      </c>
      <c r="B20" s="993" t="s">
        <v>327</v>
      </c>
      <c r="C20" s="994"/>
      <c r="D20" s="994"/>
      <c r="E20" s="995"/>
      <c r="F20" s="621"/>
      <c r="G20" s="737"/>
      <c r="H20" s="698"/>
      <c r="I20" s="698">
        <v>179560</v>
      </c>
      <c r="J20" s="698">
        <v>127600</v>
      </c>
    </row>
    <row r="21" spans="1:10" ht="18">
      <c r="A21" s="146" t="s">
        <v>328</v>
      </c>
      <c r="B21" s="993" t="s">
        <v>329</v>
      </c>
      <c r="C21" s="994"/>
      <c r="D21" s="994"/>
      <c r="E21" s="995"/>
      <c r="F21" s="623"/>
      <c r="G21" s="737"/>
      <c r="H21" s="698"/>
      <c r="I21" s="698"/>
      <c r="J21" s="698"/>
    </row>
    <row r="22" spans="1:10" ht="18">
      <c r="A22" s="146" t="s">
        <v>330</v>
      </c>
      <c r="B22" s="993" t="s">
        <v>570</v>
      </c>
      <c r="C22" s="994"/>
      <c r="D22" s="994"/>
      <c r="E22" s="995"/>
      <c r="F22" s="621"/>
      <c r="G22" s="737"/>
      <c r="H22" s="698"/>
      <c r="I22" s="698"/>
      <c r="J22" s="698"/>
    </row>
    <row r="23" spans="1:10" ht="18">
      <c r="A23" s="146" t="s">
        <v>332</v>
      </c>
      <c r="B23" s="993" t="s">
        <v>333</v>
      </c>
      <c r="C23" s="994"/>
      <c r="D23" s="994"/>
      <c r="E23" s="995"/>
      <c r="F23" s="623"/>
      <c r="G23" s="737"/>
      <c r="H23" s="698"/>
      <c r="I23" s="698"/>
      <c r="J23" s="698"/>
    </row>
    <row r="24" spans="1:10" ht="17.399999999999999">
      <c r="A24" s="10" t="s">
        <v>15</v>
      </c>
      <c r="B24" s="1002" t="s">
        <v>334</v>
      </c>
      <c r="C24" s="994"/>
      <c r="D24" s="994"/>
      <c r="E24" s="995"/>
      <c r="F24" s="421"/>
      <c r="G24" s="421"/>
      <c r="H24" s="421"/>
      <c r="I24" s="421">
        <f>SUM(I20:I23)</f>
        <v>179560</v>
      </c>
      <c r="J24" s="421">
        <f>SUM(J20:J23)</f>
        <v>127600</v>
      </c>
    </row>
    <row r="25" spans="1:10" ht="18">
      <c r="A25" s="146" t="s">
        <v>335</v>
      </c>
      <c r="B25" s="993" t="s">
        <v>336</v>
      </c>
      <c r="C25" s="994"/>
      <c r="D25" s="994"/>
      <c r="E25" s="995"/>
      <c r="F25" s="621"/>
      <c r="G25" s="738"/>
      <c r="H25" s="698"/>
      <c r="I25" s="698"/>
      <c r="J25" s="698"/>
    </row>
    <row r="26" spans="1:10" ht="18">
      <c r="A26" s="146" t="s">
        <v>337</v>
      </c>
      <c r="B26" s="18" t="s">
        <v>338</v>
      </c>
      <c r="C26" s="402"/>
      <c r="D26" s="403"/>
      <c r="E26" s="402"/>
      <c r="F26" s="621"/>
      <c r="G26" s="738"/>
      <c r="H26" s="698"/>
      <c r="I26" s="698">
        <v>335076</v>
      </c>
      <c r="J26" s="698">
        <v>335076</v>
      </c>
    </row>
    <row r="27" spans="1:10" ht="18">
      <c r="A27" s="146"/>
      <c r="B27" s="999"/>
      <c r="C27" s="994"/>
      <c r="D27" s="994"/>
      <c r="E27" s="995"/>
      <c r="F27" s="621"/>
      <c r="G27" s="738"/>
      <c r="H27" s="733"/>
      <c r="I27" s="733"/>
      <c r="J27" s="733"/>
    </row>
    <row r="28" spans="1:10" ht="15.6">
      <c r="A28" s="411" t="s">
        <v>339</v>
      </c>
      <c r="B28" s="1012" t="s">
        <v>571</v>
      </c>
      <c r="C28" s="994"/>
      <c r="D28" s="994"/>
      <c r="E28" s="995"/>
      <c r="F28" s="406"/>
      <c r="G28" s="406"/>
      <c r="H28" s="406"/>
      <c r="I28" s="406">
        <f>I25+I26</f>
        <v>335076</v>
      </c>
      <c r="J28" s="406">
        <f>J25+J26</f>
        <v>335076</v>
      </c>
    </row>
    <row r="29" spans="1:10" ht="18">
      <c r="A29" s="146" t="s">
        <v>341</v>
      </c>
      <c r="B29" s="999" t="s">
        <v>342</v>
      </c>
      <c r="C29" s="994"/>
      <c r="D29" s="994"/>
      <c r="E29" s="995"/>
      <c r="F29" s="621"/>
      <c r="G29" s="738"/>
      <c r="H29" s="698"/>
      <c r="I29" s="698"/>
      <c r="J29" s="698"/>
    </row>
    <row r="30" spans="1:10" ht="18">
      <c r="A30" s="146" t="s">
        <v>343</v>
      </c>
      <c r="B30" s="999" t="s">
        <v>344</v>
      </c>
      <c r="C30" s="994"/>
      <c r="D30" s="994"/>
      <c r="E30" s="995"/>
      <c r="F30" s="621"/>
      <c r="G30" s="738"/>
      <c r="H30" s="698"/>
      <c r="I30" s="698">
        <v>39718</v>
      </c>
      <c r="J30" s="698">
        <v>13775</v>
      </c>
    </row>
    <row r="31" spans="1:10" ht="18">
      <c r="A31" s="146" t="s">
        <v>572</v>
      </c>
      <c r="B31" s="999" t="s">
        <v>573</v>
      </c>
      <c r="C31" s="994"/>
      <c r="D31" s="994"/>
      <c r="E31" s="995"/>
      <c r="F31" s="621"/>
      <c r="G31" s="738"/>
      <c r="H31" s="698"/>
      <c r="I31" s="698"/>
      <c r="J31" s="698"/>
    </row>
    <row r="32" spans="1:10" ht="18">
      <c r="A32" s="146" t="s">
        <v>347</v>
      </c>
      <c r="B32" s="999" t="s">
        <v>348</v>
      </c>
      <c r="C32" s="994"/>
      <c r="D32" s="994"/>
      <c r="E32" s="995"/>
      <c r="F32" s="621"/>
      <c r="G32" s="738"/>
      <c r="H32" s="698"/>
      <c r="I32" s="698"/>
      <c r="J32" s="698"/>
    </row>
    <row r="33" spans="1:10" ht="18">
      <c r="A33" s="146" t="s">
        <v>349</v>
      </c>
      <c r="B33" s="993" t="s">
        <v>350</v>
      </c>
      <c r="C33" s="994"/>
      <c r="D33" s="994"/>
      <c r="E33" s="995"/>
      <c r="F33" s="621"/>
      <c r="G33" s="738"/>
      <c r="H33" s="698"/>
      <c r="I33" s="698"/>
      <c r="J33" s="698"/>
    </row>
    <row r="34" spans="1:10" ht="18">
      <c r="A34" s="146" t="s">
        <v>351</v>
      </c>
      <c r="B34" s="999" t="s">
        <v>352</v>
      </c>
      <c r="C34" s="994"/>
      <c r="D34" s="994"/>
      <c r="E34" s="995"/>
      <c r="F34" s="621"/>
      <c r="G34" s="738"/>
      <c r="H34" s="698"/>
      <c r="I34" s="698">
        <v>68900</v>
      </c>
      <c r="J34" s="698">
        <v>34017</v>
      </c>
    </row>
    <row r="35" spans="1:10" ht="15.6">
      <c r="A35" s="146" t="s">
        <v>345</v>
      </c>
      <c r="B35" s="1003" t="s">
        <v>353</v>
      </c>
      <c r="C35" s="994"/>
      <c r="D35" s="994"/>
      <c r="E35" s="995"/>
      <c r="F35" s="406"/>
      <c r="G35" s="738"/>
      <c r="H35" s="698"/>
      <c r="I35" s="698">
        <f>SUM(I29:I34)</f>
        <v>108618</v>
      </c>
      <c r="J35" s="698">
        <f>SUM(J29:J34)</f>
        <v>47792</v>
      </c>
    </row>
    <row r="36" spans="1:10" ht="17.399999999999999">
      <c r="A36" s="413" t="s">
        <v>354</v>
      </c>
      <c r="B36" s="1000" t="s">
        <v>355</v>
      </c>
      <c r="C36" s="994"/>
      <c r="D36" s="994"/>
      <c r="E36" s="995"/>
      <c r="F36" s="622"/>
      <c r="G36" s="622"/>
      <c r="H36" s="622"/>
      <c r="I36" s="622">
        <f>I28+I35</f>
        <v>443694</v>
      </c>
      <c r="J36" s="622">
        <f>J28+J35</f>
        <v>382868</v>
      </c>
    </row>
    <row r="37" spans="1:10" ht="18">
      <c r="A37" s="146" t="s">
        <v>356</v>
      </c>
      <c r="B37" s="18" t="s">
        <v>357</v>
      </c>
      <c r="C37" s="402"/>
      <c r="D37" s="403"/>
      <c r="E37" s="402"/>
      <c r="F37" s="624"/>
      <c r="G37" s="737"/>
      <c r="H37" s="698"/>
      <c r="I37" s="698">
        <v>28100</v>
      </c>
      <c r="J37" s="698">
        <v>16017</v>
      </c>
    </row>
    <row r="38" spans="1:10" ht="18">
      <c r="A38" s="146" t="s">
        <v>358</v>
      </c>
      <c r="B38" s="18" t="s">
        <v>427</v>
      </c>
      <c r="C38" s="402"/>
      <c r="D38" s="403"/>
      <c r="E38" s="402"/>
      <c r="F38" s="624"/>
      <c r="G38" s="737"/>
      <c r="H38" s="698"/>
      <c r="I38" s="698">
        <v>12000</v>
      </c>
      <c r="J38" s="698"/>
    </row>
    <row r="39" spans="1:10" ht="17.399999999999999">
      <c r="A39" s="413" t="s">
        <v>362</v>
      </c>
      <c r="B39" s="1004" t="s">
        <v>363</v>
      </c>
      <c r="C39" s="994"/>
      <c r="D39" s="994"/>
      <c r="E39" s="995"/>
      <c r="F39" s="622"/>
      <c r="G39" s="622"/>
      <c r="H39" s="622"/>
      <c r="I39" s="622">
        <f>I37+I38</f>
        <v>40100</v>
      </c>
      <c r="J39" s="622">
        <f>J37+J38</f>
        <v>16017</v>
      </c>
    </row>
    <row r="40" spans="1:10" ht="18">
      <c r="A40" s="146" t="s">
        <v>364</v>
      </c>
      <c r="B40" s="999" t="s">
        <v>365</v>
      </c>
      <c r="C40" s="994"/>
      <c r="D40" s="994"/>
      <c r="E40" s="995"/>
      <c r="F40" s="624"/>
      <c r="G40" s="737"/>
      <c r="H40" s="698"/>
      <c r="I40" s="698">
        <v>65800</v>
      </c>
      <c r="J40" s="698">
        <v>9972</v>
      </c>
    </row>
    <row r="41" spans="1:10" ht="18">
      <c r="A41" s="146" t="s">
        <v>366</v>
      </c>
      <c r="B41" s="999" t="s">
        <v>367</v>
      </c>
      <c r="C41" s="994"/>
      <c r="D41" s="994"/>
      <c r="E41" s="995"/>
      <c r="F41" s="624"/>
      <c r="G41" s="737"/>
      <c r="H41" s="698"/>
      <c r="I41" s="698"/>
      <c r="J41" s="698"/>
    </row>
    <row r="42" spans="1:10" ht="18">
      <c r="A42" s="146" t="s">
        <v>368</v>
      </c>
      <c r="B42" s="999" t="s">
        <v>369</v>
      </c>
      <c r="C42" s="994"/>
      <c r="D42" s="994"/>
      <c r="E42" s="995"/>
      <c r="F42" s="624"/>
      <c r="G42" s="737"/>
      <c r="H42" s="698"/>
      <c r="I42" s="698"/>
      <c r="J42" s="698"/>
    </row>
    <row r="43" spans="1:10" ht="18">
      <c r="A43" s="146" t="s">
        <v>370</v>
      </c>
      <c r="B43" s="18" t="s">
        <v>371</v>
      </c>
      <c r="C43" s="402"/>
      <c r="D43" s="403"/>
      <c r="E43" s="402"/>
      <c r="F43" s="624"/>
      <c r="G43" s="737"/>
      <c r="H43" s="698"/>
      <c r="I43" s="698"/>
      <c r="J43" s="698"/>
    </row>
    <row r="44" spans="1:10" ht="18">
      <c r="A44" s="146" t="s">
        <v>372</v>
      </c>
      <c r="B44" s="999" t="s">
        <v>373</v>
      </c>
      <c r="C44" s="994"/>
      <c r="D44" s="994"/>
      <c r="E44" s="995"/>
      <c r="F44" s="624"/>
      <c r="G44" s="737"/>
      <c r="H44" s="698"/>
      <c r="I44" s="698"/>
      <c r="J44" s="698"/>
    </row>
    <row r="45" spans="1:10" ht="18">
      <c r="A45" s="146" t="s">
        <v>374</v>
      </c>
      <c r="B45" s="18" t="s">
        <v>430</v>
      </c>
      <c r="C45" s="402"/>
      <c r="D45" s="403"/>
      <c r="E45" s="402"/>
      <c r="F45" s="624"/>
      <c r="G45" s="737"/>
      <c r="H45" s="698"/>
      <c r="I45" s="698">
        <v>2000</v>
      </c>
      <c r="J45" s="698">
        <v>2000</v>
      </c>
    </row>
    <row r="46" spans="1:10" ht="18">
      <c r="A46" s="146" t="s">
        <v>376</v>
      </c>
      <c r="B46" s="18" t="s">
        <v>431</v>
      </c>
      <c r="C46" s="402"/>
      <c r="D46" s="403"/>
      <c r="E46" s="402"/>
      <c r="F46" s="624"/>
      <c r="G46" s="737"/>
      <c r="H46" s="698"/>
      <c r="I46" s="698">
        <v>74860</v>
      </c>
      <c r="J46" s="698">
        <v>35598</v>
      </c>
    </row>
    <row r="47" spans="1:10" ht="17.399999999999999">
      <c r="A47" s="413" t="s">
        <v>378</v>
      </c>
      <c r="B47" s="1004" t="s">
        <v>379</v>
      </c>
      <c r="C47" s="994"/>
      <c r="D47" s="994"/>
      <c r="E47" s="995"/>
      <c r="F47" s="622"/>
      <c r="G47" s="739"/>
      <c r="H47" s="699"/>
      <c r="I47" s="699">
        <f>SUM(I40:I46)</f>
        <v>142660</v>
      </c>
      <c r="J47" s="699">
        <f>SUM(J40:J46)</f>
        <v>47570</v>
      </c>
    </row>
    <row r="48" spans="1:10" ht="18">
      <c r="A48" s="146" t="s">
        <v>380</v>
      </c>
      <c r="B48" s="999" t="s">
        <v>381</v>
      </c>
      <c r="C48" s="994"/>
      <c r="D48" s="994"/>
      <c r="E48" s="995"/>
      <c r="F48" s="624"/>
      <c r="G48" s="737"/>
      <c r="H48" s="698"/>
      <c r="I48" s="698">
        <v>43605</v>
      </c>
      <c r="J48" s="698">
        <v>43605</v>
      </c>
    </row>
    <row r="49" spans="1:10" ht="18">
      <c r="A49" s="146" t="s">
        <v>382</v>
      </c>
      <c r="B49" s="999" t="s">
        <v>383</v>
      </c>
      <c r="C49" s="994"/>
      <c r="D49" s="994"/>
      <c r="E49" s="995"/>
      <c r="F49" s="624"/>
      <c r="G49" s="737"/>
      <c r="H49" s="698"/>
      <c r="I49" s="698"/>
      <c r="J49" s="698"/>
    </row>
    <row r="50" spans="1:10" ht="18">
      <c r="A50" s="146" t="s">
        <v>384</v>
      </c>
      <c r="B50" s="999" t="s">
        <v>385</v>
      </c>
      <c r="C50" s="994"/>
      <c r="D50" s="994"/>
      <c r="E50" s="995"/>
      <c r="F50" s="624"/>
      <c r="G50" s="737"/>
      <c r="H50" s="698"/>
      <c r="I50" s="698"/>
      <c r="J50" s="698"/>
    </row>
    <row r="51" spans="1:10" ht="17.399999999999999">
      <c r="A51" s="413" t="s">
        <v>386</v>
      </c>
      <c r="B51" s="1004" t="s">
        <v>387</v>
      </c>
      <c r="C51" s="994"/>
      <c r="D51" s="994"/>
      <c r="E51" s="995"/>
      <c r="F51" s="622"/>
      <c r="G51" s="622"/>
      <c r="H51" s="622"/>
      <c r="I51" s="622">
        <f>SUM(I48:I50)</f>
        <v>43605</v>
      </c>
      <c r="J51" s="622">
        <f>SUM(J48:J50)</f>
        <v>43605</v>
      </c>
    </row>
    <row r="52" spans="1:10" ht="18">
      <c r="A52" s="146" t="s">
        <v>388</v>
      </c>
      <c r="B52" s="18" t="s">
        <v>389</v>
      </c>
      <c r="C52" s="402"/>
      <c r="D52" s="403"/>
      <c r="E52" s="402"/>
      <c r="F52" s="624"/>
      <c r="G52" s="737"/>
      <c r="H52" s="698"/>
      <c r="I52" s="698">
        <v>120000</v>
      </c>
      <c r="J52" s="698">
        <v>42392</v>
      </c>
    </row>
    <row r="53" spans="1:10" ht="18">
      <c r="A53" s="146" t="s">
        <v>390</v>
      </c>
      <c r="B53" s="999" t="s">
        <v>391</v>
      </c>
      <c r="C53" s="994"/>
      <c r="D53" s="994"/>
      <c r="E53" s="995"/>
      <c r="F53" s="624"/>
      <c r="G53" s="737"/>
      <c r="H53" s="698"/>
      <c r="I53" s="698"/>
      <c r="J53" s="698"/>
    </row>
    <row r="54" spans="1:10" ht="18">
      <c r="A54" s="146" t="s">
        <v>392</v>
      </c>
      <c r="B54" s="999" t="s">
        <v>393</v>
      </c>
      <c r="C54" s="994"/>
      <c r="D54" s="994"/>
      <c r="E54" s="995"/>
      <c r="F54" s="624"/>
      <c r="G54" s="737"/>
      <c r="H54" s="698"/>
      <c r="I54" s="698"/>
      <c r="J54" s="698"/>
    </row>
    <row r="55" spans="1:10" ht="18">
      <c r="A55" s="146" t="s">
        <v>394</v>
      </c>
      <c r="B55" s="156" t="s">
        <v>395</v>
      </c>
      <c r="C55" s="402"/>
      <c r="D55" s="403"/>
      <c r="E55" s="402"/>
      <c r="F55" s="624"/>
      <c r="G55" s="737"/>
      <c r="H55" s="698"/>
      <c r="I55" s="698"/>
      <c r="J55" s="698"/>
    </row>
    <row r="56" spans="1:10" ht="18">
      <c r="A56" s="146" t="s">
        <v>396</v>
      </c>
      <c r="B56" s="18" t="s">
        <v>397</v>
      </c>
      <c r="C56" s="402"/>
      <c r="D56" s="403"/>
      <c r="E56" s="402"/>
      <c r="F56" s="625"/>
      <c r="G56" s="737"/>
      <c r="H56" s="698"/>
      <c r="I56" s="698">
        <v>750</v>
      </c>
      <c r="J56" s="698">
        <v>425</v>
      </c>
    </row>
    <row r="57" spans="1:10" ht="17.399999999999999">
      <c r="A57" s="417" t="s">
        <v>398</v>
      </c>
      <c r="B57" s="1005" t="s">
        <v>399</v>
      </c>
      <c r="C57" s="994"/>
      <c r="D57" s="994"/>
      <c r="E57" s="995"/>
      <c r="F57" s="626"/>
      <c r="G57" s="626"/>
      <c r="H57" s="626"/>
      <c r="I57" s="626">
        <f>SUM(I52:I56)</f>
        <v>120750</v>
      </c>
      <c r="J57" s="626">
        <f>SUM(J52:J56)</f>
        <v>42817</v>
      </c>
    </row>
    <row r="58" spans="1:10" ht="17.399999999999999">
      <c r="A58" s="40" t="s">
        <v>19</v>
      </c>
      <c r="B58" s="1001" t="s">
        <v>400</v>
      </c>
      <c r="C58" s="994"/>
      <c r="D58" s="994"/>
      <c r="E58" s="995"/>
      <c r="F58" s="421"/>
      <c r="G58" s="421"/>
      <c r="H58" s="421"/>
      <c r="I58" s="421">
        <f>I36+I39+I47+I51+I57</f>
        <v>790809</v>
      </c>
      <c r="J58" s="421">
        <f>J36+J39+J47+J51+J57</f>
        <v>532877</v>
      </c>
    </row>
    <row r="59" spans="1:10" ht="17.399999999999999">
      <c r="A59" s="422" t="s">
        <v>23</v>
      </c>
      <c r="B59" s="147" t="s">
        <v>401</v>
      </c>
      <c r="C59" s="408"/>
      <c r="D59" s="408"/>
      <c r="E59" s="408"/>
      <c r="F59" s="421"/>
      <c r="G59" s="741"/>
      <c r="H59" s="701"/>
      <c r="I59" s="701"/>
      <c r="J59" s="701"/>
    </row>
    <row r="60" spans="1:10" ht="18">
      <c r="A60" s="82" t="s">
        <v>27</v>
      </c>
      <c r="B60" s="170" t="s">
        <v>28</v>
      </c>
      <c r="C60" s="363"/>
      <c r="D60" s="363"/>
      <c r="E60" s="363"/>
      <c r="F60" s="624"/>
      <c r="G60" s="737"/>
      <c r="H60" s="697"/>
      <c r="I60" s="697"/>
      <c r="J60" s="697"/>
    </row>
    <row r="61" spans="1:10" ht="18">
      <c r="A61" s="82" t="s">
        <v>31</v>
      </c>
      <c r="B61" s="170" t="s">
        <v>402</v>
      </c>
      <c r="C61" s="363"/>
      <c r="D61" s="363"/>
      <c r="E61" s="363"/>
      <c r="F61" s="624"/>
      <c r="G61" s="737"/>
      <c r="H61" s="697"/>
      <c r="I61" s="697"/>
      <c r="J61" s="697"/>
    </row>
    <row r="62" spans="1:10" ht="18">
      <c r="A62" s="82" t="s">
        <v>35</v>
      </c>
      <c r="B62" s="170" t="s">
        <v>36</v>
      </c>
      <c r="C62" s="363"/>
      <c r="D62" s="363"/>
      <c r="E62" s="363"/>
      <c r="F62" s="624"/>
      <c r="G62" s="737"/>
      <c r="H62" s="697"/>
      <c r="I62" s="697"/>
      <c r="J62" s="697"/>
    </row>
    <row r="63" spans="1:10" ht="18">
      <c r="A63" s="82" t="s">
        <v>66</v>
      </c>
      <c r="B63" s="1009" t="s">
        <v>403</v>
      </c>
      <c r="C63" s="994"/>
      <c r="D63" s="994"/>
      <c r="E63" s="995"/>
      <c r="F63" s="624"/>
      <c r="G63" s="737"/>
      <c r="H63" s="697"/>
      <c r="I63" s="697"/>
      <c r="J63" s="697"/>
    </row>
    <row r="64" spans="1:10" ht="17.399999999999999">
      <c r="A64" s="40" t="s">
        <v>39</v>
      </c>
      <c r="B64" s="1001" t="s">
        <v>257</v>
      </c>
      <c r="C64" s="994"/>
      <c r="D64" s="994"/>
      <c r="E64" s="995"/>
      <c r="F64" s="421"/>
      <c r="G64" s="741"/>
      <c r="H64" s="701"/>
      <c r="I64" s="701"/>
      <c r="J64" s="701"/>
    </row>
    <row r="65" spans="1:10" ht="17.399999999999999">
      <c r="A65" s="40" t="s">
        <v>43</v>
      </c>
      <c r="B65" s="1001" t="s">
        <v>404</v>
      </c>
      <c r="C65" s="994"/>
      <c r="D65" s="994"/>
      <c r="E65" s="995"/>
      <c r="F65" s="421"/>
      <c r="G65" s="741"/>
      <c r="H65" s="701"/>
      <c r="I65" s="701"/>
      <c r="J65" s="701"/>
    </row>
    <row r="66" spans="1:10" ht="17.399999999999999">
      <c r="A66" s="40" t="s">
        <v>47</v>
      </c>
      <c r="B66" s="1001" t="s">
        <v>405</v>
      </c>
      <c r="C66" s="994"/>
      <c r="D66" s="994"/>
      <c r="E66" s="995"/>
      <c r="F66" s="421"/>
      <c r="G66" s="741"/>
      <c r="H66" s="701"/>
      <c r="I66" s="701"/>
      <c r="J66" s="701"/>
    </row>
    <row r="67" spans="1:10" ht="13.8">
      <c r="A67" s="28" t="s">
        <v>51</v>
      </c>
      <c r="B67" s="170" t="s">
        <v>52</v>
      </c>
      <c r="C67" s="403"/>
      <c r="D67" s="403"/>
      <c r="E67" s="403"/>
      <c r="F67" s="627"/>
      <c r="G67" s="738"/>
      <c r="H67" s="698"/>
      <c r="I67" s="698"/>
      <c r="J67" s="698"/>
    </row>
    <row r="68" spans="1:10" ht="13.8">
      <c r="A68" s="28" t="s">
        <v>54</v>
      </c>
      <c r="B68" s="1009" t="s">
        <v>55</v>
      </c>
      <c r="C68" s="994"/>
      <c r="D68" s="994"/>
      <c r="E68" s="995"/>
      <c r="F68" s="627"/>
      <c r="G68" s="738"/>
      <c r="H68" s="698"/>
      <c r="I68" s="698"/>
      <c r="J68" s="698"/>
    </row>
    <row r="69" spans="1:10" ht="13.8">
      <c r="A69" s="28" t="s">
        <v>58</v>
      </c>
      <c r="B69" s="170" t="s">
        <v>59</v>
      </c>
      <c r="C69" s="403"/>
      <c r="D69" s="403"/>
      <c r="E69" s="403"/>
      <c r="F69" s="627"/>
      <c r="G69" s="738"/>
      <c r="H69" s="698"/>
      <c r="I69" s="698"/>
      <c r="J69" s="698"/>
    </row>
    <row r="70" spans="1:10" ht="17.399999999999999">
      <c r="A70" s="40" t="s">
        <v>62</v>
      </c>
      <c r="B70" s="1001" t="s">
        <v>406</v>
      </c>
      <c r="C70" s="994"/>
      <c r="D70" s="994"/>
      <c r="E70" s="995"/>
      <c r="F70" s="421"/>
      <c r="G70" s="741"/>
      <c r="H70" s="701"/>
      <c r="I70" s="701"/>
      <c r="J70" s="701"/>
    </row>
    <row r="71" spans="1:10" ht="17.399999999999999">
      <c r="A71" s="423"/>
      <c r="B71" s="1010" t="s">
        <v>407</v>
      </c>
      <c r="C71" s="994"/>
      <c r="D71" s="994"/>
      <c r="E71" s="995"/>
      <c r="F71" s="628"/>
      <c r="G71" s="628"/>
      <c r="H71" s="628"/>
      <c r="I71" s="628">
        <f>I19+I24+I58</f>
        <v>1782368</v>
      </c>
      <c r="J71" s="628">
        <f>J19+J24+J58</f>
        <v>1240476</v>
      </c>
    </row>
    <row r="72" spans="1:10" ht="17.399999999999999">
      <c r="A72" s="28" t="s">
        <v>84</v>
      </c>
      <c r="B72" s="1011" t="s">
        <v>85</v>
      </c>
      <c r="C72" s="994"/>
      <c r="D72" s="994"/>
      <c r="E72" s="995"/>
      <c r="F72" s="626"/>
      <c r="G72" s="737"/>
      <c r="H72" s="697"/>
      <c r="I72" s="697"/>
      <c r="J72" s="697"/>
    </row>
    <row r="73" spans="1:10" ht="17.399999999999999">
      <c r="A73" s="28" t="s">
        <v>94</v>
      </c>
      <c r="B73" s="174" t="s">
        <v>95</v>
      </c>
      <c r="C73" s="425"/>
      <c r="D73" s="426"/>
      <c r="E73" s="427"/>
      <c r="F73" s="626"/>
      <c r="G73" s="737"/>
      <c r="H73" s="697"/>
      <c r="I73" s="697"/>
      <c r="J73" s="697"/>
    </row>
    <row r="74" spans="1:10" ht="18">
      <c r="A74" s="428"/>
      <c r="B74" s="1006" t="s">
        <v>408</v>
      </c>
      <c r="C74" s="1007"/>
      <c r="D74" s="1007"/>
      <c r="E74" s="1008"/>
      <c r="F74" s="629"/>
      <c r="G74" s="629"/>
      <c r="H74" s="629"/>
      <c r="I74" s="629"/>
      <c r="J74" s="629"/>
    </row>
    <row r="75" spans="1:10" ht="18">
      <c r="A75" s="431"/>
      <c r="B75" s="432" t="s">
        <v>0</v>
      </c>
      <c r="C75" s="367"/>
      <c r="D75" s="367"/>
      <c r="E75" s="367"/>
      <c r="F75" s="630"/>
      <c r="G75" s="434"/>
      <c r="H75" s="697"/>
      <c r="I75" s="697"/>
      <c r="J75" s="697"/>
    </row>
    <row r="76" spans="1:10" ht="18">
      <c r="A76" s="137" t="s">
        <v>135</v>
      </c>
      <c r="B76" s="6" t="s">
        <v>136</v>
      </c>
      <c r="C76" s="402"/>
      <c r="D76" s="403"/>
      <c r="E76" s="402"/>
      <c r="F76" s="624"/>
      <c r="G76" s="737"/>
      <c r="H76" s="697"/>
      <c r="I76" s="697"/>
      <c r="J76" s="697"/>
    </row>
    <row r="77" spans="1:10" ht="18">
      <c r="A77" s="137" t="s">
        <v>137</v>
      </c>
      <c r="B77" s="18" t="s">
        <v>138</v>
      </c>
      <c r="C77" s="402"/>
      <c r="D77" s="403"/>
      <c r="E77" s="402"/>
      <c r="F77" s="624"/>
      <c r="G77" s="737"/>
      <c r="H77" s="697"/>
      <c r="I77" s="697"/>
      <c r="J77" s="697"/>
    </row>
    <row r="78" spans="1:10" ht="18">
      <c r="A78" s="137" t="s">
        <v>139</v>
      </c>
      <c r="B78" s="18" t="s">
        <v>140</v>
      </c>
      <c r="C78" s="402"/>
      <c r="D78" s="403"/>
      <c r="E78" s="402"/>
      <c r="F78" s="624"/>
      <c r="G78" s="737"/>
      <c r="H78" s="697"/>
      <c r="I78" s="697"/>
      <c r="J78" s="697"/>
    </row>
    <row r="79" spans="1:10" ht="18">
      <c r="A79" s="137" t="s">
        <v>141</v>
      </c>
      <c r="B79" s="18" t="s">
        <v>142</v>
      </c>
      <c r="C79" s="402"/>
      <c r="D79" s="403"/>
      <c r="E79" s="402"/>
      <c r="F79" s="624"/>
      <c r="G79" s="737"/>
      <c r="H79" s="697"/>
      <c r="I79" s="697"/>
      <c r="J79" s="697"/>
    </row>
    <row r="80" spans="1:10" ht="18">
      <c r="A80" s="137" t="s">
        <v>143</v>
      </c>
      <c r="B80" s="18" t="s">
        <v>144</v>
      </c>
      <c r="C80" s="402"/>
      <c r="D80" s="403"/>
      <c r="E80" s="402"/>
      <c r="F80" s="624"/>
      <c r="G80" s="737"/>
      <c r="H80" s="697"/>
      <c r="I80" s="697"/>
      <c r="J80" s="697"/>
    </row>
    <row r="81" spans="1:10" ht="18">
      <c r="A81" s="137" t="s">
        <v>145</v>
      </c>
      <c r="B81" s="18" t="s">
        <v>146</v>
      </c>
      <c r="C81" s="402"/>
      <c r="D81" s="403"/>
      <c r="E81" s="402"/>
      <c r="F81" s="624"/>
      <c r="G81" s="737"/>
      <c r="H81" s="697"/>
      <c r="I81" s="697"/>
      <c r="J81" s="697"/>
    </row>
    <row r="82" spans="1:10" ht="17.399999999999999">
      <c r="A82" s="67" t="s">
        <v>9</v>
      </c>
      <c r="B82" s="1000" t="s">
        <v>10</v>
      </c>
      <c r="C82" s="994"/>
      <c r="D82" s="994"/>
      <c r="E82" s="995"/>
      <c r="F82" s="622"/>
      <c r="G82" s="739"/>
      <c r="H82" s="699"/>
      <c r="I82" s="699"/>
      <c r="J82" s="699"/>
    </row>
    <row r="83" spans="1:10" ht="15.6">
      <c r="A83" s="146"/>
      <c r="B83" s="18"/>
      <c r="C83" s="402"/>
      <c r="D83" s="403"/>
      <c r="E83" s="402"/>
      <c r="F83" s="450"/>
      <c r="G83" s="737"/>
      <c r="H83" s="697"/>
      <c r="I83" s="697"/>
      <c r="J83" s="697"/>
    </row>
    <row r="84" spans="1:10" ht="15.6">
      <c r="A84" s="146"/>
      <c r="B84" s="18"/>
      <c r="C84" s="402"/>
      <c r="D84" s="402"/>
      <c r="E84" s="402"/>
      <c r="F84" s="450"/>
      <c r="G84" s="737"/>
      <c r="H84" s="697"/>
      <c r="I84" s="697"/>
      <c r="J84" s="697"/>
    </row>
    <row r="85" spans="1:10" ht="15.6">
      <c r="A85" s="67" t="s">
        <v>13</v>
      </c>
      <c r="B85" s="1000" t="s">
        <v>149</v>
      </c>
      <c r="C85" s="994"/>
      <c r="D85" s="994"/>
      <c r="E85" s="995"/>
      <c r="F85" s="414"/>
      <c r="G85" s="742"/>
      <c r="H85" s="703"/>
      <c r="I85" s="703"/>
      <c r="J85" s="703"/>
    </row>
    <row r="86" spans="1:10" ht="17.399999999999999">
      <c r="A86" s="40" t="s">
        <v>17</v>
      </c>
      <c r="B86" s="1001" t="s">
        <v>150</v>
      </c>
      <c r="C86" s="994"/>
      <c r="D86" s="994"/>
      <c r="E86" s="995"/>
      <c r="F86" s="421"/>
      <c r="G86" s="741"/>
      <c r="H86" s="701"/>
      <c r="I86" s="701"/>
      <c r="J86" s="701"/>
    </row>
    <row r="87" spans="1:10" ht="15.6">
      <c r="A87" s="67" t="s">
        <v>21</v>
      </c>
      <c r="B87" s="73" t="s">
        <v>152</v>
      </c>
      <c r="C87" s="414"/>
      <c r="D87" s="414"/>
      <c r="E87" s="414"/>
      <c r="F87" s="414"/>
      <c r="G87" s="739"/>
      <c r="H87" s="699"/>
      <c r="I87" s="699"/>
      <c r="J87" s="699"/>
    </row>
    <row r="88" spans="1:10" ht="18">
      <c r="A88" s="146"/>
      <c r="B88" s="18"/>
      <c r="C88" s="402"/>
      <c r="D88" s="403"/>
      <c r="E88" s="402"/>
      <c r="F88" s="624"/>
      <c r="G88" s="737"/>
      <c r="H88" s="697"/>
      <c r="I88" s="697"/>
      <c r="J88" s="697"/>
    </row>
    <row r="89" spans="1:10" ht="15.6">
      <c r="A89" s="146"/>
      <c r="B89" s="18"/>
      <c r="C89" s="402"/>
      <c r="D89" s="402"/>
      <c r="E89" s="402"/>
      <c r="F89" s="450"/>
      <c r="G89" s="737"/>
      <c r="H89" s="697"/>
      <c r="I89" s="697"/>
      <c r="J89" s="697"/>
    </row>
    <row r="90" spans="1:10" ht="15.6">
      <c r="A90" s="67" t="s">
        <v>25</v>
      </c>
      <c r="B90" s="1000" t="s">
        <v>154</v>
      </c>
      <c r="C90" s="994"/>
      <c r="D90" s="994"/>
      <c r="E90" s="995"/>
      <c r="F90" s="414"/>
      <c r="G90" s="742"/>
      <c r="H90" s="703"/>
      <c r="I90" s="703"/>
      <c r="J90" s="703"/>
    </row>
    <row r="91" spans="1:10" ht="17.399999999999999">
      <c r="A91" s="40" t="s">
        <v>29</v>
      </c>
      <c r="B91" s="1001" t="s">
        <v>155</v>
      </c>
      <c r="C91" s="994"/>
      <c r="D91" s="994"/>
      <c r="E91" s="995"/>
      <c r="F91" s="421"/>
      <c r="G91" s="740"/>
      <c r="H91" s="700"/>
      <c r="I91" s="700"/>
      <c r="J91" s="700"/>
    </row>
    <row r="92" spans="1:10" ht="15.6">
      <c r="A92" s="146" t="s">
        <v>33</v>
      </c>
      <c r="B92" s="155" t="s">
        <v>640</v>
      </c>
      <c r="C92" s="402"/>
      <c r="D92" s="402"/>
      <c r="E92" s="402"/>
      <c r="F92" s="450"/>
      <c r="G92" s="737"/>
      <c r="H92" s="697"/>
      <c r="I92" s="697"/>
      <c r="J92" s="697"/>
    </row>
    <row r="93" spans="1:10" ht="18">
      <c r="A93" s="146" t="s">
        <v>37</v>
      </c>
      <c r="B93" s="155" t="s">
        <v>470</v>
      </c>
      <c r="C93" s="402"/>
      <c r="D93" s="403"/>
      <c r="E93" s="402"/>
      <c r="F93" s="624"/>
      <c r="G93" s="737"/>
      <c r="H93" s="697"/>
      <c r="I93" s="697"/>
      <c r="J93" s="697"/>
    </row>
    <row r="94" spans="1:10" ht="18">
      <c r="A94" s="146" t="s">
        <v>41</v>
      </c>
      <c r="B94" s="26" t="s">
        <v>641</v>
      </c>
      <c r="C94" s="402"/>
      <c r="D94" s="403"/>
      <c r="E94" s="402"/>
      <c r="F94" s="624"/>
      <c r="G94" s="737"/>
      <c r="H94" s="697"/>
      <c r="I94" s="697"/>
      <c r="J94" s="697"/>
    </row>
    <row r="95" spans="1:10" ht="18">
      <c r="A95" s="146" t="s">
        <v>45</v>
      </c>
      <c r="B95" s="26" t="s">
        <v>46</v>
      </c>
      <c r="C95" s="402"/>
      <c r="D95" s="403"/>
      <c r="E95" s="402"/>
      <c r="F95" s="624"/>
      <c r="G95" s="737"/>
      <c r="H95" s="697"/>
      <c r="I95" s="697"/>
      <c r="J95" s="697"/>
    </row>
    <row r="96" spans="1:10" ht="18">
      <c r="A96" s="146" t="s">
        <v>49</v>
      </c>
      <c r="B96" s="26" t="s">
        <v>642</v>
      </c>
      <c r="C96" s="402"/>
      <c r="D96" s="403"/>
      <c r="E96" s="402"/>
      <c r="F96" s="624"/>
      <c r="G96" s="737"/>
      <c r="H96" s="697"/>
      <c r="I96" s="697"/>
      <c r="J96" s="697"/>
    </row>
    <row r="97" spans="1:10" ht="18">
      <c r="A97" s="146"/>
      <c r="B97" s="156" t="s">
        <v>643</v>
      </c>
      <c r="C97" s="402"/>
      <c r="D97" s="403"/>
      <c r="E97" s="402"/>
      <c r="F97" s="624"/>
      <c r="G97" s="737"/>
      <c r="H97" s="697"/>
      <c r="I97" s="697"/>
      <c r="J97" s="697"/>
    </row>
    <row r="98" spans="1:10" ht="17.399999999999999">
      <c r="A98" s="40" t="s">
        <v>56</v>
      </c>
      <c r="B98" s="1001" t="s">
        <v>160</v>
      </c>
      <c r="C98" s="994"/>
      <c r="D98" s="994"/>
      <c r="E98" s="995"/>
      <c r="F98" s="421"/>
      <c r="G98" s="741"/>
      <c r="H98" s="701"/>
      <c r="I98" s="701"/>
      <c r="J98" s="701"/>
    </row>
    <row r="99" spans="1:10" ht="18">
      <c r="A99" s="146" t="s">
        <v>161</v>
      </c>
      <c r="B99" s="156" t="s">
        <v>435</v>
      </c>
      <c r="C99" s="402"/>
      <c r="D99" s="403"/>
      <c r="E99" s="402"/>
      <c r="F99" s="631"/>
      <c r="G99" s="737"/>
      <c r="H99" s="697"/>
      <c r="I99" s="697"/>
      <c r="J99" s="697"/>
    </row>
    <row r="100" spans="1:10" ht="18">
      <c r="A100" s="146" t="s">
        <v>163</v>
      </c>
      <c r="B100" s="993" t="s">
        <v>696</v>
      </c>
      <c r="C100" s="994"/>
      <c r="D100" s="994"/>
      <c r="E100" s="995"/>
      <c r="F100" s="631"/>
      <c r="G100" s="737"/>
      <c r="H100" s="697"/>
      <c r="I100" s="697">
        <v>24000</v>
      </c>
      <c r="J100" s="697">
        <v>1500</v>
      </c>
    </row>
    <row r="101" spans="1:10" ht="18">
      <c r="A101" s="146" t="s">
        <v>165</v>
      </c>
      <c r="B101" s="156" t="s">
        <v>437</v>
      </c>
      <c r="C101" s="402"/>
      <c r="D101" s="403"/>
      <c r="E101" s="402"/>
      <c r="F101" s="631"/>
      <c r="G101" s="737"/>
      <c r="H101" s="697"/>
      <c r="I101" s="697"/>
      <c r="J101" s="697"/>
    </row>
    <row r="102" spans="1:10" ht="18">
      <c r="A102" s="146"/>
      <c r="B102" s="156" t="s">
        <v>438</v>
      </c>
      <c r="C102" s="402"/>
      <c r="D102" s="403"/>
      <c r="E102" s="402"/>
      <c r="F102" s="631"/>
      <c r="G102" s="737"/>
      <c r="H102" s="697"/>
      <c r="I102" s="697"/>
      <c r="J102" s="697"/>
    </row>
    <row r="103" spans="1:10" ht="18">
      <c r="A103" s="146" t="s">
        <v>169</v>
      </c>
      <c r="B103" s="156" t="s">
        <v>439</v>
      </c>
      <c r="C103" s="402"/>
      <c r="D103" s="403"/>
      <c r="E103" s="402"/>
      <c r="F103" s="631"/>
      <c r="G103" s="737"/>
      <c r="H103" s="697"/>
      <c r="I103" s="697"/>
      <c r="J103" s="697"/>
    </row>
    <row r="104" spans="1:10" ht="18">
      <c r="A104" s="146" t="s">
        <v>169</v>
      </c>
      <c r="B104" s="156" t="s">
        <v>440</v>
      </c>
      <c r="C104" s="402"/>
      <c r="D104" s="403"/>
      <c r="E104" s="402"/>
      <c r="F104" s="631"/>
      <c r="G104" s="737"/>
      <c r="H104" s="697"/>
      <c r="I104" s="697"/>
      <c r="J104" s="697"/>
    </row>
    <row r="105" spans="1:10" ht="18">
      <c r="A105" s="146" t="s">
        <v>171</v>
      </c>
      <c r="B105" s="156" t="s">
        <v>172</v>
      </c>
      <c r="C105" s="402"/>
      <c r="D105" s="403"/>
      <c r="E105" s="402"/>
      <c r="F105" s="631"/>
      <c r="G105" s="737"/>
      <c r="H105" s="697"/>
      <c r="I105" s="697"/>
      <c r="J105" s="697"/>
    </row>
    <row r="106" spans="1:10" ht="18">
      <c r="A106" s="146" t="s">
        <v>173</v>
      </c>
      <c r="B106" s="156" t="s">
        <v>174</v>
      </c>
      <c r="C106" s="402"/>
      <c r="D106" s="403"/>
      <c r="E106" s="402"/>
      <c r="F106" s="631"/>
      <c r="G106" s="737"/>
      <c r="H106" s="697"/>
      <c r="I106" s="697"/>
      <c r="J106" s="697"/>
    </row>
    <row r="107" spans="1:10" ht="18">
      <c r="A107" s="146" t="s">
        <v>175</v>
      </c>
      <c r="B107" s="993" t="s">
        <v>176</v>
      </c>
      <c r="C107" s="994"/>
      <c r="D107" s="994"/>
      <c r="E107" s="995"/>
      <c r="F107" s="631"/>
      <c r="G107" s="737"/>
      <c r="H107" s="697"/>
      <c r="I107" s="697"/>
      <c r="J107" s="697"/>
    </row>
    <row r="108" spans="1:10" ht="18">
      <c r="A108" s="146" t="s">
        <v>697</v>
      </c>
      <c r="B108" s="993" t="s">
        <v>178</v>
      </c>
      <c r="C108" s="994"/>
      <c r="D108" s="994"/>
      <c r="E108" s="995"/>
      <c r="F108" s="631"/>
      <c r="G108" s="737"/>
      <c r="H108" s="697"/>
      <c r="I108" s="697">
        <v>325</v>
      </c>
      <c r="J108" s="697">
        <v>325</v>
      </c>
    </row>
    <row r="109" spans="1:10" ht="17.399999999999999">
      <c r="A109" s="40" t="s">
        <v>60</v>
      </c>
      <c r="B109" s="1001" t="s">
        <v>179</v>
      </c>
      <c r="C109" s="994"/>
      <c r="D109" s="994"/>
      <c r="E109" s="995"/>
      <c r="F109" s="421"/>
      <c r="G109" s="741"/>
      <c r="H109" s="701"/>
      <c r="I109" s="701">
        <f>SUM(I99:I108)</f>
        <v>24325</v>
      </c>
      <c r="J109" s="701">
        <f>SUM(J99:J108)</f>
        <v>1825</v>
      </c>
    </row>
    <row r="110" spans="1:10" ht="15.6">
      <c r="A110" s="146" t="s">
        <v>180</v>
      </c>
      <c r="B110" s="18" t="s">
        <v>181</v>
      </c>
      <c r="C110" s="403"/>
      <c r="D110" s="403"/>
      <c r="E110" s="402"/>
      <c r="F110" s="450"/>
      <c r="G110" s="737"/>
      <c r="H110" s="697"/>
      <c r="I110" s="697"/>
      <c r="J110" s="697"/>
    </row>
    <row r="111" spans="1:10" ht="15.6">
      <c r="A111" s="146" t="s">
        <v>182</v>
      </c>
      <c r="B111" s="18" t="s">
        <v>183</v>
      </c>
      <c r="C111" s="403"/>
      <c r="D111" s="403"/>
      <c r="E111" s="402"/>
      <c r="F111" s="450"/>
      <c r="G111" s="737"/>
      <c r="H111" s="697"/>
      <c r="I111" s="697"/>
      <c r="J111" s="697"/>
    </row>
    <row r="112" spans="1:10" ht="17.399999999999999">
      <c r="A112" s="40" t="s">
        <v>184</v>
      </c>
      <c r="B112" s="1001" t="s">
        <v>185</v>
      </c>
      <c r="C112" s="994"/>
      <c r="D112" s="994"/>
      <c r="E112" s="995"/>
      <c r="F112" s="421"/>
      <c r="G112" s="741"/>
      <c r="H112" s="701"/>
      <c r="I112" s="701"/>
      <c r="J112" s="701"/>
    </row>
    <row r="113" spans="1:10" ht="18">
      <c r="A113" s="146" t="s">
        <v>68</v>
      </c>
      <c r="B113" s="18" t="s">
        <v>186</v>
      </c>
      <c r="C113" s="402"/>
      <c r="D113" s="403"/>
      <c r="E113" s="402"/>
      <c r="F113" s="624"/>
      <c r="G113" s="737"/>
      <c r="H113" s="697"/>
      <c r="I113" s="697"/>
      <c r="J113" s="697"/>
    </row>
    <row r="114" spans="1:10" ht="15.6">
      <c r="A114" s="146" t="s">
        <v>70</v>
      </c>
      <c r="B114" s="18" t="s">
        <v>187</v>
      </c>
      <c r="C114" s="402"/>
      <c r="D114" s="403"/>
      <c r="E114" s="402"/>
      <c r="F114" s="450"/>
      <c r="G114" s="737"/>
      <c r="H114" s="697"/>
      <c r="I114" s="697"/>
      <c r="J114" s="697"/>
    </row>
    <row r="115" spans="1:10" ht="17.399999999999999">
      <c r="A115" s="40" t="s">
        <v>72</v>
      </c>
      <c r="B115" s="1001" t="s">
        <v>188</v>
      </c>
      <c r="C115" s="994"/>
      <c r="D115" s="994"/>
      <c r="E115" s="995"/>
      <c r="F115" s="421"/>
      <c r="G115" s="741"/>
      <c r="H115" s="701"/>
      <c r="I115" s="701"/>
      <c r="J115" s="701"/>
    </row>
    <row r="116" spans="1:10" ht="15.6">
      <c r="A116" s="146" t="s">
        <v>74</v>
      </c>
      <c r="B116" s="18" t="s">
        <v>75</v>
      </c>
      <c r="C116" s="402"/>
      <c r="D116" s="403"/>
      <c r="E116" s="402"/>
      <c r="F116" s="450"/>
      <c r="G116" s="737"/>
      <c r="H116" s="697"/>
      <c r="I116" s="697"/>
      <c r="J116" s="697"/>
    </row>
    <row r="117" spans="1:10" ht="15.6">
      <c r="A117" s="146" t="s">
        <v>76</v>
      </c>
      <c r="B117" s="18" t="s">
        <v>189</v>
      </c>
      <c r="C117" s="402"/>
      <c r="D117" s="403"/>
      <c r="E117" s="402"/>
      <c r="F117" s="450"/>
      <c r="G117" s="737"/>
      <c r="H117" s="697"/>
      <c r="I117" s="697"/>
      <c r="J117" s="697"/>
    </row>
    <row r="118" spans="1:10" ht="17.399999999999999">
      <c r="A118" s="40" t="s">
        <v>78</v>
      </c>
      <c r="B118" s="1001" t="s">
        <v>190</v>
      </c>
      <c r="C118" s="994"/>
      <c r="D118" s="994"/>
      <c r="E118" s="995"/>
      <c r="F118" s="421"/>
      <c r="G118" s="741"/>
      <c r="H118" s="701"/>
      <c r="I118" s="701"/>
      <c r="J118" s="701"/>
    </row>
    <row r="119" spans="1:10" ht="17.399999999999999">
      <c r="A119" s="159"/>
      <c r="B119" s="160" t="s">
        <v>191</v>
      </c>
      <c r="C119" s="424">
        <f>SUM(C86,C91,C98,C109,C112,C115,C118)</f>
        <v>0</v>
      </c>
      <c r="D119" s="435">
        <f>SUM(D86,D91,D98,D109,D112,D115,D118)</f>
        <v>0</v>
      </c>
      <c r="E119" s="424">
        <f>SUM(E86,E91,E98,E109,E112,E115,E118)</f>
        <v>0</v>
      </c>
      <c r="F119" s="628"/>
      <c r="G119" s="743"/>
      <c r="H119" s="705"/>
      <c r="I119" s="705"/>
      <c r="J119" s="705"/>
    </row>
    <row r="120" spans="1:10" ht="17.399999999999999">
      <c r="A120" s="28" t="s">
        <v>82</v>
      </c>
      <c r="B120" s="25" t="s">
        <v>83</v>
      </c>
      <c r="C120" s="425"/>
      <c r="D120" s="426"/>
      <c r="E120" s="427"/>
      <c r="F120" s="626"/>
      <c r="G120" s="737"/>
      <c r="H120" s="697"/>
      <c r="I120" s="697"/>
      <c r="J120" s="697"/>
    </row>
    <row r="121" spans="1:10" ht="17.399999999999999">
      <c r="A121" s="28" t="s">
        <v>86</v>
      </c>
      <c r="B121" s="25" t="s">
        <v>87</v>
      </c>
      <c r="C121" s="436"/>
      <c r="D121" s="437"/>
      <c r="E121" s="436"/>
      <c r="F121" s="626"/>
      <c r="G121" s="737"/>
      <c r="H121" s="697"/>
      <c r="I121" s="697"/>
      <c r="J121" s="697"/>
    </row>
    <row r="122" spans="1:10" ht="17.399999999999999">
      <c r="A122" s="28" t="s">
        <v>89</v>
      </c>
      <c r="B122" s="25" t="s">
        <v>90</v>
      </c>
      <c r="C122" s="436"/>
      <c r="D122" s="437"/>
      <c r="E122" s="436"/>
      <c r="F122" s="626"/>
      <c r="G122" s="737"/>
      <c r="H122" s="697"/>
      <c r="I122" s="697">
        <v>1758043</v>
      </c>
      <c r="J122" s="697">
        <v>1273999</v>
      </c>
    </row>
    <row r="123" spans="1:10" ht="17.399999999999999">
      <c r="A123" s="28" t="s">
        <v>92</v>
      </c>
      <c r="B123" s="25" t="s">
        <v>93</v>
      </c>
      <c r="C123" s="425"/>
      <c r="D123" s="426"/>
      <c r="E123" s="427"/>
      <c r="F123" s="626"/>
      <c r="G123" s="737"/>
      <c r="H123" s="697"/>
      <c r="I123" s="697"/>
      <c r="J123" s="697"/>
    </row>
    <row r="124" spans="1:10" ht="18">
      <c r="A124" s="163"/>
      <c r="B124" s="1010" t="s">
        <v>192</v>
      </c>
      <c r="C124" s="994"/>
      <c r="D124" s="994"/>
      <c r="E124" s="995"/>
      <c r="F124" s="628"/>
      <c r="G124" s="628"/>
      <c r="H124" s="628"/>
      <c r="I124" s="628">
        <f>I109+I121+I122</f>
        <v>1782368</v>
      </c>
      <c r="J124" s="628">
        <f>J109+J121+J122</f>
        <v>1275824</v>
      </c>
    </row>
    <row r="125" spans="1:10" ht="15">
      <c r="C125" s="438"/>
      <c r="D125" s="438"/>
      <c r="E125" s="438"/>
      <c r="G125" s="183"/>
      <c r="H125" s="706"/>
      <c r="I125" s="706"/>
      <c r="J125" s="706"/>
    </row>
    <row r="126" spans="1:10" ht="17.399999999999999">
      <c r="A126" s="440"/>
      <c r="B126" s="441" t="s">
        <v>421</v>
      </c>
      <c r="C126" s="442"/>
      <c r="D126" s="443"/>
      <c r="E126" s="442"/>
      <c r="F126" s="663"/>
      <c r="G126" s="744"/>
      <c r="H126" s="707"/>
      <c r="I126" s="707"/>
      <c r="J126" s="707"/>
    </row>
  </sheetData>
  <mergeCells count="72">
    <mergeCell ref="B124:E124"/>
    <mergeCell ref="B28:E28"/>
    <mergeCell ref="B63:E63"/>
    <mergeCell ref="B8:E8"/>
    <mergeCell ref="B9:E9"/>
    <mergeCell ref="B11:E11"/>
    <mergeCell ref="B12:E12"/>
    <mergeCell ref="B21:E21"/>
    <mergeCell ref="B22:E22"/>
    <mergeCell ref="B23:E23"/>
    <mergeCell ref="B20:E20"/>
    <mergeCell ref="B10:E10"/>
    <mergeCell ref="B25:E25"/>
    <mergeCell ref="B29:E29"/>
    <mergeCell ref="B98:E98"/>
    <mergeCell ref="B109:E109"/>
    <mergeCell ref="B112:E112"/>
    <mergeCell ref="B115:E115"/>
    <mergeCell ref="B118:E118"/>
    <mergeCell ref="B107:E107"/>
    <mergeCell ref="B108:E108"/>
    <mergeCell ref="B82:E82"/>
    <mergeCell ref="B85:E85"/>
    <mergeCell ref="B86:E86"/>
    <mergeCell ref="B90:E90"/>
    <mergeCell ref="B91:E91"/>
    <mergeCell ref="B64:E64"/>
    <mergeCell ref="B65:E65"/>
    <mergeCell ref="B66:E66"/>
    <mergeCell ref="B70:E70"/>
    <mergeCell ref="B74:E74"/>
    <mergeCell ref="B68:E68"/>
    <mergeCell ref="B71:E71"/>
    <mergeCell ref="B72:E72"/>
    <mergeCell ref="B57:E57"/>
    <mergeCell ref="B58:E58"/>
    <mergeCell ref="B40:E40"/>
    <mergeCell ref="B41:E41"/>
    <mergeCell ref="B42:E42"/>
    <mergeCell ref="B44:E44"/>
    <mergeCell ref="B48:E48"/>
    <mergeCell ref="B49:E49"/>
    <mergeCell ref="B50:E50"/>
    <mergeCell ref="B53:E53"/>
    <mergeCell ref="B54:E54"/>
    <mergeCell ref="B34:E34"/>
    <mergeCell ref="B35:E35"/>
    <mergeCell ref="B39:E39"/>
    <mergeCell ref="B47:E47"/>
    <mergeCell ref="B51:E51"/>
    <mergeCell ref="A1:A3"/>
    <mergeCell ref="C1:E1"/>
    <mergeCell ref="H1:H3"/>
    <mergeCell ref="J1:J3"/>
    <mergeCell ref="C2:D2"/>
    <mergeCell ref="E2:E3"/>
    <mergeCell ref="B100:E100"/>
    <mergeCell ref="B13:E13"/>
    <mergeCell ref="B4:E4"/>
    <mergeCell ref="B5:E5"/>
    <mergeCell ref="B6:E6"/>
    <mergeCell ref="B7:E7"/>
    <mergeCell ref="B14:E14"/>
    <mergeCell ref="B18:E18"/>
    <mergeCell ref="B19:E19"/>
    <mergeCell ref="B24:E24"/>
    <mergeCell ref="B36:E36"/>
    <mergeCell ref="B27:E27"/>
    <mergeCell ref="B30:E30"/>
    <mergeCell ref="B31:E31"/>
    <mergeCell ref="B32:E32"/>
    <mergeCell ref="B33:E33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Header xml:space="preserve">&amp;LHegyeshalom Nagyközségi Könyvtár&amp;C18.melléklet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R29"/>
  <sheetViews>
    <sheetView topLeftCell="A11" zoomScaleNormal="100" workbookViewId="0">
      <selection activeCell="U35" sqref="U35"/>
    </sheetView>
  </sheetViews>
  <sheetFormatPr defaultColWidth="8.5546875" defaultRowHeight="13.2"/>
  <cols>
    <col min="1" max="1" width="5.109375" customWidth="1"/>
    <col min="2" max="2" width="51" customWidth="1"/>
    <col min="3" max="5" width="0" hidden="1" customWidth="1"/>
    <col min="6" max="6" width="17.88671875" customWidth="1"/>
    <col min="8" max="9" width="17.88671875" customWidth="1"/>
    <col min="11" max="11" width="43" customWidth="1"/>
    <col min="12" max="14" width="0" hidden="1" customWidth="1"/>
    <col min="15" max="15" width="16.44140625" customWidth="1"/>
    <col min="16" max="16" width="17.88671875" style="718" customWidth="1"/>
    <col min="17" max="17" width="17.44140625" style="592" customWidth="1"/>
    <col min="18" max="18" width="17.88671875" style="592" hidden="1" customWidth="1"/>
  </cols>
  <sheetData>
    <row r="1" spans="1:18" ht="20.100000000000001" customHeight="1" thickBot="1">
      <c r="A1" s="899"/>
      <c r="B1" s="900" t="s">
        <v>98</v>
      </c>
      <c r="C1" s="901" t="s">
        <v>1</v>
      </c>
      <c r="D1" s="901"/>
      <c r="E1" s="901"/>
      <c r="F1" s="58"/>
      <c r="G1" s="59" t="s">
        <v>99</v>
      </c>
      <c r="H1" s="904" t="s">
        <v>635</v>
      </c>
      <c r="I1" s="907" t="s">
        <v>699</v>
      </c>
      <c r="J1" s="902"/>
      <c r="K1" s="903" t="s">
        <v>100</v>
      </c>
      <c r="L1" s="901" t="s">
        <v>1</v>
      </c>
      <c r="M1" s="901"/>
      <c r="N1" s="901"/>
      <c r="O1" s="58"/>
      <c r="P1" s="896" t="s">
        <v>636</v>
      </c>
      <c r="Q1" s="893" t="s">
        <v>698</v>
      </c>
      <c r="R1" s="817"/>
    </row>
    <row r="2" spans="1:18" ht="15" customHeight="1" thickBot="1">
      <c r="A2" s="899"/>
      <c r="B2" s="900"/>
      <c r="C2" s="901" t="s">
        <v>101</v>
      </c>
      <c r="D2" s="901"/>
      <c r="E2" s="901" t="s">
        <v>102</v>
      </c>
      <c r="F2" s="60" t="s">
        <v>594</v>
      </c>
      <c r="G2" s="59" t="s">
        <v>103</v>
      </c>
      <c r="H2" s="905"/>
      <c r="I2" s="908"/>
      <c r="J2" s="902"/>
      <c r="K2" s="903"/>
      <c r="L2" s="901" t="s">
        <v>101</v>
      </c>
      <c r="M2" s="901"/>
      <c r="N2" s="901" t="s">
        <v>102</v>
      </c>
      <c r="O2" s="60" t="s">
        <v>594</v>
      </c>
      <c r="P2" s="897"/>
      <c r="Q2" s="894"/>
      <c r="R2" s="818"/>
    </row>
    <row r="3" spans="1:18" ht="15" customHeight="1">
      <c r="A3" s="899"/>
      <c r="B3" s="900"/>
      <c r="C3" s="57" t="s">
        <v>105</v>
      </c>
      <c r="D3" s="57" t="s">
        <v>106</v>
      </c>
      <c r="E3" s="901"/>
      <c r="F3" s="61" t="s">
        <v>107</v>
      </c>
      <c r="G3" s="59" t="s">
        <v>108</v>
      </c>
      <c r="H3" s="906"/>
      <c r="I3" s="909"/>
      <c r="J3" s="902"/>
      <c r="K3" s="903"/>
      <c r="L3" s="57" t="s">
        <v>105</v>
      </c>
      <c r="M3" s="57" t="s">
        <v>106</v>
      </c>
      <c r="N3" s="901"/>
      <c r="O3" s="61" t="s">
        <v>107</v>
      </c>
      <c r="P3" s="898"/>
      <c r="Q3" s="895"/>
      <c r="R3" s="818"/>
    </row>
    <row r="4" spans="1:18" ht="20.100000000000001" customHeight="1">
      <c r="A4" s="62" t="s">
        <v>9</v>
      </c>
      <c r="B4" s="18" t="s">
        <v>10</v>
      </c>
      <c r="C4" s="63">
        <f>SUM('Ktvetési mérleg'!C4)</f>
        <v>0</v>
      </c>
      <c r="D4" s="63">
        <f>SUM('Ktvetési mérleg'!D4)</f>
        <v>0</v>
      </c>
      <c r="E4" s="63">
        <f>SUM('Ktvetési mérleg'!E4)</f>
        <v>0</v>
      </c>
      <c r="F4" s="64">
        <f>'Bevétel össz.'!F10</f>
        <v>207477783</v>
      </c>
      <c r="G4" s="65"/>
      <c r="H4" s="775">
        <f>'Bevétel össz.'!P10</f>
        <v>211767056</v>
      </c>
      <c r="I4" s="814">
        <f>'Bevétel össz.'!U10</f>
        <v>220850073</v>
      </c>
      <c r="J4" s="66" t="s">
        <v>11</v>
      </c>
      <c r="K4" s="67" t="s">
        <v>12</v>
      </c>
      <c r="L4" s="68" t="e">
        <f>SUM('Ktvetési mérleg'!K4)</f>
        <v>#N/A</v>
      </c>
      <c r="M4" s="68" t="e">
        <f>SUM('Ktvetési mérleg'!L4)</f>
        <v>#N/A</v>
      </c>
      <c r="N4" s="68" t="e">
        <f>SUM('Ktvetési mérleg'!M4)</f>
        <v>#N/A</v>
      </c>
      <c r="O4" s="64">
        <f>'Kiadás ktgvszervenként'!W6</f>
        <v>226330743</v>
      </c>
      <c r="P4" s="712">
        <f>'Kiadás ktgvszervenként'!AA6</f>
        <v>229933892</v>
      </c>
      <c r="Q4" s="712">
        <f>'Kiadás ktgvszervenként'!AF6</f>
        <v>243329754</v>
      </c>
      <c r="R4" s="819"/>
    </row>
    <row r="5" spans="1:18" ht="20.100000000000001" customHeight="1">
      <c r="A5" s="62" t="s">
        <v>13</v>
      </c>
      <c r="B5" s="18" t="s">
        <v>14</v>
      </c>
      <c r="C5" s="63">
        <f>SUM('Ktvetési mérleg'!C5)</f>
        <v>0</v>
      </c>
      <c r="D5" s="63">
        <f>SUM('Ktvetési mérleg'!D5)</f>
        <v>0</v>
      </c>
      <c r="E5" s="63">
        <f>SUM('Ktvetési mérleg'!E5)</f>
        <v>0</v>
      </c>
      <c r="F5" s="69">
        <f>'Bevétel össz.'!F15</f>
        <v>30396216</v>
      </c>
      <c r="G5" s="70"/>
      <c r="H5" s="776">
        <f>'Bevétel össz.'!P15</f>
        <v>32371290</v>
      </c>
      <c r="I5" s="776">
        <f>'Bevétel össz.'!U15</f>
        <v>35526267</v>
      </c>
      <c r="J5" s="66" t="s">
        <v>15</v>
      </c>
      <c r="K5" s="67" t="s">
        <v>16</v>
      </c>
      <c r="L5" s="68" t="e">
        <f>SUM('Ktvetési mérleg'!K5)</f>
        <v>#N/A</v>
      </c>
      <c r="M5" s="68" t="e">
        <f>SUM('Ktvetési mérleg'!L5)</f>
        <v>#N/A</v>
      </c>
      <c r="N5" s="68" t="e">
        <f>SUM('Ktvetési mérleg'!M5)</f>
        <v>#N/A</v>
      </c>
      <c r="O5" s="64">
        <f>'Kiadás ktgvszervenként'!W7</f>
        <v>53434899</v>
      </c>
      <c r="P5" s="712">
        <f>'Kiadás ktgvszervenként'!AA7</f>
        <v>54080144</v>
      </c>
      <c r="Q5" s="712">
        <f>'Kiadás ktgvszervenként'!AF7</f>
        <v>58414650</v>
      </c>
      <c r="R5" s="819"/>
    </row>
    <row r="6" spans="1:18" ht="20.100000000000001" customHeight="1">
      <c r="A6" s="72" t="s">
        <v>17</v>
      </c>
      <c r="B6" s="73" t="s">
        <v>18</v>
      </c>
      <c r="C6" s="71">
        <f>SUM(C4:C5)</f>
        <v>0</v>
      </c>
      <c r="D6" s="71">
        <f>SUM(D4:D5)</f>
        <v>0</v>
      </c>
      <c r="E6" s="71">
        <f>SUM(E4:E5)</f>
        <v>0</v>
      </c>
      <c r="F6" s="74">
        <f>SUM(F4:F5)</f>
        <v>237873999</v>
      </c>
      <c r="G6" s="74">
        <f t="shared" ref="G6:H6" si="0">SUM(G4:G5)</f>
        <v>0</v>
      </c>
      <c r="H6" s="74">
        <f t="shared" si="0"/>
        <v>244138346</v>
      </c>
      <c r="I6" s="74">
        <f>I4+I5</f>
        <v>256376340</v>
      </c>
      <c r="J6" s="66" t="s">
        <v>19</v>
      </c>
      <c r="K6" s="67" t="s">
        <v>20</v>
      </c>
      <c r="L6" s="68" t="e">
        <f>SUM('Ktvetési mérleg'!K6)</f>
        <v>#N/A</v>
      </c>
      <c r="M6" s="68" t="e">
        <f>SUM('Ktvetési mérleg'!L6)</f>
        <v>#N/A</v>
      </c>
      <c r="N6" s="68" t="e">
        <f>SUM('Ktvetési mérleg'!M6)</f>
        <v>#N/A</v>
      </c>
      <c r="O6" s="64">
        <f>'Kiadás ktgvszervenként'!W8</f>
        <v>238552888</v>
      </c>
      <c r="P6" s="712">
        <f>'Kiadás ktgvszervenként'!AA8</f>
        <v>253827632</v>
      </c>
      <c r="Q6" s="712">
        <f>'Kiadás ktgvszervenként'!AF8</f>
        <v>254111764</v>
      </c>
      <c r="R6" s="819"/>
    </row>
    <row r="7" spans="1:18" ht="20.100000000000001" customHeight="1">
      <c r="A7" s="76" t="s">
        <v>56</v>
      </c>
      <c r="B7" s="73" t="s">
        <v>57</v>
      </c>
      <c r="C7" s="71">
        <f>SUM('Ktvetési mérleg'!C16)</f>
        <v>0</v>
      </c>
      <c r="D7" s="71">
        <f>SUM('Ktvetési mérleg'!D16)</f>
        <v>0</v>
      </c>
      <c r="E7" s="71">
        <f>SUM('Ktvetési mérleg'!E16)</f>
        <v>0</v>
      </c>
      <c r="F7" s="74">
        <f>'Bevétel össz.'!F33</f>
        <v>202000000</v>
      </c>
      <c r="G7" s="75"/>
      <c r="H7" s="88">
        <f>'Bevétel össz.'!M33</f>
        <v>202000000</v>
      </c>
      <c r="I7" s="88">
        <f>'Bevétel össz.'!U33</f>
        <v>202000000</v>
      </c>
      <c r="J7" s="66" t="s">
        <v>23</v>
      </c>
      <c r="K7" s="67" t="s">
        <v>24</v>
      </c>
      <c r="L7" s="68" t="e">
        <f>SUM('Ktvetési mérleg'!K7)</f>
        <v>#N/A</v>
      </c>
      <c r="M7" s="68" t="e">
        <f>SUM('Ktvetési mérleg'!L7)</f>
        <v>#N/A</v>
      </c>
      <c r="N7" s="68" t="e">
        <f>SUM('Ktvetési mérleg'!M7)</f>
        <v>#N/A</v>
      </c>
      <c r="O7" s="64">
        <f>'Kiadás ktgvszervenként'!W9</f>
        <v>8055000</v>
      </c>
      <c r="P7" s="712">
        <f>'Kiadás ktgvszervenként'!AA9</f>
        <v>8055000</v>
      </c>
      <c r="Q7" s="712">
        <f>'Kiadás ktgvszervenként'!AF9</f>
        <v>11338069</v>
      </c>
      <c r="R7" s="819"/>
    </row>
    <row r="8" spans="1:18" ht="20.100000000000001" customHeight="1">
      <c r="A8" s="72" t="s">
        <v>60</v>
      </c>
      <c r="B8" s="73" t="s">
        <v>61</v>
      </c>
      <c r="C8" s="71" t="e">
        <f>SUM('Ktvetési mérleg'!C17)</f>
        <v>#N/A</v>
      </c>
      <c r="D8" s="71" t="e">
        <f>SUM('Ktvetési mérleg'!D17)</f>
        <v>#N/A</v>
      </c>
      <c r="E8" s="71" t="e">
        <f>SUM('Ktvetési mérleg'!E17)</f>
        <v>#N/A</v>
      </c>
      <c r="F8" s="74">
        <f>'Bevétel össz.'!F43</f>
        <v>81624272</v>
      </c>
      <c r="G8" s="75"/>
      <c r="H8" s="88">
        <f>'Bevétel össz.'!P43</f>
        <v>83922273</v>
      </c>
      <c r="I8" s="88">
        <f>'Bevétel össz.'!U43</f>
        <v>85324459</v>
      </c>
      <c r="J8" s="77" t="s">
        <v>27</v>
      </c>
      <c r="K8" s="18" t="s">
        <v>28</v>
      </c>
      <c r="L8" s="78" t="e">
        <f>SUM('Ktvetési mérleg'!K8)</f>
        <v>#N/A</v>
      </c>
      <c r="M8" s="78" t="e">
        <f>SUM('Ktvetési mérleg'!L8)</f>
        <v>#N/A</v>
      </c>
      <c r="N8" s="78" t="e">
        <f>SUM('Ktvetési mérleg'!M8)</f>
        <v>#N/A</v>
      </c>
      <c r="O8" s="79">
        <f>SUM('Ktvetési mérleg'!N8)</f>
        <v>6200000</v>
      </c>
      <c r="P8" s="712">
        <f>'Kiadás ktgvszervenként'!AA10</f>
        <v>9954053</v>
      </c>
      <c r="Q8" s="712">
        <f>'Kiadás ktgvszervenként'!AF10</f>
        <v>10055532</v>
      </c>
      <c r="R8" s="819"/>
    </row>
    <row r="9" spans="1:18" ht="20.100000000000001" customHeight="1">
      <c r="A9" s="80" t="s">
        <v>68</v>
      </c>
      <c r="B9" s="18" t="s">
        <v>69</v>
      </c>
      <c r="C9" s="81">
        <f>SUM('Ktvetési mérleg'!C19)</f>
        <v>0</v>
      </c>
      <c r="D9" s="81">
        <f>SUM('Ktvetési mérleg'!D19)</f>
        <v>0</v>
      </c>
      <c r="E9" s="81">
        <f>SUM('Ktvetési mérleg'!E19)</f>
        <v>0</v>
      </c>
      <c r="F9" s="74">
        <f>SUM('Ktvetési mérleg'!F19)</f>
        <v>0</v>
      </c>
      <c r="G9" s="70"/>
      <c r="H9" s="70"/>
      <c r="I9" s="70"/>
      <c r="J9" s="82" t="s">
        <v>31</v>
      </c>
      <c r="K9" s="18" t="s">
        <v>32</v>
      </c>
      <c r="L9" s="78" t="e">
        <f>SUM('Ktvetési mérleg'!K9)</f>
        <v>#N/A</v>
      </c>
      <c r="M9" s="78" t="e">
        <f>SUM('Ktvetési mérleg'!L9)</f>
        <v>#N/A</v>
      </c>
      <c r="N9" s="78" t="e">
        <f>SUM('Ktvetési mérleg'!M9)</f>
        <v>#N/A</v>
      </c>
      <c r="O9" s="79">
        <f>SUM('Ktvetési mérleg'!N9)</f>
        <v>0</v>
      </c>
      <c r="P9" s="712"/>
      <c r="Q9" s="712"/>
      <c r="R9" s="819"/>
    </row>
    <row r="10" spans="1:18" ht="20.100000000000001" customHeight="1">
      <c r="A10" s="80" t="s">
        <v>70</v>
      </c>
      <c r="B10" s="18" t="s">
        <v>71</v>
      </c>
      <c r="C10" s="81">
        <f>SUM('Ktvetési mérleg'!C20)</f>
        <v>0</v>
      </c>
      <c r="D10" s="81">
        <f>SUM('Ktvetési mérleg'!D20)</f>
        <v>0</v>
      </c>
      <c r="E10" s="81">
        <f>SUM('Ktvetési mérleg'!E20)</f>
        <v>0</v>
      </c>
      <c r="F10" s="74">
        <f>SUM('Ktvetési mérleg'!F20)</f>
        <v>0</v>
      </c>
      <c r="G10" s="70"/>
      <c r="H10" s="70"/>
      <c r="I10" s="70"/>
      <c r="J10" s="82" t="s">
        <v>35</v>
      </c>
      <c r="K10" s="18" t="s">
        <v>36</v>
      </c>
      <c r="L10" s="78" t="e">
        <f>SUM('Ktvetési mérleg'!K10)</f>
        <v>#N/A</v>
      </c>
      <c r="M10" s="78" t="e">
        <f>SUM('Ktvetési mérleg'!L10)</f>
        <v>#N/A</v>
      </c>
      <c r="N10" s="78" t="e">
        <f>SUM('Ktvetési mérleg'!M10)</f>
        <v>#N/A</v>
      </c>
      <c r="O10" s="79">
        <f>SUM('Ktvetési mérleg'!N10)</f>
        <v>26628500</v>
      </c>
      <c r="P10" s="712">
        <f>'Kiadás ktgvszervenként'!AA12</f>
        <v>14130000</v>
      </c>
      <c r="Q10" s="712">
        <f>'Kiadás ktgvszervenként'!AF12</f>
        <v>15130000</v>
      </c>
      <c r="R10" s="819"/>
    </row>
    <row r="11" spans="1:18" ht="20.100000000000001" customHeight="1">
      <c r="A11" s="83" t="s">
        <v>72</v>
      </c>
      <c r="B11" s="73" t="s">
        <v>73</v>
      </c>
      <c r="C11" s="71">
        <f>SUM(C9:C10)</f>
        <v>0</v>
      </c>
      <c r="D11" s="71">
        <f>SUM(D9:D10)</f>
        <v>0</v>
      </c>
      <c r="E11" s="71">
        <f>SUM(E9:E10)</f>
        <v>0</v>
      </c>
      <c r="F11" s="74">
        <f>SUM(F9:F10)</f>
        <v>0</v>
      </c>
      <c r="G11" s="75"/>
      <c r="H11" s="75">
        <f>H9+H10</f>
        <v>0</v>
      </c>
      <c r="I11" s="75"/>
      <c r="J11" s="66" t="s">
        <v>39</v>
      </c>
      <c r="K11" s="67" t="s">
        <v>40</v>
      </c>
      <c r="L11" s="71" t="e">
        <f>SUM(L8:L10)</f>
        <v>#N/A</v>
      </c>
      <c r="M11" s="71" t="e">
        <f>SUM(M8:M10)</f>
        <v>#N/A</v>
      </c>
      <c r="N11" s="71" t="e">
        <f>SUM(N8:N10)</f>
        <v>#N/A</v>
      </c>
      <c r="O11" s="74">
        <f>SUM(O8:O10)</f>
        <v>32828500</v>
      </c>
      <c r="P11" s="712"/>
      <c r="Q11" s="712"/>
      <c r="R11" s="819"/>
    </row>
    <row r="12" spans="1:18" ht="20.100000000000001" customHeight="1">
      <c r="A12" s="80"/>
      <c r="B12" s="84" t="s">
        <v>109</v>
      </c>
      <c r="C12" s="85"/>
      <c r="D12" s="85"/>
      <c r="E12" s="85"/>
      <c r="F12" s="74"/>
      <c r="G12" s="86"/>
      <c r="H12" s="86"/>
      <c r="I12" s="86"/>
      <c r="J12" s="28" t="s">
        <v>66</v>
      </c>
      <c r="K12" s="18" t="s">
        <v>67</v>
      </c>
      <c r="L12" s="85" t="e">
        <f>SUM('Ktvetési mérleg'!K18)</f>
        <v>#N/A</v>
      </c>
      <c r="M12" s="85" t="e">
        <f>SUM('Ktvetési mérleg'!L18)</f>
        <v>#N/A</v>
      </c>
      <c r="N12" s="85" t="e">
        <f>SUM('Ktvetési mérleg'!M18)</f>
        <v>#N/A</v>
      </c>
      <c r="O12" s="74">
        <f>'Kiadás ktgvszervenként'!W20</f>
        <v>46967317</v>
      </c>
      <c r="P12" s="712">
        <f>'Kiadás ktgvszervenként'!AA20</f>
        <v>41952147</v>
      </c>
      <c r="Q12" s="712">
        <f>'Kiadás ktgvszervenként'!AF20</f>
        <v>18610441</v>
      </c>
      <c r="R12" s="819"/>
    </row>
    <row r="13" spans="1:18" ht="20.100000000000001" customHeight="1">
      <c r="A13" s="80"/>
      <c r="B13" s="87" t="s">
        <v>110</v>
      </c>
      <c r="C13" s="81"/>
      <c r="D13" s="81"/>
      <c r="E13" s="81"/>
      <c r="F13" s="88">
        <f>'Bevétel össz.'!F54</f>
        <v>156075102</v>
      </c>
      <c r="G13" s="70"/>
      <c r="H13" s="776">
        <f>'Bevétel össz.'!P57</f>
        <v>155989075</v>
      </c>
      <c r="I13" s="776">
        <f>'Bevétel össz.'!U57</f>
        <v>155989075</v>
      </c>
      <c r="J13" s="81"/>
      <c r="K13" s="89" t="s">
        <v>111</v>
      </c>
      <c r="L13" s="81"/>
      <c r="M13" s="81"/>
      <c r="N13" s="81"/>
      <c r="O13" s="90"/>
      <c r="P13" s="713"/>
      <c r="Q13" s="713"/>
      <c r="R13" s="820"/>
    </row>
    <row r="14" spans="1:18" ht="20.100000000000001" customHeight="1" thickBot="1">
      <c r="A14" s="56"/>
      <c r="B14" s="91" t="s">
        <v>112</v>
      </c>
      <c r="C14" s="71">
        <f>SUM(C12:C13)</f>
        <v>0</v>
      </c>
      <c r="D14" s="71">
        <f>SUM(D12:D13)</f>
        <v>0</v>
      </c>
      <c r="E14" s="71">
        <f>SUM(E12:E13)</f>
        <v>0</v>
      </c>
      <c r="F14" s="74" t="s">
        <v>113</v>
      </c>
      <c r="G14" s="92">
        <f>SUM(G13:G13)</f>
        <v>0</v>
      </c>
      <c r="H14" s="74">
        <f>H12+H13</f>
        <v>155989075</v>
      </c>
      <c r="I14" s="74">
        <f>I12+I13</f>
        <v>155989075</v>
      </c>
      <c r="J14" s="71" t="s">
        <v>114</v>
      </c>
      <c r="K14" s="93" t="s">
        <v>115</v>
      </c>
      <c r="L14" s="71" t="e">
        <f>SUM(L12:L13)</f>
        <v>#N/A</v>
      </c>
      <c r="M14" s="71" t="e">
        <f>SUM(M12:M13)</f>
        <v>#N/A</v>
      </c>
      <c r="N14" s="71" t="e">
        <f>SUM(N12:N13)</f>
        <v>#N/A</v>
      </c>
      <c r="O14" s="71">
        <f>SUM(O12:O13)</f>
        <v>46967317</v>
      </c>
      <c r="P14" s="71">
        <f t="shared" ref="P14:Q14" si="1">SUM(P12:P13)</f>
        <v>41952147</v>
      </c>
      <c r="Q14" s="71">
        <f t="shared" si="1"/>
        <v>18610441</v>
      </c>
      <c r="R14" s="819"/>
    </row>
    <row r="15" spans="1:18" ht="20.100000000000001" customHeight="1" thickBot="1">
      <c r="A15" s="94"/>
      <c r="B15" s="95" t="s">
        <v>116</v>
      </c>
      <c r="C15" s="96" t="e">
        <f>SUM(C6:C8,C11,C14)</f>
        <v>#N/A</v>
      </c>
      <c r="D15" s="96" t="e">
        <f>SUM(D6:D8,D11,D14)</f>
        <v>#N/A</v>
      </c>
      <c r="E15" s="96" t="e">
        <f>SUM(E6:E8,E11,E14)</f>
        <v>#N/A</v>
      </c>
      <c r="F15" s="97">
        <v>677573373</v>
      </c>
      <c r="G15" s="97"/>
      <c r="H15" s="97">
        <f>H6+H7+H8+H14</f>
        <v>686049694</v>
      </c>
      <c r="I15" s="815">
        <f>I6+I7+I8+I14</f>
        <v>699689874</v>
      </c>
      <c r="J15" s="98"/>
      <c r="K15" s="99" t="s">
        <v>117</v>
      </c>
      <c r="L15" s="96" t="e">
        <f>SUM(L4:L7,L11,L12:L13)</f>
        <v>#N/A</v>
      </c>
      <c r="M15" s="100" t="e">
        <f>SUM(M4:M7,M11,M12:M13)</f>
        <v>#N/A</v>
      </c>
      <c r="N15" s="96" t="e">
        <f>SUM(N4:N7,N11,N12:N13)</f>
        <v>#N/A</v>
      </c>
      <c r="O15" s="96">
        <f>SUM(O4:O7,O11,O12:O13)</f>
        <v>606169347</v>
      </c>
      <c r="P15" s="714">
        <f>P5+P4+P6+P7+P8+P9+P10+P11+P12</f>
        <v>611932868</v>
      </c>
      <c r="Q15" s="714">
        <f>Q5+Q4+Q6+Q7+Q8+Q9+Q10+Q11+Q12</f>
        <v>610990210</v>
      </c>
      <c r="R15" s="821"/>
    </row>
    <row r="16" spans="1:18" ht="20.100000000000001" customHeight="1" thickBot="1">
      <c r="A16" s="80"/>
      <c r="B16" s="101" t="s">
        <v>118</v>
      </c>
      <c r="C16" s="102" t="e">
        <f>IF(((L15-C15)&gt;0),L15-C15,"----")</f>
        <v>#N/A</v>
      </c>
      <c r="D16" s="102"/>
      <c r="E16" s="102" t="e">
        <f>IF(((N15-E15)&gt;0),N15-E15,"----")</f>
        <v>#N/A</v>
      </c>
      <c r="F16" s="103">
        <v>0</v>
      </c>
      <c r="G16" s="104"/>
      <c r="H16" s="709"/>
      <c r="I16" s="709"/>
      <c r="J16" s="105"/>
      <c r="K16" s="106" t="s">
        <v>119</v>
      </c>
      <c r="L16" s="107" t="e">
        <f>IF(((C15-L15)&gt;0),C15-L15,"----")</f>
        <v>#N/A</v>
      </c>
      <c r="M16" s="107"/>
      <c r="N16" s="107" t="e">
        <f>IF(((E15-N15)&gt;0),E15-N15,"----")</f>
        <v>#N/A</v>
      </c>
      <c r="O16" s="108"/>
      <c r="P16" s="715"/>
      <c r="Q16" s="715"/>
      <c r="R16" s="822"/>
    </row>
    <row r="17" spans="1:18" ht="20.100000000000001" customHeight="1">
      <c r="A17" s="62" t="s">
        <v>21</v>
      </c>
      <c r="B17" s="18" t="s">
        <v>22</v>
      </c>
      <c r="C17" s="63">
        <f>SUM('Ktvetési mérleg'!C7)</f>
        <v>0</v>
      </c>
      <c r="D17" s="63">
        <f>SUM('Ktvetési mérleg'!D7)</f>
        <v>0</v>
      </c>
      <c r="E17" s="63">
        <f>SUM('Ktvetési mérleg'!E7)</f>
        <v>0</v>
      </c>
      <c r="F17" s="69">
        <f>SUM('Ktvetési mérleg'!F7)</f>
        <v>0</v>
      </c>
      <c r="G17" s="65"/>
      <c r="H17" s="65"/>
      <c r="I17" s="816"/>
      <c r="J17" s="66" t="s">
        <v>43</v>
      </c>
      <c r="K17" s="67" t="s">
        <v>44</v>
      </c>
      <c r="L17" s="68" t="e">
        <f>SUM('Ktvetési mérleg'!K12)</f>
        <v>#N/A</v>
      </c>
      <c r="M17" s="68" t="e">
        <f>SUM('Ktvetési mérleg'!L12)</f>
        <v>#N/A</v>
      </c>
      <c r="N17" s="68" t="e">
        <f>SUM('Ktvetési mérleg'!M12)</f>
        <v>#N/A</v>
      </c>
      <c r="O17" s="64">
        <f>SUM('Ktvetési mérleg'!N12)</f>
        <v>11977900</v>
      </c>
      <c r="P17" s="779">
        <f>'Kiadás ktgvszervenként'!AA14</f>
        <v>21303680</v>
      </c>
      <c r="Q17" s="779">
        <f>'Kiadás ktgvszervenként'!AF14</f>
        <v>21602580</v>
      </c>
      <c r="R17" s="823"/>
    </row>
    <row r="18" spans="1:18" ht="20.100000000000001" customHeight="1">
      <c r="A18" s="109" t="s">
        <v>25</v>
      </c>
      <c r="B18" s="18" t="s">
        <v>26</v>
      </c>
      <c r="C18" s="63">
        <f>SUM('Ktvetési mérleg'!C8)</f>
        <v>0</v>
      </c>
      <c r="D18" s="63">
        <f>SUM('Ktvetési mérleg'!D8)</f>
        <v>0</v>
      </c>
      <c r="E18" s="63">
        <f>SUM('Ktvetési mérleg'!E8)</f>
        <v>0</v>
      </c>
      <c r="F18" s="69">
        <f>SUM('Ktvetési mérleg'!F8)</f>
        <v>0</v>
      </c>
      <c r="G18" s="70"/>
      <c r="H18" s="70"/>
      <c r="I18" s="70"/>
      <c r="J18" s="66" t="s">
        <v>47</v>
      </c>
      <c r="K18" s="67" t="s">
        <v>48</v>
      </c>
      <c r="L18" s="68" t="e">
        <f>SUM('Ktvetési mérleg'!K13)</f>
        <v>#N/A</v>
      </c>
      <c r="M18" s="68" t="e">
        <f>SUM('Ktvetési mérleg'!L13)</f>
        <v>#N/A</v>
      </c>
      <c r="N18" s="68" t="e">
        <f>SUM('Ktvetési mérleg'!M13)</f>
        <v>#N/A</v>
      </c>
      <c r="O18" s="64">
        <f>SUM('Ktvetési mérleg'!N13)</f>
        <v>61337600</v>
      </c>
      <c r="P18" s="779">
        <f>'Kiadás ktgvszervenként'!AA15</f>
        <v>54185960</v>
      </c>
      <c r="Q18" s="779">
        <f>'Kiadás ktgvszervenként'!AF15</f>
        <v>61969898</v>
      </c>
      <c r="R18" s="823"/>
    </row>
    <row r="19" spans="1:18" ht="20.100000000000001" customHeight="1">
      <c r="A19" s="76" t="s">
        <v>29</v>
      </c>
      <c r="B19" s="73" t="s">
        <v>30</v>
      </c>
      <c r="C19" s="71">
        <f>SUM(C17:C18)</f>
        <v>0</v>
      </c>
      <c r="D19" s="71">
        <f>SUM(D17:D18)</f>
        <v>0</v>
      </c>
      <c r="E19" s="71">
        <f>SUM(E17:E18)</f>
        <v>0</v>
      </c>
      <c r="F19" s="74">
        <f>SUM(F17:F18)</f>
        <v>0</v>
      </c>
      <c r="G19" s="75"/>
      <c r="H19" s="75"/>
      <c r="I19" s="75"/>
      <c r="J19" s="28" t="s">
        <v>51</v>
      </c>
      <c r="K19" s="18" t="s">
        <v>52</v>
      </c>
      <c r="L19" s="110" t="e">
        <f>SUM('Ktvetési mérleg'!K14)</f>
        <v>#N/A</v>
      </c>
      <c r="M19" s="110" t="e">
        <f>SUM('Ktvetési mérleg'!L14)</f>
        <v>#N/A</v>
      </c>
      <c r="N19" s="110" t="e">
        <f>SUM('Ktvetési mérleg'!M14)</f>
        <v>#N/A</v>
      </c>
      <c r="O19" s="69">
        <f>SUM('Ktvetési mérleg'!N14)</f>
        <v>0</v>
      </c>
      <c r="P19" s="713"/>
      <c r="Q19" s="713"/>
      <c r="R19" s="820"/>
    </row>
    <row r="20" spans="1:18" ht="20.100000000000001" customHeight="1">
      <c r="A20" s="72" t="s">
        <v>64</v>
      </c>
      <c r="B20" s="73" t="s">
        <v>65</v>
      </c>
      <c r="C20" s="71">
        <f>SUM('Ktvetési mérleg'!C18)</f>
        <v>0</v>
      </c>
      <c r="D20" s="71">
        <f>SUM('Ktvetési mérleg'!D18)</f>
        <v>0</v>
      </c>
      <c r="E20" s="71">
        <f>SUM('Ktvetési mérleg'!E18)</f>
        <v>0</v>
      </c>
      <c r="F20" s="74">
        <f>'Bevétel össz.'!F47</f>
        <v>9350000</v>
      </c>
      <c r="G20" s="75"/>
      <c r="H20" s="74">
        <f>'Bevétel össz.'!P47</f>
        <v>8811340</v>
      </c>
      <c r="I20" s="74">
        <f>'Bevétel össz.'!U47</f>
        <v>8811340</v>
      </c>
      <c r="J20" s="28" t="s">
        <v>54</v>
      </c>
      <c r="K20" s="18" t="s">
        <v>55</v>
      </c>
      <c r="L20" s="110" t="e">
        <f>SUM('Ktvetési mérleg'!K15)</f>
        <v>#N/A</v>
      </c>
      <c r="M20" s="110" t="e">
        <f>SUM('Ktvetési mérleg'!L15)</f>
        <v>#N/A</v>
      </c>
      <c r="N20" s="110" t="e">
        <f>SUM('Ktvetési mérleg'!M15)</f>
        <v>#N/A</v>
      </c>
      <c r="O20" s="69">
        <f>SUM('Ktvetési mérleg'!N15)</f>
        <v>0</v>
      </c>
      <c r="P20" s="713"/>
      <c r="Q20" s="713"/>
      <c r="R20" s="820"/>
    </row>
    <row r="21" spans="1:18" ht="20.100000000000001" customHeight="1">
      <c r="A21" s="80" t="s">
        <v>74</v>
      </c>
      <c r="B21" s="18" t="s">
        <v>75</v>
      </c>
      <c r="C21" s="81">
        <f>SUM('Ktvetési mérleg'!C22)</f>
        <v>0</v>
      </c>
      <c r="D21" s="81">
        <f>SUM('Ktvetési mérleg'!D22)</f>
        <v>0</v>
      </c>
      <c r="E21" s="81">
        <f>SUM('Ktvetési mérleg'!E22)</f>
        <v>0</v>
      </c>
      <c r="F21" s="88">
        <f>SUM('Ktvetési mérleg'!F22)</f>
        <v>0</v>
      </c>
      <c r="G21" s="70"/>
      <c r="H21" s="70"/>
      <c r="I21" s="70"/>
      <c r="J21" s="28" t="s">
        <v>58</v>
      </c>
      <c r="K21" s="18" t="s">
        <v>59</v>
      </c>
      <c r="L21" s="110" t="e">
        <f>SUM('Ktvetési mérleg'!K16)</f>
        <v>#N/A</v>
      </c>
      <c r="M21" s="110" t="e">
        <f>SUM('Ktvetési mérleg'!L16)</f>
        <v>#N/A</v>
      </c>
      <c r="N21" s="110" t="e">
        <f>SUM('Ktvetési mérleg'!M16)</f>
        <v>#N/A</v>
      </c>
      <c r="O21" s="69">
        <f>SUM('Ktvetési mérleg'!N16)</f>
        <v>0</v>
      </c>
      <c r="P21" s="713">
        <f>'Kiadás ktgvszervenként'!AA18</f>
        <v>0</v>
      </c>
      <c r="Q21" s="713">
        <f>'Kiadás ktgvszervenként'!AF18</f>
        <v>6500000</v>
      </c>
      <c r="R21" s="820"/>
    </row>
    <row r="22" spans="1:18" ht="20.100000000000001" customHeight="1">
      <c r="A22" s="80" t="s">
        <v>76</v>
      </c>
      <c r="B22" s="18" t="s">
        <v>77</v>
      </c>
      <c r="C22" s="81">
        <f>SUM('Ktvetési mérleg'!C23)</f>
        <v>0</v>
      </c>
      <c r="D22" s="81">
        <f>SUM('Ktvetési mérleg'!D23)</f>
        <v>0</v>
      </c>
      <c r="E22" s="81">
        <f>SUM('Ktvetési mérleg'!E23)</f>
        <v>0</v>
      </c>
      <c r="F22" s="88">
        <f>SUM('Ktvetési mérleg'!F23)</f>
        <v>0</v>
      </c>
      <c r="G22" s="70"/>
      <c r="H22" s="70"/>
      <c r="I22" s="70"/>
      <c r="J22" s="66" t="s">
        <v>62</v>
      </c>
      <c r="K22" s="67" t="s">
        <v>63</v>
      </c>
      <c r="L22" s="71" t="e">
        <f>SUM(L19:L21)</f>
        <v>#N/A</v>
      </c>
      <c r="M22" s="71" t="e">
        <f>SUM(M19:M21)</f>
        <v>#N/A</v>
      </c>
      <c r="N22" s="71" t="e">
        <f>SUM(N19:N21)</f>
        <v>#N/A</v>
      </c>
      <c r="O22" s="74">
        <f>SUM(O19:O21)</f>
        <v>0</v>
      </c>
      <c r="P22" s="712">
        <f>P19+P20+P21</f>
        <v>0</v>
      </c>
      <c r="Q22" s="712">
        <f>SUM(Q19:Q21)</f>
        <v>6500000</v>
      </c>
      <c r="R22" s="819"/>
    </row>
    <row r="23" spans="1:18" ht="20.100000000000001" customHeight="1">
      <c r="A23" s="83" t="s">
        <v>78</v>
      </c>
      <c r="B23" s="73" t="s">
        <v>79</v>
      </c>
      <c r="C23" s="71">
        <f>SUM(C21:C22)</f>
        <v>0</v>
      </c>
      <c r="D23" s="71">
        <f>SUM(D21:D22)</f>
        <v>0</v>
      </c>
      <c r="E23" s="71">
        <f>SUM(E21:E22)</f>
        <v>0</v>
      </c>
      <c r="F23" s="74">
        <f>SUM(F21:F22)</f>
        <v>0</v>
      </c>
      <c r="G23" s="71">
        <f>SUM(G21:G22)</f>
        <v>0</v>
      </c>
      <c r="H23" s="116"/>
      <c r="I23" s="116"/>
      <c r="J23" s="111"/>
      <c r="K23" s="112" t="s">
        <v>120</v>
      </c>
      <c r="L23" s="81"/>
      <c r="M23" s="81"/>
      <c r="N23" s="81"/>
      <c r="O23" s="113"/>
      <c r="P23" s="713"/>
      <c r="Q23" s="713"/>
      <c r="R23" s="820"/>
    </row>
    <row r="24" spans="1:18" ht="20.100000000000001" customHeight="1">
      <c r="A24" s="80"/>
      <c r="B24" s="87" t="s">
        <v>109</v>
      </c>
      <c r="C24" s="85">
        <f>SUM('Ktvetési mérleg'!C26,-C12)</f>
        <v>0</v>
      </c>
      <c r="D24" s="85">
        <f>SUM('Ktvetési mérleg'!D26,-D12)</f>
        <v>0</v>
      </c>
      <c r="E24" s="85">
        <f>SUM('Ktvetési mérleg'!E26,-E12)</f>
        <v>0</v>
      </c>
      <c r="F24" s="74">
        <f>SUM('Ktvetési mérleg'!F26,-F12)</f>
        <v>0</v>
      </c>
      <c r="G24" s="86"/>
      <c r="H24" s="710"/>
      <c r="I24" s="710"/>
      <c r="J24" s="114"/>
      <c r="K24" s="112" t="s">
        <v>574</v>
      </c>
      <c r="L24" s="85"/>
      <c r="M24" s="85"/>
      <c r="N24" s="85"/>
      <c r="O24" s="115">
        <f>'Kiadás ktgvszervenként'!F21</f>
        <v>7438526</v>
      </c>
      <c r="P24" s="716">
        <f>'Kiadás ktgvszervenként'!AA21</f>
        <v>7438526</v>
      </c>
      <c r="Q24" s="716">
        <f>'Kiadás ktgvszervenként'!AF21</f>
        <v>7438526</v>
      </c>
      <c r="R24" s="824"/>
    </row>
    <row r="25" spans="1:18" ht="20.100000000000001" customHeight="1">
      <c r="A25" s="80"/>
      <c r="B25" s="87" t="s">
        <v>90</v>
      </c>
      <c r="C25" s="85" t="e">
        <f>SUM('Ktvetési mérleg'!C27,-C13)</f>
        <v>#N/A</v>
      </c>
      <c r="D25" s="85" t="e">
        <f>SUM('Ktvetési mérleg'!D27,-D13)</f>
        <v>#N/A</v>
      </c>
      <c r="E25" s="85" t="e">
        <f>SUM('Ktvetési mérleg'!E27,-E13)</f>
        <v>#N/A</v>
      </c>
      <c r="F25" s="74">
        <v>256054026</v>
      </c>
      <c r="G25" s="70"/>
      <c r="H25" s="778">
        <f>'Bevétel össz.'!P58</f>
        <v>258342046</v>
      </c>
      <c r="I25" s="778">
        <f>'Bevétel össz.'!U58</f>
        <v>262586505</v>
      </c>
      <c r="J25" s="111"/>
      <c r="K25" s="112" t="s">
        <v>90</v>
      </c>
      <c r="L25" s="81"/>
      <c r="M25" s="81"/>
      <c r="N25" s="81"/>
      <c r="O25" s="113">
        <v>256054026</v>
      </c>
      <c r="P25" s="713">
        <f>'Kiadás ktgvszervenként'!AA25</f>
        <v>258342046</v>
      </c>
      <c r="Q25" s="713">
        <f>'Kiadás ktgvszervenként'!AF25</f>
        <v>262586505</v>
      </c>
      <c r="R25" s="820"/>
    </row>
    <row r="26" spans="1:18" ht="20.100000000000001" customHeight="1" thickBot="1">
      <c r="A26" s="83" t="s">
        <v>121</v>
      </c>
      <c r="B26" s="91" t="s">
        <v>122</v>
      </c>
      <c r="C26" s="71" t="e">
        <f>SUM(C24:C25)</f>
        <v>#N/A</v>
      </c>
      <c r="D26" s="71" t="e">
        <f>SUM(D24:D25)</f>
        <v>#N/A</v>
      </c>
      <c r="E26" s="71" t="e">
        <f>SUM(E24:E25)</f>
        <v>#N/A</v>
      </c>
      <c r="F26" s="74">
        <f>F24+F25</f>
        <v>256054026</v>
      </c>
      <c r="G26" s="71">
        <f>SUM(G25:G25)</f>
        <v>0</v>
      </c>
      <c r="H26" s="116">
        <f>H25</f>
        <v>258342046</v>
      </c>
      <c r="I26" s="116">
        <f>I25</f>
        <v>262586505</v>
      </c>
      <c r="J26" s="116" t="s">
        <v>114</v>
      </c>
      <c r="K26" s="117" t="s">
        <v>115</v>
      </c>
      <c r="L26" s="71">
        <f>SUM(L23:L25)</f>
        <v>0</v>
      </c>
      <c r="M26" s="71">
        <f>SUM(M23:M25)</f>
        <v>0</v>
      </c>
      <c r="N26" s="71">
        <f>SUM(N23:N25)</f>
        <v>0</v>
      </c>
      <c r="O26" s="74">
        <f>O24+O25</f>
        <v>263492552</v>
      </c>
      <c r="P26" s="712">
        <f>P24+P25</f>
        <v>265780572</v>
      </c>
      <c r="Q26" s="712">
        <f>Q24+Q25</f>
        <v>270025031</v>
      </c>
      <c r="R26" s="819"/>
    </row>
    <row r="27" spans="1:18" ht="20.100000000000001" customHeight="1" thickBot="1">
      <c r="A27" s="94"/>
      <c r="B27" s="95" t="s">
        <v>123</v>
      </c>
      <c r="C27" s="118" t="e">
        <f t="shared" ref="C27:G28" si="2">SUM(C19:C20,C23,C26)</f>
        <v>#N/A</v>
      </c>
      <c r="D27" s="118" t="e">
        <f t="shared" si="2"/>
        <v>#N/A</v>
      </c>
      <c r="E27" s="118" t="e">
        <f t="shared" si="2"/>
        <v>#N/A</v>
      </c>
      <c r="F27" s="118">
        <f t="shared" si="2"/>
        <v>265404026</v>
      </c>
      <c r="G27" s="118">
        <f t="shared" si="2"/>
        <v>0</v>
      </c>
      <c r="H27" s="119">
        <f>H20+H26</f>
        <v>267153386</v>
      </c>
      <c r="I27" s="119">
        <f>I20+I26</f>
        <v>271397845</v>
      </c>
      <c r="J27" s="119"/>
      <c r="K27" s="120" t="s">
        <v>124</v>
      </c>
      <c r="L27" s="118" t="e">
        <f>SUM(L17:L18,L22,L26)</f>
        <v>#N/A</v>
      </c>
      <c r="M27" s="118" t="e">
        <f>SUM(M17:M18,M22,M26)</f>
        <v>#N/A</v>
      </c>
      <c r="N27" s="118" t="e">
        <f>SUM(N17:N18,N22,N26)</f>
        <v>#N/A</v>
      </c>
      <c r="O27" s="121">
        <f>SUM(O17:O18,O22,O26)</f>
        <v>336808052</v>
      </c>
      <c r="P27" s="714"/>
      <c r="Q27" s="714"/>
      <c r="R27" s="821"/>
    </row>
    <row r="28" spans="1:18" ht="20.100000000000001" customHeight="1" thickBot="1">
      <c r="A28" s="80"/>
      <c r="B28" s="122" t="s">
        <v>118</v>
      </c>
      <c r="C28" s="123" t="e">
        <f t="shared" si="2"/>
        <v>#N/A</v>
      </c>
      <c r="D28" s="123" t="e">
        <f t="shared" si="2"/>
        <v>#N/A</v>
      </c>
      <c r="E28" s="123" t="e">
        <f t="shared" si="2"/>
        <v>#N/A</v>
      </c>
      <c r="F28" s="123"/>
      <c r="G28" s="123">
        <f t="shared" si="2"/>
        <v>0</v>
      </c>
      <c r="H28" s="711"/>
      <c r="I28" s="711"/>
      <c r="J28" s="124"/>
      <c r="K28" s="125" t="s">
        <v>119</v>
      </c>
      <c r="L28" s="126" t="e">
        <f>IF(((C27-L27)&gt;0),C27-L27,"----")</f>
        <v>#N/A</v>
      </c>
      <c r="M28" s="126"/>
      <c r="N28" s="126" t="e">
        <f>IF(((E27-N27)&gt;0),E27-N27,"----")</f>
        <v>#N/A</v>
      </c>
      <c r="O28" s="127" t="str">
        <f>IF(((F27-O27)&gt;0),F27-O27,"----")</f>
        <v>----</v>
      </c>
      <c r="P28" s="715"/>
      <c r="Q28" s="715"/>
      <c r="R28" s="822"/>
    </row>
    <row r="29" spans="1:18" ht="20.100000000000001" customHeight="1" thickBot="1">
      <c r="A29" s="128"/>
      <c r="B29" s="129" t="s">
        <v>125</v>
      </c>
      <c r="C29" s="130" t="e">
        <f>SUM(C15,C27)</f>
        <v>#N/A</v>
      </c>
      <c r="D29" s="130" t="e">
        <f>SUM(D15,D27)</f>
        <v>#N/A</v>
      </c>
      <c r="E29" s="130" t="e">
        <f>SUM(E15,E27)</f>
        <v>#N/A</v>
      </c>
      <c r="F29" s="130">
        <f>SUM(F15,F27)</f>
        <v>942977399</v>
      </c>
      <c r="G29" s="130">
        <f>SUM(G15,G27)</f>
        <v>0</v>
      </c>
      <c r="H29" s="130">
        <f>H15+H27</f>
        <v>953203080</v>
      </c>
      <c r="I29" s="130">
        <f>I15+I27</f>
        <v>971087719</v>
      </c>
      <c r="J29" s="130"/>
      <c r="K29" s="131" t="s">
        <v>126</v>
      </c>
      <c r="L29" s="130" t="e">
        <f>SUM(L15,L27)</f>
        <v>#N/A</v>
      </c>
      <c r="M29" s="130" t="e">
        <f>SUM(M15,M27)</f>
        <v>#N/A</v>
      </c>
      <c r="N29" s="130" t="e">
        <f>SUM(N15,N27)</f>
        <v>#N/A</v>
      </c>
      <c r="O29" s="132">
        <f>SUM(O15,O27)</f>
        <v>942977399</v>
      </c>
      <c r="P29" s="717">
        <f>P15+P17+P18+P24+P25+P22</f>
        <v>953203080</v>
      </c>
      <c r="Q29" s="717">
        <f>Q15+Q17+Q18+Q24+Q25+Q21</f>
        <v>971087719</v>
      </c>
      <c r="R29" s="825"/>
    </row>
  </sheetData>
  <sheetProtection selectLockedCells="1" selectUnlockedCells="1"/>
  <mergeCells count="14">
    <mergeCell ref="Q1:Q3"/>
    <mergeCell ref="P1:P3"/>
    <mergeCell ref="A1:A3"/>
    <mergeCell ref="B1:B3"/>
    <mergeCell ref="C1:E1"/>
    <mergeCell ref="J1:J3"/>
    <mergeCell ref="L1:N1"/>
    <mergeCell ref="C2:D2"/>
    <mergeCell ref="E2:E3"/>
    <mergeCell ref="L2:M2"/>
    <mergeCell ref="N2:N3"/>
    <mergeCell ref="K1:K3"/>
    <mergeCell ref="H1:H3"/>
    <mergeCell ref="I1:I3"/>
  </mergeCells>
  <phoneticPr fontId="50" type="noConversion"/>
  <pageMargins left="0.74791666666666667" right="0.74791666666666667" top="0.98402777777777772" bottom="0.98402777777777772" header="0.51180555555555551" footer="0.51180555555555551"/>
  <pageSetup paperSize="9" scale="59" firstPageNumber="0" orientation="landscape" horizontalDpi="300" verticalDpi="300" r:id="rId1"/>
  <headerFooter alignWithMargins="0">
    <oddHeader>&amp;L&amp;"Times New Roman,Normál"&amp;14Hegyeshalom Nagyközségi Önkormányzat&amp;C&amp;"Times New Roman,Normál"&amp;14Működési és felhalmozási mérleg 2017. terv&amp;R&amp;"Arial CE,Normál"&amp;12 2.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Layout" topLeftCell="A7" zoomScaleNormal="100" workbookViewId="0">
      <selection activeCell="B4" sqref="B4"/>
    </sheetView>
  </sheetViews>
  <sheetFormatPr defaultRowHeight="13.2"/>
  <cols>
    <col min="1" max="1" width="8" customWidth="1"/>
    <col min="2" max="2" width="76.33203125" customWidth="1"/>
    <col min="3" max="3" width="24.5546875" customWidth="1"/>
    <col min="4" max="4" width="12.6640625" customWidth="1"/>
    <col min="5" max="5" width="18.109375" customWidth="1"/>
  </cols>
  <sheetData>
    <row r="1" spans="1:5">
      <c r="A1" s="870" t="s">
        <v>701</v>
      </c>
      <c r="B1" s="871"/>
      <c r="C1" s="871"/>
      <c r="D1" s="871"/>
      <c r="E1" s="872"/>
    </row>
    <row r="2" spans="1:5">
      <c r="A2" s="873" t="s">
        <v>702</v>
      </c>
      <c r="B2" s="869" t="s">
        <v>448</v>
      </c>
      <c r="C2" s="869" t="s">
        <v>703</v>
      </c>
      <c r="D2" s="869" t="s">
        <v>704</v>
      </c>
      <c r="E2" s="874" t="s">
        <v>705</v>
      </c>
    </row>
    <row r="3" spans="1:5">
      <c r="A3" s="873">
        <v>1</v>
      </c>
      <c r="B3" s="869">
        <v>2</v>
      </c>
      <c r="C3" s="869">
        <v>3</v>
      </c>
      <c r="D3" s="869">
        <v>4</v>
      </c>
      <c r="E3" s="874">
        <v>5</v>
      </c>
    </row>
    <row r="4" spans="1:5">
      <c r="A4" s="873" t="s">
        <v>706</v>
      </c>
      <c r="B4" s="869" t="s">
        <v>707</v>
      </c>
      <c r="C4" s="869">
        <v>866011</v>
      </c>
      <c r="D4" s="869">
        <v>0</v>
      </c>
      <c r="E4" s="874">
        <v>866011</v>
      </c>
    </row>
    <row r="5" spans="1:5">
      <c r="A5" s="873" t="s">
        <v>708</v>
      </c>
      <c r="B5" s="869" t="s">
        <v>709</v>
      </c>
      <c r="C5" s="869">
        <v>1368112141</v>
      </c>
      <c r="D5" s="869">
        <v>0</v>
      </c>
      <c r="E5" s="874">
        <v>1368112141</v>
      </c>
    </row>
    <row r="6" spans="1:5">
      <c r="A6" s="873" t="s">
        <v>710</v>
      </c>
      <c r="B6" s="869" t="s">
        <v>711</v>
      </c>
      <c r="C6" s="869">
        <v>125091500</v>
      </c>
      <c r="D6" s="869">
        <v>0</v>
      </c>
      <c r="E6" s="874">
        <v>125091500</v>
      </c>
    </row>
    <row r="7" spans="1:5">
      <c r="A7" s="873" t="s">
        <v>712</v>
      </c>
      <c r="B7" s="869" t="s">
        <v>713</v>
      </c>
      <c r="C7" s="869">
        <v>229406168</v>
      </c>
      <c r="D7" s="869">
        <v>0</v>
      </c>
      <c r="E7" s="874">
        <v>229406168</v>
      </c>
    </row>
    <row r="8" spans="1:5">
      <c r="A8" s="873" t="s">
        <v>714</v>
      </c>
      <c r="B8" s="869" t="s">
        <v>715</v>
      </c>
      <c r="C8" s="869">
        <v>1723475820</v>
      </c>
      <c r="D8" s="869">
        <v>0</v>
      </c>
      <c r="E8" s="874">
        <v>1723475820</v>
      </c>
    </row>
    <row r="9" spans="1:5">
      <c r="A9" s="873" t="s">
        <v>716</v>
      </c>
      <c r="B9" s="869" t="s">
        <v>717</v>
      </c>
      <c r="C9" s="869">
        <v>826809</v>
      </c>
      <c r="D9" s="869">
        <v>0</v>
      </c>
      <c r="E9" s="874">
        <v>826809</v>
      </c>
    </row>
    <row r="10" spans="1:5">
      <c r="A10" s="873" t="s">
        <v>718</v>
      </c>
      <c r="B10" s="869" t="s">
        <v>719</v>
      </c>
      <c r="C10" s="869">
        <v>826809</v>
      </c>
      <c r="D10" s="869">
        <v>0</v>
      </c>
      <c r="E10" s="874">
        <v>826809</v>
      </c>
    </row>
    <row r="11" spans="1:5">
      <c r="A11" s="873" t="s">
        <v>720</v>
      </c>
      <c r="B11" s="869" t="s">
        <v>721</v>
      </c>
      <c r="C11" s="869">
        <v>29245</v>
      </c>
      <c r="D11" s="869">
        <v>0</v>
      </c>
      <c r="E11" s="874">
        <v>29245</v>
      </c>
    </row>
    <row r="12" spans="1:5">
      <c r="A12" s="873" t="s">
        <v>722</v>
      </c>
      <c r="B12" s="869" t="s">
        <v>723</v>
      </c>
      <c r="C12" s="869">
        <v>282211651</v>
      </c>
      <c r="D12" s="869">
        <v>0</v>
      </c>
      <c r="E12" s="874">
        <v>282211651</v>
      </c>
    </row>
    <row r="13" spans="1:5">
      <c r="A13" s="873" t="s">
        <v>724</v>
      </c>
      <c r="B13" s="869" t="s">
        <v>725</v>
      </c>
      <c r="C13" s="869">
        <v>282240896</v>
      </c>
      <c r="D13" s="869">
        <v>0</v>
      </c>
      <c r="E13" s="874">
        <v>282240896</v>
      </c>
    </row>
    <row r="14" spans="1:5">
      <c r="A14" s="873" t="s">
        <v>726</v>
      </c>
      <c r="B14" s="869" t="s">
        <v>727</v>
      </c>
      <c r="C14" s="869">
        <v>52890781</v>
      </c>
      <c r="D14" s="869">
        <v>0</v>
      </c>
      <c r="E14" s="874">
        <v>52890781</v>
      </c>
    </row>
    <row r="15" spans="1:5">
      <c r="A15" s="873" t="s">
        <v>728</v>
      </c>
      <c r="B15" s="869" t="s">
        <v>729</v>
      </c>
      <c r="C15" s="869">
        <v>61858294</v>
      </c>
      <c r="D15" s="869">
        <v>0</v>
      </c>
      <c r="E15" s="874">
        <v>61858294</v>
      </c>
    </row>
    <row r="16" spans="1:5">
      <c r="A16" s="873" t="s">
        <v>730</v>
      </c>
      <c r="B16" s="869" t="s">
        <v>731</v>
      </c>
      <c r="C16" s="869">
        <v>114749075</v>
      </c>
      <c r="D16" s="869">
        <v>0</v>
      </c>
      <c r="E16" s="874">
        <v>114749075</v>
      </c>
    </row>
    <row r="17" spans="1:5">
      <c r="A17" s="873" t="s">
        <v>732</v>
      </c>
      <c r="B17" s="869" t="s">
        <v>733</v>
      </c>
      <c r="C17" s="869">
        <v>-1744327</v>
      </c>
      <c r="D17" s="869">
        <v>0</v>
      </c>
      <c r="E17" s="874">
        <v>-1744327</v>
      </c>
    </row>
    <row r="18" spans="1:5">
      <c r="A18" s="873" t="s">
        <v>734</v>
      </c>
      <c r="B18" s="869" t="s">
        <v>735</v>
      </c>
      <c r="C18" s="869">
        <v>2119548273</v>
      </c>
      <c r="D18" s="869">
        <v>0</v>
      </c>
      <c r="E18" s="874">
        <v>2119548273</v>
      </c>
    </row>
    <row r="19" spans="1:5">
      <c r="A19" s="873" t="s">
        <v>736</v>
      </c>
      <c r="B19" s="869" t="s">
        <v>737</v>
      </c>
      <c r="C19" s="869">
        <v>1428620150</v>
      </c>
      <c r="D19" s="869">
        <v>0</v>
      </c>
      <c r="E19" s="874">
        <v>1428620150</v>
      </c>
    </row>
    <row r="20" spans="1:5">
      <c r="A20" s="873" t="s">
        <v>738</v>
      </c>
      <c r="B20" s="869" t="s">
        <v>739</v>
      </c>
      <c r="C20" s="869">
        <v>539055694</v>
      </c>
      <c r="D20" s="869">
        <v>0</v>
      </c>
      <c r="E20" s="874">
        <v>539055694</v>
      </c>
    </row>
    <row r="21" spans="1:5">
      <c r="A21" s="873" t="s">
        <v>740</v>
      </c>
      <c r="B21" s="869" t="s">
        <v>741</v>
      </c>
      <c r="C21" s="869">
        <v>6407297</v>
      </c>
      <c r="D21" s="869">
        <v>0</v>
      </c>
      <c r="E21" s="874">
        <v>6407297</v>
      </c>
    </row>
    <row r="22" spans="1:5">
      <c r="A22" s="873" t="s">
        <v>742</v>
      </c>
      <c r="B22" s="869" t="s">
        <v>743</v>
      </c>
      <c r="C22" s="869">
        <v>124577033</v>
      </c>
      <c r="D22" s="869">
        <v>0</v>
      </c>
      <c r="E22" s="874">
        <v>124577033</v>
      </c>
    </row>
    <row r="23" spans="1:5">
      <c r="A23" s="873" t="s">
        <v>744</v>
      </c>
      <c r="B23" s="869" t="s">
        <v>745</v>
      </c>
      <c r="C23" s="869">
        <v>2098660174</v>
      </c>
      <c r="D23" s="869">
        <v>0</v>
      </c>
      <c r="E23" s="874">
        <v>2098660174</v>
      </c>
    </row>
    <row r="24" spans="1:5">
      <c r="A24" s="873" t="s">
        <v>746</v>
      </c>
      <c r="B24" s="869" t="s">
        <v>747</v>
      </c>
      <c r="C24" s="869">
        <v>7423495</v>
      </c>
      <c r="D24" s="869">
        <v>0</v>
      </c>
      <c r="E24" s="874">
        <v>7423495</v>
      </c>
    </row>
    <row r="25" spans="1:5">
      <c r="A25" s="873" t="s">
        <v>748</v>
      </c>
      <c r="B25" s="869" t="s">
        <v>749</v>
      </c>
      <c r="C25" s="869">
        <v>8732960</v>
      </c>
      <c r="D25" s="869">
        <v>0</v>
      </c>
      <c r="E25" s="874">
        <v>8732960</v>
      </c>
    </row>
    <row r="26" spans="1:5">
      <c r="A26" s="873" t="s">
        <v>750</v>
      </c>
      <c r="B26" s="869" t="s">
        <v>751</v>
      </c>
      <c r="C26" s="869">
        <v>16156455</v>
      </c>
      <c r="D26" s="869">
        <v>0</v>
      </c>
      <c r="E26" s="874">
        <v>16156455</v>
      </c>
    </row>
    <row r="27" spans="1:5">
      <c r="A27" s="873" t="s">
        <v>752</v>
      </c>
      <c r="B27" s="869" t="s">
        <v>753</v>
      </c>
      <c r="C27" s="869">
        <v>4731644</v>
      </c>
      <c r="D27" s="869">
        <v>0</v>
      </c>
      <c r="E27" s="874">
        <v>4731644</v>
      </c>
    </row>
    <row r="28" spans="1:5" ht="13.8" thickBot="1">
      <c r="A28" s="875" t="s">
        <v>754</v>
      </c>
      <c r="B28" s="876" t="s">
        <v>755</v>
      </c>
      <c r="C28" s="876">
        <v>2119548273</v>
      </c>
      <c r="D28" s="876">
        <v>0</v>
      </c>
      <c r="E28" s="877">
        <v>2119548273</v>
      </c>
    </row>
  </sheetData>
  <pageMargins left="0.7" right="0.7" top="0.75" bottom="0.75" header="0.3" footer="0.3"/>
  <pageSetup paperSize="9" scale="63" orientation="portrait" r:id="rId1"/>
  <headerFooter>
    <oddHeader>&amp;R19.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topLeftCell="A34" zoomScaleNormal="100" workbookViewId="0">
      <selection activeCell="Q70" sqref="Q70"/>
    </sheetView>
  </sheetViews>
  <sheetFormatPr defaultRowHeight="13.2"/>
  <cols>
    <col min="1" max="1" width="6.5546875" customWidth="1"/>
    <col min="2" max="2" width="52.88671875" customWidth="1"/>
    <col min="3" max="3" width="15.33203125" customWidth="1"/>
  </cols>
  <sheetData>
    <row r="1" spans="1:3">
      <c r="A1" s="870" t="s">
        <v>767</v>
      </c>
      <c r="B1" s="871"/>
      <c r="C1" s="872"/>
    </row>
    <row r="2" spans="1:3">
      <c r="A2" s="873" t="s">
        <v>702</v>
      </c>
      <c r="B2" s="869" t="s">
        <v>448</v>
      </c>
      <c r="C2" s="874" t="s">
        <v>756</v>
      </c>
    </row>
    <row r="3" spans="1:3">
      <c r="A3" s="873">
        <v>1</v>
      </c>
      <c r="B3" s="869">
        <v>2</v>
      </c>
      <c r="C3" s="874">
        <v>3</v>
      </c>
    </row>
    <row r="4" spans="1:3">
      <c r="A4" s="873" t="s">
        <v>706</v>
      </c>
      <c r="B4" s="869" t="s">
        <v>757</v>
      </c>
      <c r="C4" s="874">
        <v>710072638</v>
      </c>
    </row>
    <row r="5" spans="1:3">
      <c r="A5" s="873" t="s">
        <v>708</v>
      </c>
      <c r="B5" s="869" t="s">
        <v>758</v>
      </c>
      <c r="C5" s="874">
        <v>328897934</v>
      </c>
    </row>
    <row r="6" spans="1:3">
      <c r="A6" s="873" t="s">
        <v>710</v>
      </c>
      <c r="B6" s="869" t="s">
        <v>759</v>
      </c>
      <c r="C6" s="874">
        <v>381174704</v>
      </c>
    </row>
    <row r="7" spans="1:3">
      <c r="A7" s="873" t="s">
        <v>712</v>
      </c>
      <c r="B7" s="869" t="s">
        <v>760</v>
      </c>
      <c r="C7" s="874">
        <v>155087003</v>
      </c>
    </row>
    <row r="8" spans="1:3">
      <c r="A8" s="873" t="s">
        <v>714</v>
      </c>
      <c r="B8" s="869" t="s">
        <v>761</v>
      </c>
      <c r="C8" s="874">
        <v>256596160</v>
      </c>
    </row>
    <row r="9" spans="1:3">
      <c r="A9" s="873" t="s">
        <v>716</v>
      </c>
      <c r="B9" s="869" t="s">
        <v>762</v>
      </c>
      <c r="C9" s="874">
        <v>-101509157</v>
      </c>
    </row>
    <row r="10" spans="1:3">
      <c r="A10" s="873" t="s">
        <v>763</v>
      </c>
      <c r="B10" s="869" t="s">
        <v>764</v>
      </c>
      <c r="C10" s="874">
        <v>279665547</v>
      </c>
    </row>
    <row r="11" spans="1:3">
      <c r="A11" s="873" t="s">
        <v>728</v>
      </c>
      <c r="B11" s="869" t="s">
        <v>765</v>
      </c>
      <c r="C11" s="874">
        <v>279665547</v>
      </c>
    </row>
    <row r="12" spans="1:3" ht="13.8" thickBot="1">
      <c r="A12" s="875" t="s">
        <v>732</v>
      </c>
      <c r="B12" s="876" t="s">
        <v>766</v>
      </c>
      <c r="C12" s="877">
        <v>279665547</v>
      </c>
    </row>
    <row r="15" spans="1:3" ht="13.8" thickBot="1"/>
    <row r="16" spans="1:3">
      <c r="A16" s="870" t="s">
        <v>768</v>
      </c>
      <c r="B16" s="871"/>
      <c r="C16" s="872"/>
    </row>
    <row r="17" spans="1:3">
      <c r="A17" s="873" t="s">
        <v>702</v>
      </c>
      <c r="B17" s="869" t="s">
        <v>448</v>
      </c>
      <c r="C17" s="874" t="s">
        <v>756</v>
      </c>
    </row>
    <row r="18" spans="1:3">
      <c r="A18" s="873">
        <v>1</v>
      </c>
      <c r="B18" s="869">
        <v>2</v>
      </c>
      <c r="C18" s="874">
        <v>3</v>
      </c>
    </row>
    <row r="19" spans="1:3">
      <c r="A19" s="873">
        <v>1</v>
      </c>
      <c r="B19" s="869" t="s">
        <v>757</v>
      </c>
      <c r="C19" s="874">
        <v>8342955</v>
      </c>
    </row>
    <row r="20" spans="1:3">
      <c r="A20" s="873">
        <v>2</v>
      </c>
      <c r="B20" s="869" t="s">
        <v>758</v>
      </c>
      <c r="C20" s="874">
        <v>136957492</v>
      </c>
    </row>
    <row r="21" spans="1:3">
      <c r="A21" s="873">
        <v>3</v>
      </c>
      <c r="B21" s="869" t="s">
        <v>759</v>
      </c>
      <c r="C21" s="874">
        <v>-128614537</v>
      </c>
    </row>
    <row r="22" spans="1:3">
      <c r="A22" s="873">
        <v>4</v>
      </c>
      <c r="B22" s="869" t="s">
        <v>760</v>
      </c>
      <c r="C22" s="874">
        <v>129661761</v>
      </c>
    </row>
    <row r="23" spans="1:3">
      <c r="A23" s="873">
        <v>6</v>
      </c>
      <c r="B23" s="869" t="s">
        <v>762</v>
      </c>
      <c r="C23" s="874">
        <v>129661761</v>
      </c>
    </row>
    <row r="24" spans="1:3">
      <c r="A24" s="873">
        <v>7</v>
      </c>
      <c r="B24" s="869" t="s">
        <v>764</v>
      </c>
      <c r="C24" s="874">
        <v>1047224</v>
      </c>
    </row>
    <row r="25" spans="1:3">
      <c r="A25" s="873">
        <v>15</v>
      </c>
      <c r="B25" s="869" t="s">
        <v>765</v>
      </c>
      <c r="C25" s="874">
        <v>1047224</v>
      </c>
    </row>
    <row r="26" spans="1:3" ht="13.8" thickBot="1">
      <c r="A26" s="875">
        <v>17</v>
      </c>
      <c r="B26" s="876" t="s">
        <v>766</v>
      </c>
      <c r="C26" s="877">
        <v>1047224</v>
      </c>
    </row>
    <row r="29" spans="1:3" ht="13.8" thickBot="1"/>
    <row r="30" spans="1:3">
      <c r="A30" s="870" t="s">
        <v>769</v>
      </c>
      <c r="B30" s="871"/>
      <c r="C30" s="872"/>
    </row>
    <row r="31" spans="1:3">
      <c r="A31" s="873" t="s">
        <v>702</v>
      </c>
      <c r="B31" s="869" t="s">
        <v>448</v>
      </c>
      <c r="C31" s="874" t="s">
        <v>756</v>
      </c>
    </row>
    <row r="32" spans="1:3">
      <c r="A32" s="873">
        <v>1</v>
      </c>
      <c r="B32" s="869">
        <v>2</v>
      </c>
      <c r="C32" s="874">
        <v>3</v>
      </c>
    </row>
    <row r="33" spans="1:3">
      <c r="A33" s="873">
        <v>1</v>
      </c>
      <c r="B33" s="869" t="s">
        <v>757</v>
      </c>
      <c r="C33" s="874">
        <v>4800</v>
      </c>
    </row>
    <row r="34" spans="1:3">
      <c r="A34" s="873">
        <v>2</v>
      </c>
      <c r="B34" s="869" t="s">
        <v>758</v>
      </c>
      <c r="C34" s="874">
        <v>123797751</v>
      </c>
    </row>
    <row r="35" spans="1:3">
      <c r="A35" s="873">
        <v>3</v>
      </c>
      <c r="B35" s="869" t="s">
        <v>759</v>
      </c>
      <c r="C35" s="874">
        <v>-123792951</v>
      </c>
    </row>
    <row r="36" spans="1:3">
      <c r="A36" s="873">
        <v>4</v>
      </c>
      <c r="B36" s="869" t="s">
        <v>760</v>
      </c>
      <c r="C36" s="874">
        <v>127564692</v>
      </c>
    </row>
    <row r="37" spans="1:3">
      <c r="A37" s="873">
        <v>6</v>
      </c>
      <c r="B37" s="869" t="s">
        <v>762</v>
      </c>
      <c r="C37" s="874">
        <v>127564692</v>
      </c>
    </row>
    <row r="38" spans="1:3">
      <c r="A38" s="873">
        <v>7</v>
      </c>
      <c r="B38" s="869" t="s">
        <v>764</v>
      </c>
      <c r="C38" s="874">
        <v>3771741</v>
      </c>
    </row>
    <row r="39" spans="1:3">
      <c r="A39" s="873">
        <v>15</v>
      </c>
      <c r="B39" s="869" t="s">
        <v>765</v>
      </c>
      <c r="C39" s="874">
        <v>3771741</v>
      </c>
    </row>
    <row r="40" spans="1:3" ht="13.8" thickBot="1">
      <c r="A40" s="875">
        <v>17</v>
      </c>
      <c r="B40" s="876" t="s">
        <v>766</v>
      </c>
      <c r="C40" s="877">
        <v>3771741</v>
      </c>
    </row>
    <row r="43" spans="1:3" ht="13.8" thickBot="1"/>
    <row r="44" spans="1:3">
      <c r="A44" s="870" t="s">
        <v>770</v>
      </c>
      <c r="B44" s="871"/>
      <c r="C44" s="872"/>
    </row>
    <row r="45" spans="1:3">
      <c r="A45" s="873" t="s">
        <v>702</v>
      </c>
      <c r="B45" s="869" t="s">
        <v>448</v>
      </c>
      <c r="C45" s="874" t="s">
        <v>756</v>
      </c>
    </row>
    <row r="46" spans="1:3">
      <c r="A46" s="873">
        <v>1</v>
      </c>
      <c r="B46" s="869">
        <v>2</v>
      </c>
      <c r="C46" s="874">
        <v>3</v>
      </c>
    </row>
    <row r="47" spans="1:3">
      <c r="A47" s="873">
        <v>1</v>
      </c>
      <c r="B47" s="869" t="s">
        <v>757</v>
      </c>
      <c r="C47" s="878">
        <v>1825</v>
      </c>
    </row>
    <row r="48" spans="1:3">
      <c r="A48" s="873">
        <v>2</v>
      </c>
      <c r="B48" s="869" t="s">
        <v>758</v>
      </c>
      <c r="C48" s="878">
        <v>1240476</v>
      </c>
    </row>
    <row r="49" spans="1:3">
      <c r="A49" s="873">
        <v>3</v>
      </c>
      <c r="B49" s="869" t="s">
        <v>759</v>
      </c>
      <c r="C49" s="878">
        <v>-1238651</v>
      </c>
    </row>
    <row r="50" spans="1:3">
      <c r="A50" s="873">
        <v>4</v>
      </c>
      <c r="B50" s="869" t="s">
        <v>760</v>
      </c>
      <c r="C50" s="878">
        <v>1273999</v>
      </c>
    </row>
    <row r="51" spans="1:3">
      <c r="A51" s="873">
        <v>6</v>
      </c>
      <c r="B51" s="869" t="s">
        <v>762</v>
      </c>
      <c r="C51" s="878">
        <v>1273999</v>
      </c>
    </row>
    <row r="52" spans="1:3">
      <c r="A52" s="873">
        <v>7</v>
      </c>
      <c r="B52" s="869" t="s">
        <v>764</v>
      </c>
      <c r="C52" s="878">
        <v>35348</v>
      </c>
    </row>
    <row r="53" spans="1:3">
      <c r="A53" s="873">
        <v>15</v>
      </c>
      <c r="B53" s="869" t="s">
        <v>765</v>
      </c>
      <c r="C53" s="878">
        <v>35348</v>
      </c>
    </row>
    <row r="54" spans="1:3" ht="13.8" thickBot="1">
      <c r="A54" s="875">
        <v>17</v>
      </c>
      <c r="B54" s="876" t="s">
        <v>766</v>
      </c>
      <c r="C54" s="879">
        <v>35348</v>
      </c>
    </row>
    <row r="57" spans="1:3" ht="13.8" thickBot="1"/>
    <row r="58" spans="1:3">
      <c r="A58" s="870" t="s">
        <v>771</v>
      </c>
      <c r="B58" s="871"/>
      <c r="C58" s="872"/>
    </row>
    <row r="59" spans="1:3">
      <c r="A59" s="873" t="s">
        <v>702</v>
      </c>
      <c r="B59" s="869" t="s">
        <v>448</v>
      </c>
      <c r="C59" s="874" t="s">
        <v>756</v>
      </c>
    </row>
    <row r="60" spans="1:3">
      <c r="A60" s="873">
        <v>1</v>
      </c>
      <c r="B60" s="869">
        <v>2</v>
      </c>
      <c r="C60" s="874">
        <v>3</v>
      </c>
    </row>
    <row r="61" spans="1:3">
      <c r="A61" s="873">
        <v>1</v>
      </c>
      <c r="B61" s="869" t="s">
        <v>757</v>
      </c>
      <c r="C61" s="878">
        <f>SUM(C4,C19,C33,C47)</f>
        <v>718422218</v>
      </c>
    </row>
    <row r="62" spans="1:3">
      <c r="A62" s="873">
        <v>2</v>
      </c>
      <c r="B62" s="869" t="s">
        <v>758</v>
      </c>
      <c r="C62" s="878">
        <f>SUM(C5,C20,C34,C48)</f>
        <v>590893653</v>
      </c>
    </row>
    <row r="63" spans="1:3">
      <c r="A63" s="873">
        <v>3</v>
      </c>
      <c r="B63" s="869" t="s">
        <v>759</v>
      </c>
      <c r="C63" s="878">
        <f>SUM(C6,C21,C35,C49)</f>
        <v>127528565</v>
      </c>
    </row>
    <row r="64" spans="1:3">
      <c r="A64" s="873">
        <v>4</v>
      </c>
      <c r="B64" s="869" t="s">
        <v>760</v>
      </c>
      <c r="C64" s="878">
        <f>SUM(C7,C22,C36,C50)</f>
        <v>413587455</v>
      </c>
    </row>
    <row r="65" spans="1:3">
      <c r="A65" s="873">
        <v>5</v>
      </c>
      <c r="B65" s="869" t="s">
        <v>761</v>
      </c>
      <c r="C65" s="878">
        <v>256596160</v>
      </c>
    </row>
    <row r="66" spans="1:3">
      <c r="A66" s="873">
        <v>6</v>
      </c>
      <c r="B66" s="869" t="s">
        <v>762</v>
      </c>
      <c r="C66" s="878">
        <f>SUM(C9,C23,C37,C51)</f>
        <v>156991295</v>
      </c>
    </row>
    <row r="67" spans="1:3">
      <c r="A67" s="873">
        <v>7</v>
      </c>
      <c r="B67" s="869" t="s">
        <v>764</v>
      </c>
      <c r="C67" s="878">
        <f>SUM(C10,C24,C38,C52)</f>
        <v>284519860</v>
      </c>
    </row>
    <row r="68" spans="1:3">
      <c r="A68" s="873">
        <v>15</v>
      </c>
      <c r="B68" s="869" t="s">
        <v>765</v>
      </c>
      <c r="C68" s="878">
        <f>SUM(C11,C25,C39,C53)</f>
        <v>284519860</v>
      </c>
    </row>
    <row r="69" spans="1:3" ht="13.8" thickBot="1">
      <c r="A69" s="875">
        <v>17</v>
      </c>
      <c r="B69" s="876" t="s">
        <v>766</v>
      </c>
      <c r="C69" s="879">
        <f>SUM(C12,C26,C40,C54)</f>
        <v>284519860</v>
      </c>
    </row>
  </sheetData>
  <pageMargins left="0.7" right="0.7" top="0.75" bottom="0.75" header="0.3" footer="0.3"/>
  <pageSetup paperSize="9" scale="84" orientation="portrait" r:id="rId1"/>
  <headerFooter>
    <oddHeader>&amp;C20.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2"/>
    <pageSetUpPr fitToPage="1"/>
  </sheetPr>
  <dimension ref="A1:Z62"/>
  <sheetViews>
    <sheetView view="pageBreakPreview" topLeftCell="A34" zoomScale="60" zoomScaleNormal="100" workbookViewId="0">
      <selection activeCell="M14" sqref="M14"/>
    </sheetView>
  </sheetViews>
  <sheetFormatPr defaultColWidth="8.5546875" defaultRowHeight="13.2"/>
  <cols>
    <col min="1" max="1" width="6.5546875" customWidth="1"/>
    <col min="2" max="2" width="57" customWidth="1"/>
    <col min="3" max="5" width="0" hidden="1" customWidth="1"/>
    <col min="6" max="6" width="24.109375" customWidth="1"/>
    <col min="7" max="7" width="19.5546875" customWidth="1"/>
    <col min="8" max="8" width="0" hidden="1" customWidth="1"/>
    <col min="9" max="9" width="18.109375" customWidth="1"/>
    <col min="10" max="10" width="18.33203125" customWidth="1"/>
    <col min="11" max="11" width="0" hidden="1" customWidth="1"/>
    <col min="12" max="26" width="20.33203125" customWidth="1"/>
  </cols>
  <sheetData>
    <row r="1" spans="1:26" ht="15" customHeight="1">
      <c r="A1" s="913" t="s">
        <v>127</v>
      </c>
      <c r="B1" s="914" t="s">
        <v>0</v>
      </c>
      <c r="C1" s="915" t="s">
        <v>128</v>
      </c>
      <c r="D1" s="915"/>
      <c r="E1" s="915"/>
      <c r="F1" s="916" t="s">
        <v>600</v>
      </c>
      <c r="G1" s="912"/>
      <c r="H1" s="912"/>
      <c r="I1" s="912"/>
      <c r="J1" s="912"/>
      <c r="K1" s="912"/>
      <c r="L1" s="912"/>
      <c r="M1" s="910" t="s">
        <v>633</v>
      </c>
      <c r="N1" s="910"/>
      <c r="O1" s="910"/>
      <c r="P1" s="910"/>
      <c r="Q1" s="806"/>
      <c r="R1" s="806" t="s">
        <v>647</v>
      </c>
      <c r="S1" s="806"/>
      <c r="T1" s="864"/>
      <c r="U1" s="806"/>
      <c r="V1" s="911" t="s">
        <v>648</v>
      </c>
      <c r="W1" s="911"/>
      <c r="X1" s="911"/>
      <c r="Y1" s="911"/>
      <c r="Z1" s="911"/>
    </row>
    <row r="2" spans="1:26" ht="15.6">
      <c r="A2" s="913"/>
      <c r="B2" s="914"/>
      <c r="C2" s="133" t="s">
        <v>4</v>
      </c>
      <c r="D2" s="133" t="s">
        <v>5</v>
      </c>
      <c r="E2" s="133" t="s">
        <v>6</v>
      </c>
      <c r="F2" s="916"/>
      <c r="G2" s="135" t="s">
        <v>129</v>
      </c>
      <c r="H2" s="135" t="s">
        <v>130</v>
      </c>
      <c r="I2" s="135" t="s">
        <v>131</v>
      </c>
      <c r="J2" s="135" t="s">
        <v>132</v>
      </c>
      <c r="K2" s="135" t="s">
        <v>133</v>
      </c>
      <c r="L2" s="136" t="s">
        <v>134</v>
      </c>
      <c r="M2" s="136" t="s">
        <v>194</v>
      </c>
      <c r="N2" s="136" t="s">
        <v>131</v>
      </c>
      <c r="O2" s="136" t="s">
        <v>132</v>
      </c>
      <c r="P2" s="136" t="s">
        <v>134</v>
      </c>
      <c r="Q2" s="136" t="s">
        <v>194</v>
      </c>
      <c r="R2" s="136" t="s">
        <v>131</v>
      </c>
      <c r="S2" s="136" t="s">
        <v>524</v>
      </c>
      <c r="T2" s="136" t="s">
        <v>656</v>
      </c>
      <c r="U2" s="136" t="s">
        <v>134</v>
      </c>
      <c r="V2" s="136" t="s">
        <v>194</v>
      </c>
      <c r="W2" s="136" t="s">
        <v>131</v>
      </c>
      <c r="X2" s="136" t="s">
        <v>132</v>
      </c>
      <c r="Y2" s="136" t="s">
        <v>656</v>
      </c>
      <c r="Z2" s="136" t="s">
        <v>134</v>
      </c>
    </row>
    <row r="3" spans="1:26" ht="27" customHeight="1">
      <c r="A3" s="137" t="s">
        <v>135</v>
      </c>
      <c r="B3" s="6" t="s">
        <v>136</v>
      </c>
      <c r="C3" s="138">
        <f>SUM(Önkormányzat!C78)</f>
        <v>0</v>
      </c>
      <c r="D3" s="139">
        <f>SUM(Önkormányzat!D78)</f>
        <v>0</v>
      </c>
      <c r="E3" s="139">
        <f>SUM(Önkormányzat!E78)</f>
        <v>0</v>
      </c>
      <c r="F3" s="140">
        <f>L3</f>
        <v>139283767</v>
      </c>
      <c r="G3" s="139">
        <f>Önkormányzat!F78</f>
        <v>139283767</v>
      </c>
      <c r="H3" s="6"/>
      <c r="I3" s="6"/>
      <c r="J3" s="6"/>
      <c r="K3" s="6"/>
      <c r="L3" s="141">
        <f t="shared" ref="L3:L9" si="0">SUM(G3:K3)</f>
        <v>139283767</v>
      </c>
      <c r="M3" s="141">
        <v>104310492</v>
      </c>
      <c r="N3" s="141"/>
      <c r="O3" s="141"/>
      <c r="P3" s="141">
        <f>M3+N3+O3</f>
        <v>104310492</v>
      </c>
      <c r="Q3" s="141">
        <f>Önkormányzat!I78</f>
        <v>105310492</v>
      </c>
      <c r="R3" s="141"/>
      <c r="S3" s="141"/>
      <c r="T3" s="141"/>
      <c r="U3" s="141">
        <f t="shared" ref="U3:U8" si="1">Q3+R3+S3+T3</f>
        <v>105310492</v>
      </c>
      <c r="V3" s="721">
        <f>Önkormányzat!J78</f>
        <v>105310492</v>
      </c>
      <c r="W3" s="721"/>
      <c r="X3" s="721"/>
      <c r="Y3" s="721"/>
      <c r="Z3" s="721">
        <f>V3+W3+X3</f>
        <v>105310492</v>
      </c>
    </row>
    <row r="4" spans="1:26" ht="27" customHeight="1">
      <c r="A4" s="137" t="s">
        <v>137</v>
      </c>
      <c r="B4" s="18" t="s">
        <v>138</v>
      </c>
      <c r="C4" s="138">
        <f>SUM(Önkormányzat!C79)</f>
        <v>0</v>
      </c>
      <c r="D4" s="139">
        <f>SUM(Önkormányzat!D79)</f>
        <v>0</v>
      </c>
      <c r="E4" s="139">
        <f>SUM(Önkormányzat!E79)</f>
        <v>0</v>
      </c>
      <c r="F4" s="140">
        <f t="shared" ref="F4:F9" si="2">L4</f>
        <v>63536073</v>
      </c>
      <c r="G4" s="139">
        <f>Önkormányzat!F79</f>
        <v>63536073</v>
      </c>
      <c r="H4" s="142"/>
      <c r="I4" s="142"/>
      <c r="J4" s="142"/>
      <c r="K4" s="142"/>
      <c r="L4" s="141">
        <f t="shared" si="0"/>
        <v>63536073</v>
      </c>
      <c r="M4" s="141">
        <v>65705330</v>
      </c>
      <c r="N4" s="141"/>
      <c r="O4" s="141"/>
      <c r="P4" s="141">
        <f t="shared" ref="P4:P59" si="3">M4+N4+O4</f>
        <v>65705330</v>
      </c>
      <c r="Q4" s="141">
        <f>Önkormányzat!I79</f>
        <v>68340690</v>
      </c>
      <c r="R4" s="141"/>
      <c r="S4" s="141"/>
      <c r="T4" s="141"/>
      <c r="U4" s="141">
        <f t="shared" si="1"/>
        <v>68340690</v>
      </c>
      <c r="V4" s="721">
        <f>Önkormányzat!J79</f>
        <v>68340690</v>
      </c>
      <c r="W4" s="721"/>
      <c r="X4" s="721"/>
      <c r="Y4" s="721"/>
      <c r="Z4" s="721">
        <f t="shared" ref="Z4:Z59" si="4">V4+W4+X4</f>
        <v>68340690</v>
      </c>
    </row>
    <row r="5" spans="1:26" ht="27" customHeight="1">
      <c r="A5" s="137" t="s">
        <v>139</v>
      </c>
      <c r="B5" s="18" t="s">
        <v>140</v>
      </c>
      <c r="C5" s="138">
        <f>SUM(Önkormányzat!C80)</f>
        <v>0</v>
      </c>
      <c r="D5" s="139">
        <f>SUM(Önkormányzat!D80)</f>
        <v>0</v>
      </c>
      <c r="E5" s="139">
        <f>SUM(Önkormányzat!E80)</f>
        <v>0</v>
      </c>
      <c r="F5" s="140">
        <f t="shared" si="2"/>
        <v>35693987</v>
      </c>
      <c r="G5" s="139">
        <f>Önkormányzat!F80</f>
        <v>35693987</v>
      </c>
      <c r="H5" s="142"/>
      <c r="I5" s="142"/>
      <c r="J5" s="142"/>
      <c r="K5" s="142"/>
      <c r="L5" s="141">
        <f t="shared" si="0"/>
        <v>35693987</v>
      </c>
      <c r="M5" s="141">
        <v>36565986</v>
      </c>
      <c r="N5" s="141"/>
      <c r="O5" s="141"/>
      <c r="P5" s="141">
        <f t="shared" si="3"/>
        <v>36565986</v>
      </c>
      <c r="Q5" s="141">
        <f>Önkormányzat!I80</f>
        <v>39700820</v>
      </c>
      <c r="R5" s="141"/>
      <c r="S5" s="141"/>
      <c r="T5" s="141"/>
      <c r="U5" s="141">
        <f t="shared" si="1"/>
        <v>39700820</v>
      </c>
      <c r="V5" s="721">
        <f>Önkormányzat!J80</f>
        <v>39700820</v>
      </c>
      <c r="W5" s="721"/>
      <c r="X5" s="721"/>
      <c r="Y5" s="721"/>
      <c r="Z5" s="721">
        <f t="shared" si="4"/>
        <v>39700820</v>
      </c>
    </row>
    <row r="6" spans="1:26" ht="27" customHeight="1">
      <c r="A6" s="137" t="s">
        <v>141</v>
      </c>
      <c r="B6" s="18" t="s">
        <v>142</v>
      </c>
      <c r="C6" s="138">
        <f>SUM(Önkormányzat!C81)</f>
        <v>0</v>
      </c>
      <c r="D6" s="139">
        <f>SUM(Önkormányzat!D81)</f>
        <v>0</v>
      </c>
      <c r="E6" s="139">
        <f>SUM(Önkormányzat!E81)</f>
        <v>0</v>
      </c>
      <c r="F6" s="140">
        <f t="shared" si="2"/>
        <v>4110840</v>
      </c>
      <c r="G6" s="139">
        <f>Önkormányzat!F81</f>
        <v>4110840</v>
      </c>
      <c r="H6" s="142"/>
      <c r="I6" s="142"/>
      <c r="J6" s="142"/>
      <c r="K6" s="142"/>
      <c r="L6" s="141">
        <f t="shared" si="0"/>
        <v>4110840</v>
      </c>
      <c r="M6" s="141">
        <v>4468209</v>
      </c>
      <c r="N6" s="141"/>
      <c r="O6" s="141"/>
      <c r="P6" s="141">
        <f t="shared" si="3"/>
        <v>4468209</v>
      </c>
      <c r="Q6" s="141">
        <f>Önkormányzat!I81</f>
        <v>4643887</v>
      </c>
      <c r="R6" s="141"/>
      <c r="S6" s="141"/>
      <c r="T6" s="141"/>
      <c r="U6" s="141">
        <f t="shared" si="1"/>
        <v>4643887</v>
      </c>
      <c r="V6" s="721">
        <f>Önkormányzat!J81</f>
        <v>4643887</v>
      </c>
      <c r="W6" s="721"/>
      <c r="X6" s="721"/>
      <c r="Y6" s="721"/>
      <c r="Z6" s="721">
        <f t="shared" si="4"/>
        <v>4643887</v>
      </c>
    </row>
    <row r="7" spans="1:26" ht="27" customHeight="1">
      <c r="A7" s="137" t="s">
        <v>143</v>
      </c>
      <c r="B7" s="18" t="s">
        <v>144</v>
      </c>
      <c r="C7" s="138">
        <f>SUM(Önkormányzat!C82)</f>
        <v>0</v>
      </c>
      <c r="D7" s="139">
        <f>SUM(Önkormányzat!D82)</f>
        <v>0</v>
      </c>
      <c r="E7" s="139">
        <f>SUM(Önkormányzat!E82)</f>
        <v>0</v>
      </c>
      <c r="F7" s="140">
        <f t="shared" si="2"/>
        <v>0</v>
      </c>
      <c r="G7" s="139">
        <f>Önkormányzat!F82</f>
        <v>0</v>
      </c>
      <c r="H7" s="142"/>
      <c r="I7" s="142"/>
      <c r="J7" s="142"/>
      <c r="K7" s="142"/>
      <c r="L7" s="141">
        <f t="shared" si="0"/>
        <v>0</v>
      </c>
      <c r="M7" s="141">
        <v>717039</v>
      </c>
      <c r="N7" s="141"/>
      <c r="O7" s="141"/>
      <c r="P7" s="141">
        <f t="shared" si="3"/>
        <v>717039</v>
      </c>
      <c r="Q7" s="141">
        <f>Önkormányzat!I82</f>
        <v>2528230</v>
      </c>
      <c r="R7" s="141"/>
      <c r="S7" s="141"/>
      <c r="T7" s="141"/>
      <c r="U7" s="141">
        <f t="shared" si="1"/>
        <v>2528230</v>
      </c>
      <c r="V7" s="721">
        <f>Önkormányzat!J82</f>
        <v>2528230</v>
      </c>
      <c r="W7" s="721"/>
      <c r="X7" s="721"/>
      <c r="Y7" s="721"/>
      <c r="Z7" s="721">
        <f t="shared" si="4"/>
        <v>2528230</v>
      </c>
    </row>
    <row r="8" spans="1:26" ht="27" customHeight="1">
      <c r="A8" s="137" t="s">
        <v>145</v>
      </c>
      <c r="B8" s="18" t="s">
        <v>146</v>
      </c>
      <c r="C8" s="138">
        <f>SUM(Önkormányzat!C83)</f>
        <v>0</v>
      </c>
      <c r="D8" s="139">
        <f>SUM(Önkormányzat!D83)</f>
        <v>0</v>
      </c>
      <c r="E8" s="139">
        <f>SUM(Önkormányzat!E83)</f>
        <v>0</v>
      </c>
      <c r="F8" s="140">
        <f t="shared" si="2"/>
        <v>0</v>
      </c>
      <c r="G8" s="139">
        <f>Önkormányzat!F83</f>
        <v>0</v>
      </c>
      <c r="H8" s="142"/>
      <c r="I8" s="142"/>
      <c r="J8" s="142"/>
      <c r="K8" s="142"/>
      <c r="L8" s="141">
        <f t="shared" si="0"/>
        <v>0</v>
      </c>
      <c r="M8" s="141">
        <v>0</v>
      </c>
      <c r="N8" s="141"/>
      <c r="O8" s="141"/>
      <c r="P8" s="141">
        <f t="shared" si="3"/>
        <v>0</v>
      </c>
      <c r="Q8" s="141">
        <f>Önkormányzat!I83</f>
        <v>325954</v>
      </c>
      <c r="R8" s="141"/>
      <c r="S8" s="141"/>
      <c r="T8" s="141"/>
      <c r="U8" s="141">
        <f t="shared" si="1"/>
        <v>325954</v>
      </c>
      <c r="V8" s="721">
        <f>Önkormányzat!J83</f>
        <v>325954</v>
      </c>
      <c r="W8" s="721"/>
      <c r="X8" s="721"/>
      <c r="Y8" s="721"/>
      <c r="Z8" s="721">
        <f t="shared" si="4"/>
        <v>325954</v>
      </c>
    </row>
    <row r="9" spans="1:26" ht="27" customHeight="1">
      <c r="A9" s="137"/>
      <c r="B9" s="18" t="s">
        <v>575</v>
      </c>
      <c r="C9" s="138"/>
      <c r="D9" s="139"/>
      <c r="E9" s="139"/>
      <c r="F9" s="140">
        <f t="shared" si="2"/>
        <v>-35146884</v>
      </c>
      <c r="G9" s="139">
        <f>Önkormányzat!F84</f>
        <v>-35146884</v>
      </c>
      <c r="H9" s="142"/>
      <c r="I9" s="142"/>
      <c r="J9" s="142"/>
      <c r="K9" s="142"/>
      <c r="L9" s="141">
        <f t="shared" si="0"/>
        <v>-35146884</v>
      </c>
      <c r="M9" s="141">
        <f>Önkormányzat!H84</f>
        <v>0</v>
      </c>
      <c r="N9" s="141"/>
      <c r="O9" s="141"/>
      <c r="P9" s="141">
        <f t="shared" si="3"/>
        <v>0</v>
      </c>
      <c r="Q9" s="141"/>
      <c r="R9" s="141"/>
      <c r="S9" s="141"/>
      <c r="T9" s="141"/>
      <c r="U9" s="141">
        <f>Q9+R9+S9+Z9</f>
        <v>0</v>
      </c>
      <c r="V9" s="721">
        <f>Önkormányzat!J84</f>
        <v>0</v>
      </c>
      <c r="W9" s="721"/>
      <c r="X9" s="721"/>
      <c r="Y9" s="721"/>
      <c r="Z9" s="721">
        <f t="shared" si="4"/>
        <v>0</v>
      </c>
    </row>
    <row r="10" spans="1:26" ht="27" customHeight="1">
      <c r="A10" s="67" t="s">
        <v>9</v>
      </c>
      <c r="B10" s="73" t="s">
        <v>10</v>
      </c>
      <c r="C10" s="143">
        <f>SUM(C3:C8)</f>
        <v>0</v>
      </c>
      <c r="D10" s="144">
        <f>SUM(D3:D8)</f>
        <v>0</v>
      </c>
      <c r="E10" s="144">
        <f>SUM(E3:E8)</f>
        <v>0</v>
      </c>
      <c r="F10" s="145">
        <f t="shared" ref="F10:M10" si="5">SUM(F3:F9)</f>
        <v>207477783</v>
      </c>
      <c r="G10" s="144">
        <f t="shared" si="5"/>
        <v>207477783</v>
      </c>
      <c r="H10" s="144">
        <f t="shared" si="5"/>
        <v>0</v>
      </c>
      <c r="I10" s="144">
        <f t="shared" si="5"/>
        <v>0</v>
      </c>
      <c r="J10" s="144">
        <f t="shared" si="5"/>
        <v>0</v>
      </c>
      <c r="K10" s="144">
        <f t="shared" si="5"/>
        <v>0</v>
      </c>
      <c r="L10" s="144">
        <f t="shared" si="5"/>
        <v>207477783</v>
      </c>
      <c r="M10" s="144">
        <f t="shared" si="5"/>
        <v>211767056</v>
      </c>
      <c r="N10" s="144"/>
      <c r="O10" s="144"/>
      <c r="P10" s="745">
        <f t="shared" si="3"/>
        <v>211767056</v>
      </c>
      <c r="Q10" s="745">
        <f>SUM(Q3:Q9)</f>
        <v>220850073</v>
      </c>
      <c r="R10" s="745"/>
      <c r="S10" s="745"/>
      <c r="T10" s="745"/>
      <c r="U10" s="745">
        <f>Q10+R10+S10+T10</f>
        <v>220850073</v>
      </c>
      <c r="V10" s="745">
        <f>SUM(V3:V9)</f>
        <v>220850073</v>
      </c>
      <c r="W10" s="722"/>
      <c r="X10" s="722"/>
      <c r="Y10" s="722"/>
      <c r="Z10" s="750">
        <f t="shared" si="4"/>
        <v>220850073</v>
      </c>
    </row>
    <row r="11" spans="1:26" ht="27" customHeight="1">
      <c r="A11" s="146"/>
      <c r="B11" s="18" t="s">
        <v>147</v>
      </c>
      <c r="C11" s="138">
        <f>SUM(Önkormányzat!C86)</f>
        <v>0</v>
      </c>
      <c r="D11" s="139">
        <f>SUM(Önkormányzat!D86)</f>
        <v>0</v>
      </c>
      <c r="E11" s="139">
        <f>SUM(Önkormányzat!E86)</f>
        <v>0</v>
      </c>
      <c r="F11" s="140">
        <f>G11+I11+J11</f>
        <v>11798400</v>
      </c>
      <c r="G11" s="139">
        <f>Önkormányzat!F88</f>
        <v>11798400</v>
      </c>
      <c r="H11" s="142"/>
      <c r="I11" s="142"/>
      <c r="J11" s="142"/>
      <c r="K11" s="142"/>
      <c r="L11" s="141">
        <f>SUM(G11:K11)</f>
        <v>11798400</v>
      </c>
      <c r="M11" s="141">
        <f>Önkormányzat!H88</f>
        <v>11798400</v>
      </c>
      <c r="N11" s="141"/>
      <c r="O11" s="141"/>
      <c r="P11" s="141">
        <f t="shared" si="3"/>
        <v>11798400</v>
      </c>
      <c r="Q11" s="141">
        <f>Önkormányzat!I88</f>
        <v>12463000</v>
      </c>
      <c r="R11" s="141"/>
      <c r="S11" s="141"/>
      <c r="T11" s="141"/>
      <c r="U11" s="141">
        <f>Q11+R11+S11+T11</f>
        <v>12463000</v>
      </c>
      <c r="V11" s="721">
        <f>Önkormányzat!J88</f>
        <v>12463000</v>
      </c>
      <c r="W11" s="721"/>
      <c r="X11" s="721"/>
      <c r="Y11" s="721"/>
      <c r="Z11" s="721">
        <f t="shared" si="4"/>
        <v>12463000</v>
      </c>
    </row>
    <row r="12" spans="1:26" ht="27" customHeight="1">
      <c r="A12" s="146"/>
      <c r="B12" s="18" t="s">
        <v>148</v>
      </c>
      <c r="C12" s="138">
        <f>SUM(Önkormányzat!C87)</f>
        <v>0</v>
      </c>
      <c r="D12" s="139">
        <f>SUM(Önkormányzat!D87)</f>
        <v>0</v>
      </c>
      <c r="E12" s="139"/>
      <c r="F12" s="140">
        <f>G12+I12+J12</f>
        <v>18597816</v>
      </c>
      <c r="G12" s="139">
        <f>Önkormányzat!F89</f>
        <v>18597816</v>
      </c>
      <c r="H12" s="142"/>
      <c r="I12" s="142"/>
      <c r="J12" s="142"/>
      <c r="K12" s="142"/>
      <c r="L12" s="141">
        <f>SUM(G12:K12)</f>
        <v>18597816</v>
      </c>
      <c r="M12" s="141">
        <f>Önkormányzat!H89</f>
        <v>19467115</v>
      </c>
      <c r="N12" s="141"/>
      <c r="O12" s="141"/>
      <c r="P12" s="141">
        <f t="shared" si="3"/>
        <v>19467115</v>
      </c>
      <c r="Q12" s="141">
        <f>Önkormányzat!I89</f>
        <v>19320163</v>
      </c>
      <c r="R12" s="141"/>
      <c r="S12" s="141"/>
      <c r="T12" s="141"/>
      <c r="U12" s="141">
        <f>Q12+R12+S12+T12</f>
        <v>19320163</v>
      </c>
      <c r="V12" s="721">
        <f>Önkormányzat!J89</f>
        <v>26279199</v>
      </c>
      <c r="W12" s="721"/>
      <c r="X12" s="721"/>
      <c r="Y12" s="721"/>
      <c r="Z12" s="721">
        <f t="shared" si="4"/>
        <v>26279199</v>
      </c>
    </row>
    <row r="13" spans="1:26" ht="27" customHeight="1">
      <c r="A13" s="146"/>
      <c r="B13" s="18" t="s">
        <v>412</v>
      </c>
      <c r="C13" s="138">
        <f>SUM(Önkormányzat!C88)</f>
        <v>0</v>
      </c>
      <c r="D13" s="139">
        <f>SUM(Önkormányzat!D88)</f>
        <v>0</v>
      </c>
      <c r="E13" s="139">
        <f>SUM(Önkormányzat!E88)</f>
        <v>0</v>
      </c>
      <c r="F13" s="140"/>
      <c r="G13" s="139"/>
      <c r="H13" s="142"/>
      <c r="I13" s="142"/>
      <c r="J13" s="142"/>
      <c r="K13" s="142"/>
      <c r="L13" s="141">
        <f>Önkormányzat!H87</f>
        <v>1105775</v>
      </c>
      <c r="M13" s="141">
        <v>1105775</v>
      </c>
      <c r="N13" s="141"/>
      <c r="O13" s="141"/>
      <c r="P13" s="141">
        <f t="shared" si="3"/>
        <v>1105775</v>
      </c>
      <c r="Q13" s="141">
        <f>Önkormányzat!I87</f>
        <v>2841104</v>
      </c>
      <c r="R13" s="141"/>
      <c r="S13" s="141"/>
      <c r="T13" s="141"/>
      <c r="U13" s="141">
        <f>Q13+R13+S13+T13</f>
        <v>2841104</v>
      </c>
      <c r="V13" s="721">
        <f>Önkormányzat!J87</f>
        <v>2841104</v>
      </c>
      <c r="W13" s="721"/>
      <c r="X13" s="721"/>
      <c r="Y13" s="721"/>
      <c r="Z13" s="721">
        <f t="shared" si="4"/>
        <v>2841104</v>
      </c>
    </row>
    <row r="14" spans="1:26" ht="27" customHeight="1">
      <c r="A14" s="146"/>
      <c r="B14" s="18" t="s">
        <v>660</v>
      </c>
      <c r="C14" s="138">
        <f>SUM(Önkormányzat!C89)</f>
        <v>0</v>
      </c>
      <c r="D14" s="139">
        <f>SUM(Önkormányzat!D89)</f>
        <v>0</v>
      </c>
      <c r="E14" s="139">
        <f>SUM(Önkormányzat!E89)</f>
        <v>0</v>
      </c>
      <c r="F14" s="140"/>
      <c r="G14" s="139"/>
      <c r="H14" s="142"/>
      <c r="I14" s="142"/>
      <c r="J14" s="142"/>
      <c r="K14" s="142"/>
      <c r="L14" s="141">
        <f>SUM(G14:K14)</f>
        <v>0</v>
      </c>
      <c r="M14" s="141"/>
      <c r="N14" s="141"/>
      <c r="O14" s="141"/>
      <c r="P14" s="141">
        <f t="shared" si="3"/>
        <v>0</v>
      </c>
      <c r="Q14" s="141">
        <f>Önkormányzat!I86</f>
        <v>902000</v>
      </c>
      <c r="R14" s="141"/>
      <c r="S14" s="141"/>
      <c r="T14" s="141"/>
      <c r="U14" s="141">
        <f>Q14+S14+R14+T14</f>
        <v>902000</v>
      </c>
      <c r="V14" s="721">
        <f>Önkormányzat!J86</f>
        <v>902000</v>
      </c>
      <c r="W14" s="721"/>
      <c r="X14" s="721"/>
      <c r="Y14" s="721"/>
      <c r="Z14" s="721">
        <f t="shared" si="4"/>
        <v>902000</v>
      </c>
    </row>
    <row r="15" spans="1:26" ht="27" customHeight="1">
      <c r="A15" s="67" t="s">
        <v>13</v>
      </c>
      <c r="B15" s="73" t="s">
        <v>149</v>
      </c>
      <c r="C15" s="143">
        <f t="shared" ref="C15:H15" si="6">SUM(C11:C14)</f>
        <v>0</v>
      </c>
      <c r="D15" s="144">
        <f t="shared" si="6"/>
        <v>0</v>
      </c>
      <c r="E15" s="144">
        <f t="shared" si="6"/>
        <v>0</v>
      </c>
      <c r="F15" s="145">
        <f t="shared" si="6"/>
        <v>30396216</v>
      </c>
      <c r="G15" s="144">
        <f t="shared" si="6"/>
        <v>30396216</v>
      </c>
      <c r="H15" s="144">
        <f t="shared" si="6"/>
        <v>0</v>
      </c>
      <c r="I15" s="144"/>
      <c r="J15" s="144">
        <f>SUM(J11:J14)</f>
        <v>0</v>
      </c>
      <c r="K15" s="144">
        <f>SUM(K11:K14)</f>
        <v>0</v>
      </c>
      <c r="L15" s="144">
        <f>SUM(L11:L14)</f>
        <v>31501991</v>
      </c>
      <c r="M15" s="144">
        <f t="shared" ref="M15:O15" si="7">SUM(M11:M14)</f>
        <v>32371290</v>
      </c>
      <c r="N15" s="144">
        <f t="shared" si="7"/>
        <v>0</v>
      </c>
      <c r="O15" s="144">
        <f t="shared" si="7"/>
        <v>0</v>
      </c>
      <c r="P15" s="141">
        <f t="shared" si="3"/>
        <v>32371290</v>
      </c>
      <c r="Q15" s="141">
        <f>SUM(Q11:Q14)</f>
        <v>35526267</v>
      </c>
      <c r="R15" s="141"/>
      <c r="S15" s="141"/>
      <c r="T15" s="141"/>
      <c r="U15" s="141">
        <f>Q15+R15+S15+T15</f>
        <v>35526267</v>
      </c>
      <c r="V15" s="750">
        <f>V11+V12+V13+V14</f>
        <v>42485303</v>
      </c>
      <c r="W15" s="750"/>
      <c r="X15" s="750"/>
      <c r="Y15" s="750"/>
      <c r="Z15" s="750">
        <f t="shared" si="4"/>
        <v>42485303</v>
      </c>
    </row>
    <row r="16" spans="1:26" ht="27" customHeight="1">
      <c r="A16" s="40" t="s">
        <v>17</v>
      </c>
      <c r="B16" s="147" t="s">
        <v>150</v>
      </c>
      <c r="C16" s="9">
        <f t="shared" ref="C16:H16" si="8">SUM(C15,C10)</f>
        <v>0</v>
      </c>
      <c r="D16" s="9">
        <f t="shared" si="8"/>
        <v>0</v>
      </c>
      <c r="E16" s="9">
        <f t="shared" si="8"/>
        <v>0</v>
      </c>
      <c r="F16" s="12">
        <f t="shared" si="8"/>
        <v>237873999</v>
      </c>
      <c r="G16" s="9">
        <f t="shared" si="8"/>
        <v>237873999</v>
      </c>
      <c r="H16" s="9">
        <f t="shared" si="8"/>
        <v>0</v>
      </c>
      <c r="I16" s="9"/>
      <c r="J16" s="9">
        <f>SUM(J15,J10)</f>
        <v>0</v>
      </c>
      <c r="K16" s="9">
        <f>SUM(K15,K10)</f>
        <v>0</v>
      </c>
      <c r="L16" s="9">
        <f>SUM(L15,L10)</f>
        <v>238979774</v>
      </c>
      <c r="M16" s="9">
        <f t="shared" ref="M16" si="9">SUM(M15,M10)</f>
        <v>244138346</v>
      </c>
      <c r="N16" s="9">
        <f t="shared" ref="N16" si="10">SUM(N15,N10)</f>
        <v>0</v>
      </c>
      <c r="O16" s="9">
        <f t="shared" ref="O16" si="11">SUM(O15,O10)</f>
        <v>0</v>
      </c>
      <c r="P16" s="9">
        <f t="shared" ref="P16" si="12">SUM(P15,P10)</f>
        <v>244138346</v>
      </c>
      <c r="Q16" s="9">
        <f>Q10+Q15</f>
        <v>256376340</v>
      </c>
      <c r="R16" s="9"/>
      <c r="S16" s="9"/>
      <c r="T16" s="9"/>
      <c r="U16" s="9">
        <f>Q16+R16+S16+T16</f>
        <v>256376340</v>
      </c>
      <c r="V16" s="751">
        <f>V10+V15</f>
        <v>263335376</v>
      </c>
      <c r="W16" s="752"/>
      <c r="X16" s="752"/>
      <c r="Y16" s="752"/>
      <c r="Z16" s="752">
        <f t="shared" si="4"/>
        <v>263335376</v>
      </c>
    </row>
    <row r="17" spans="1:26" s="151" customFormat="1" ht="27" customHeight="1">
      <c r="A17" s="148" t="s">
        <v>21</v>
      </c>
      <c r="B17" s="149" t="s">
        <v>151</v>
      </c>
      <c r="C17" s="142"/>
      <c r="D17" s="142"/>
      <c r="E17" s="142"/>
      <c r="F17" s="150">
        <f>G17+I17+J17</f>
        <v>0</v>
      </c>
      <c r="G17" s="142"/>
      <c r="H17" s="142"/>
      <c r="I17" s="142"/>
      <c r="J17" s="142"/>
      <c r="K17" s="142"/>
      <c r="L17" s="142">
        <f>SUM(G17:J17)</f>
        <v>0</v>
      </c>
      <c r="M17" s="142"/>
      <c r="N17" s="142"/>
      <c r="O17" s="142"/>
      <c r="P17" s="141">
        <f t="shared" si="3"/>
        <v>0</v>
      </c>
      <c r="Q17" s="141"/>
      <c r="R17" s="141"/>
      <c r="S17" s="141"/>
      <c r="T17" s="141"/>
      <c r="U17" s="141"/>
      <c r="V17" s="719"/>
      <c r="W17" s="719"/>
      <c r="X17" s="719"/>
      <c r="Y17" s="719"/>
      <c r="Z17" s="721">
        <f t="shared" si="4"/>
        <v>0</v>
      </c>
    </row>
    <row r="18" spans="1:26" ht="27" customHeight="1">
      <c r="A18" s="67" t="s">
        <v>21</v>
      </c>
      <c r="B18" s="73" t="s">
        <v>152</v>
      </c>
      <c r="C18" s="152">
        <f>SUM(Önkormányzat!C92)</f>
        <v>0</v>
      </c>
      <c r="D18" s="152">
        <f>SUM(Önkormányzat!D92)</f>
        <v>0</v>
      </c>
      <c r="E18" s="152">
        <f>SUM(Önkormányzat!E92)</f>
        <v>0</v>
      </c>
      <c r="F18" s="153">
        <f>SUM(F17)</f>
        <v>0</v>
      </c>
      <c r="G18" s="152">
        <f>SUM(G17)</f>
        <v>0</v>
      </c>
      <c r="H18" s="154"/>
      <c r="I18" s="154"/>
      <c r="J18" s="154"/>
      <c r="K18" s="154"/>
      <c r="L18" s="154">
        <f>SUM(G18:J18)</f>
        <v>0</v>
      </c>
      <c r="M18" s="154"/>
      <c r="N18" s="154"/>
      <c r="O18" s="154"/>
      <c r="P18" s="141">
        <f t="shared" si="3"/>
        <v>0</v>
      </c>
      <c r="Q18" s="141"/>
      <c r="R18" s="141"/>
      <c r="S18" s="141"/>
      <c r="T18" s="141"/>
      <c r="U18" s="141"/>
      <c r="V18" s="722"/>
      <c r="W18" s="722"/>
      <c r="X18" s="722"/>
      <c r="Y18" s="722"/>
      <c r="Z18" s="722">
        <f t="shared" si="4"/>
        <v>0</v>
      </c>
    </row>
    <row r="19" spans="1:26" ht="27" customHeight="1">
      <c r="A19" s="146"/>
      <c r="B19" s="18" t="s">
        <v>153</v>
      </c>
      <c r="C19" s="138">
        <f>SUM(Önkormányzat!C93)</f>
        <v>0</v>
      </c>
      <c r="D19" s="139">
        <f>SUM(Önkormányzat!D93)</f>
        <v>0</v>
      </c>
      <c r="E19" s="139">
        <f>SUM(Önkormányzat!E93)</f>
        <v>0</v>
      </c>
      <c r="F19" s="140">
        <f>G19+I19+J19</f>
        <v>0</v>
      </c>
      <c r="G19" s="139"/>
      <c r="H19" s="142"/>
      <c r="I19" s="142"/>
      <c r="J19" s="142"/>
      <c r="K19" s="142"/>
      <c r="L19" s="141">
        <f>SUM(G19:K19)</f>
        <v>0</v>
      </c>
      <c r="M19" s="141"/>
      <c r="N19" s="141"/>
      <c r="O19" s="141"/>
      <c r="P19" s="141">
        <f t="shared" si="3"/>
        <v>0</v>
      </c>
      <c r="Q19" s="141"/>
      <c r="R19" s="141"/>
      <c r="S19" s="141"/>
      <c r="T19" s="141"/>
      <c r="U19" s="141"/>
      <c r="V19" s="720"/>
      <c r="W19" s="720"/>
      <c r="X19" s="720"/>
      <c r="Y19" s="720"/>
      <c r="Z19" s="721">
        <f t="shared" si="4"/>
        <v>0</v>
      </c>
    </row>
    <row r="20" spans="1:26" ht="27" customHeight="1">
      <c r="A20" s="146"/>
      <c r="B20" s="18"/>
      <c r="C20" s="138">
        <f>SUM(Önkormányzat!C94)</f>
        <v>0</v>
      </c>
      <c r="D20" s="139">
        <f>SUM(Önkormányzat!D94)</f>
        <v>0</v>
      </c>
      <c r="E20" s="139">
        <f>SUM(Önkormányzat!E94)</f>
        <v>0</v>
      </c>
      <c r="F20" s="140"/>
      <c r="G20" s="138"/>
      <c r="H20" s="142"/>
      <c r="I20" s="142"/>
      <c r="J20" s="142"/>
      <c r="K20" s="142"/>
      <c r="L20" s="141">
        <f>SUM(G20:K20)</f>
        <v>0</v>
      </c>
      <c r="M20" s="141"/>
      <c r="N20" s="141"/>
      <c r="O20" s="141"/>
      <c r="P20" s="141">
        <f t="shared" si="3"/>
        <v>0</v>
      </c>
      <c r="Q20" s="141"/>
      <c r="R20" s="141"/>
      <c r="S20" s="141"/>
      <c r="T20" s="141"/>
      <c r="U20" s="141"/>
      <c r="V20" s="720"/>
      <c r="W20" s="720"/>
      <c r="X20" s="720"/>
      <c r="Y20" s="720"/>
      <c r="Z20" s="721">
        <f t="shared" si="4"/>
        <v>0</v>
      </c>
    </row>
    <row r="21" spans="1:26" ht="27" customHeight="1">
      <c r="A21" s="146"/>
      <c r="B21" s="18"/>
      <c r="C21" s="138">
        <f>SUM(Önkormányzat!C95)</f>
        <v>0</v>
      </c>
      <c r="D21" s="139">
        <f>SUM(Önkormányzat!D95)</f>
        <v>0</v>
      </c>
      <c r="E21" s="139">
        <f>SUM(Önkormányzat!E95)</f>
        <v>0</v>
      </c>
      <c r="F21" s="140"/>
      <c r="G21" s="138"/>
      <c r="H21" s="142"/>
      <c r="I21" s="142"/>
      <c r="J21" s="142"/>
      <c r="K21" s="142"/>
      <c r="L21" s="141">
        <f>SUM(G21:K21)</f>
        <v>0</v>
      </c>
      <c r="M21" s="141"/>
      <c r="N21" s="141"/>
      <c r="O21" s="141"/>
      <c r="P21" s="141">
        <f t="shared" si="3"/>
        <v>0</v>
      </c>
      <c r="Q21" s="141"/>
      <c r="R21" s="141"/>
      <c r="S21" s="141"/>
      <c r="T21" s="141"/>
      <c r="U21" s="141"/>
      <c r="V21" s="720"/>
      <c r="W21" s="720"/>
      <c r="X21" s="720"/>
      <c r="Y21" s="720"/>
      <c r="Z21" s="721">
        <f t="shared" si="4"/>
        <v>0</v>
      </c>
    </row>
    <row r="22" spans="1:26" ht="27" customHeight="1">
      <c r="A22" s="67" t="s">
        <v>25</v>
      </c>
      <c r="B22" s="73" t="s">
        <v>154</v>
      </c>
      <c r="C22" s="143">
        <f t="shared" ref="C22:H22" si="13">SUM(C19:C21)</f>
        <v>0</v>
      </c>
      <c r="D22" s="144">
        <f t="shared" si="13"/>
        <v>0</v>
      </c>
      <c r="E22" s="144">
        <f t="shared" si="13"/>
        <v>0</v>
      </c>
      <c r="F22" s="145">
        <f t="shared" si="13"/>
        <v>0</v>
      </c>
      <c r="G22" s="144">
        <f t="shared" si="13"/>
        <v>0</v>
      </c>
      <c r="H22" s="144">
        <f t="shared" si="13"/>
        <v>0</v>
      </c>
      <c r="I22" s="144"/>
      <c r="J22" s="144">
        <f>SUM(J19:J21)</f>
        <v>0</v>
      </c>
      <c r="K22" s="144">
        <f>SUM(K19:K21)</f>
        <v>0</v>
      </c>
      <c r="L22" s="144">
        <f>SUM(L19:L21)</f>
        <v>0</v>
      </c>
      <c r="M22" s="144"/>
      <c r="N22" s="144"/>
      <c r="O22" s="144"/>
      <c r="P22" s="144"/>
      <c r="Q22" s="144"/>
      <c r="R22" s="144"/>
      <c r="S22" s="144"/>
      <c r="T22" s="144"/>
      <c r="U22" s="144"/>
      <c r="V22" s="722"/>
      <c r="W22" s="722"/>
      <c r="X22" s="722"/>
      <c r="Y22" s="722"/>
      <c r="Z22" s="722">
        <f t="shared" si="4"/>
        <v>0</v>
      </c>
    </row>
    <row r="23" spans="1:26" ht="27" customHeight="1">
      <c r="A23" s="40" t="s">
        <v>29</v>
      </c>
      <c r="B23" s="147" t="s">
        <v>155</v>
      </c>
      <c r="C23" s="9">
        <f t="shared" ref="C23:H23" si="14">SUM(C18,C22)</f>
        <v>0</v>
      </c>
      <c r="D23" s="9">
        <f t="shared" si="14"/>
        <v>0</v>
      </c>
      <c r="E23" s="9">
        <f t="shared" si="14"/>
        <v>0</v>
      </c>
      <c r="F23" s="12">
        <f t="shared" si="14"/>
        <v>0</v>
      </c>
      <c r="G23" s="9">
        <f t="shared" si="14"/>
        <v>0</v>
      </c>
      <c r="H23" s="9">
        <f t="shared" si="14"/>
        <v>0</v>
      </c>
      <c r="I23" s="9"/>
      <c r="J23" s="9">
        <f>SUM(J18,J22)</f>
        <v>0</v>
      </c>
      <c r="K23" s="9">
        <f>SUM(K18,K22)</f>
        <v>0</v>
      </c>
      <c r="L23" s="9">
        <f>SUM(L18,L22)</f>
        <v>0</v>
      </c>
      <c r="M23" s="9"/>
      <c r="N23" s="9"/>
      <c r="O23" s="9"/>
      <c r="P23" s="9"/>
      <c r="Q23" s="9"/>
      <c r="R23" s="9"/>
      <c r="S23" s="9"/>
      <c r="T23" s="9"/>
      <c r="U23" s="9"/>
      <c r="V23" s="723"/>
      <c r="W23" s="723"/>
      <c r="X23" s="723"/>
      <c r="Y23" s="723"/>
      <c r="Z23" s="723">
        <f t="shared" si="4"/>
        <v>0</v>
      </c>
    </row>
    <row r="24" spans="1:26" ht="27" customHeight="1">
      <c r="A24" s="146" t="s">
        <v>33</v>
      </c>
      <c r="B24" s="155" t="s">
        <v>156</v>
      </c>
      <c r="C24" s="138">
        <f>SUM(Önkormányzat!C98)</f>
        <v>0</v>
      </c>
      <c r="D24" s="139">
        <f>SUM(Önkormányzat!D98)</f>
        <v>0</v>
      </c>
      <c r="E24" s="139">
        <f>SUM(Önkormányzat!E98)</f>
        <v>0</v>
      </c>
      <c r="F24" s="140">
        <f>SUM(Önkormányzat!F98)</f>
        <v>0</v>
      </c>
      <c r="G24" s="139">
        <f>Önkormányzat!F98</f>
        <v>0</v>
      </c>
      <c r="H24" s="142"/>
      <c r="I24" s="142"/>
      <c r="J24" s="142"/>
      <c r="K24" s="142"/>
      <c r="L24" s="141">
        <f>SUM(G24:K24)</f>
        <v>0</v>
      </c>
      <c r="M24" s="141"/>
      <c r="N24" s="141"/>
      <c r="O24" s="141"/>
      <c r="P24" s="141">
        <f t="shared" si="3"/>
        <v>0</v>
      </c>
      <c r="Q24" s="141"/>
      <c r="R24" s="141"/>
      <c r="S24" s="141"/>
      <c r="T24" s="141"/>
      <c r="U24" s="141"/>
      <c r="V24" s="721">
        <f>Önkormányzat!J98</f>
        <v>6725</v>
      </c>
      <c r="W24" s="721"/>
      <c r="X24" s="721"/>
      <c r="Y24" s="721"/>
      <c r="Z24" s="721">
        <f t="shared" si="4"/>
        <v>6725</v>
      </c>
    </row>
    <row r="25" spans="1:26" ht="27" customHeight="1">
      <c r="A25" s="146" t="s">
        <v>37</v>
      </c>
      <c r="B25" s="155" t="s">
        <v>157</v>
      </c>
      <c r="C25" s="138">
        <f>SUM(Önkormányzat!C99)</f>
        <v>0</v>
      </c>
      <c r="D25" s="139">
        <f>SUM(Önkormányzat!D99)</f>
        <v>0</v>
      </c>
      <c r="E25" s="139">
        <f>SUM(Önkormányzat!E99)</f>
        <v>0</v>
      </c>
      <c r="F25" s="140">
        <f>L25</f>
        <v>65000000</v>
      </c>
      <c r="G25" s="139">
        <f>Önkormányzat!F99</f>
        <v>65000000</v>
      </c>
      <c r="H25" s="142"/>
      <c r="I25" s="142"/>
      <c r="J25" s="142"/>
      <c r="K25" s="142"/>
      <c r="L25" s="141">
        <f>SUM(G25:K25)</f>
        <v>65000000</v>
      </c>
      <c r="M25" s="141">
        <f>Önkormányzat!H99</f>
        <v>65000000</v>
      </c>
      <c r="N25" s="141"/>
      <c r="O25" s="141"/>
      <c r="P25" s="141">
        <f t="shared" si="3"/>
        <v>65000000</v>
      </c>
      <c r="Q25" s="141">
        <f>Önkormányzat!I99</f>
        <v>65000000</v>
      </c>
      <c r="R25" s="141"/>
      <c r="S25" s="141"/>
      <c r="T25" s="141"/>
      <c r="U25" s="141">
        <f>Q25+R25+S25+T25</f>
        <v>65000000</v>
      </c>
      <c r="V25" s="721">
        <f>Önkormányzat!J99</f>
        <v>79949951</v>
      </c>
      <c r="W25" s="721"/>
      <c r="X25" s="721"/>
      <c r="Y25" s="721"/>
      <c r="Z25" s="721">
        <f t="shared" si="4"/>
        <v>79949951</v>
      </c>
    </row>
    <row r="26" spans="1:26" ht="27" customHeight="1">
      <c r="A26" s="146" t="s">
        <v>41</v>
      </c>
      <c r="B26" s="26" t="s">
        <v>158</v>
      </c>
      <c r="C26" s="138">
        <f>SUM(Önkormányzat!C100)</f>
        <v>0</v>
      </c>
      <c r="D26" s="139">
        <f>SUM(Önkormányzat!D100)</f>
        <v>0</v>
      </c>
      <c r="E26" s="139">
        <f>SUM(Önkormányzat!E100)</f>
        <v>0</v>
      </c>
      <c r="F26" s="140">
        <f>L26</f>
        <v>105000000</v>
      </c>
      <c r="G26" s="139">
        <f>Önkormányzat!F100</f>
        <v>105000000</v>
      </c>
      <c r="H26" s="142"/>
      <c r="I26" s="142"/>
      <c r="J26" s="142"/>
      <c r="K26" s="142"/>
      <c r="L26" s="141">
        <f>SUM(G26:K26)</f>
        <v>105000000</v>
      </c>
      <c r="M26" s="141">
        <f>Önkormányzat!H100</f>
        <v>105000000</v>
      </c>
      <c r="N26" s="141"/>
      <c r="O26" s="141"/>
      <c r="P26" s="141">
        <f t="shared" si="3"/>
        <v>105000000</v>
      </c>
      <c r="Q26" s="141">
        <f>Önkormányzat!I100</f>
        <v>105000000</v>
      </c>
      <c r="R26" s="141"/>
      <c r="S26" s="141"/>
      <c r="T26" s="141"/>
      <c r="U26" s="141">
        <f>Q26+R26+S26+T26</f>
        <v>105000000</v>
      </c>
      <c r="V26" s="721">
        <f>Önkormányzat!J100</f>
        <v>246605865</v>
      </c>
      <c r="W26" s="721"/>
      <c r="X26" s="721"/>
      <c r="Y26" s="721"/>
      <c r="Z26" s="721">
        <f t="shared" si="4"/>
        <v>246605865</v>
      </c>
    </row>
    <row r="27" spans="1:26" ht="27" customHeight="1">
      <c r="A27" s="146" t="s">
        <v>45</v>
      </c>
      <c r="B27" s="26" t="s">
        <v>46</v>
      </c>
      <c r="C27" s="138">
        <f>SUM(Önkormányzat!C101)</f>
        <v>0</v>
      </c>
      <c r="D27" s="139">
        <f>SUM(Önkormányzat!D101)</f>
        <v>0</v>
      </c>
      <c r="E27" s="139">
        <f>SUM(Önkormányzat!E101)</f>
        <v>0</v>
      </c>
      <c r="F27" s="140">
        <f>L27</f>
        <v>8000000</v>
      </c>
      <c r="G27" s="139">
        <f>Önkormányzat!F101</f>
        <v>8000000</v>
      </c>
      <c r="H27" s="142"/>
      <c r="I27" s="142"/>
      <c r="J27" s="142"/>
      <c r="K27" s="142"/>
      <c r="L27" s="141">
        <f>SUM(G27:K27)</f>
        <v>8000000</v>
      </c>
      <c r="M27" s="141">
        <f>Önkormányzat!H101</f>
        <v>8000000</v>
      </c>
      <c r="N27" s="141"/>
      <c r="O27" s="141"/>
      <c r="P27" s="141">
        <f t="shared" si="3"/>
        <v>8000000</v>
      </c>
      <c r="Q27" s="141">
        <f>Önkormányzat!I101</f>
        <v>8000000</v>
      </c>
      <c r="R27" s="141"/>
      <c r="S27" s="141"/>
      <c r="T27" s="141"/>
      <c r="U27" s="141">
        <f>Q27+R27+S27+T27</f>
        <v>8000000</v>
      </c>
      <c r="V27" s="721">
        <f>Önkormányzat!J101</f>
        <v>9752794</v>
      </c>
      <c r="W27" s="721"/>
      <c r="X27" s="721"/>
      <c r="Y27" s="721"/>
      <c r="Z27" s="721">
        <f t="shared" si="4"/>
        <v>9752794</v>
      </c>
    </row>
    <row r="28" spans="1:26" ht="27" customHeight="1">
      <c r="A28" s="146" t="s">
        <v>49</v>
      </c>
      <c r="B28" s="26" t="s">
        <v>159</v>
      </c>
      <c r="C28" s="138">
        <f>SUM(Önkormányzat!C102)</f>
        <v>0</v>
      </c>
      <c r="D28" s="139">
        <f>SUM(Önkormányzat!D102)</f>
        <v>0</v>
      </c>
      <c r="E28" s="139">
        <f>SUM(Önkormányzat!E102)</f>
        <v>0</v>
      </c>
      <c r="F28" s="140">
        <f>L28</f>
        <v>24000000</v>
      </c>
      <c r="G28" s="139">
        <f>Önkormányzat!F102</f>
        <v>24000000</v>
      </c>
      <c r="H28" s="142"/>
      <c r="I28" s="142"/>
      <c r="J28" s="142"/>
      <c r="K28" s="142"/>
      <c r="L28" s="141">
        <f>SUM(G28:K28)</f>
        <v>24000000</v>
      </c>
      <c r="M28" s="141">
        <f>Önkormányzat!H102</f>
        <v>24000000</v>
      </c>
      <c r="N28" s="141"/>
      <c r="O28" s="141"/>
      <c r="P28" s="141">
        <f t="shared" si="3"/>
        <v>24000000</v>
      </c>
      <c r="Q28" s="141">
        <f>Önkormányzat!I102</f>
        <v>24000000</v>
      </c>
      <c r="R28" s="141"/>
      <c r="S28" s="141"/>
      <c r="T28" s="141"/>
      <c r="U28" s="141">
        <f>Q28+R28+S28+T28</f>
        <v>24000000</v>
      </c>
      <c r="V28" s="721">
        <f>Önkormányzat!J102</f>
        <v>31930009</v>
      </c>
      <c r="W28" s="721"/>
      <c r="X28" s="721"/>
      <c r="Y28" s="721"/>
      <c r="Z28" s="721">
        <f t="shared" si="4"/>
        <v>31930009</v>
      </c>
    </row>
    <row r="29" spans="1:26" ht="27" customHeight="1">
      <c r="A29" s="146"/>
      <c r="B29" s="26" t="s">
        <v>625</v>
      </c>
      <c r="C29" s="138"/>
      <c r="D29" s="139"/>
      <c r="E29" s="139"/>
      <c r="F29" s="140"/>
      <c r="G29" s="139"/>
      <c r="H29" s="142"/>
      <c r="I29" s="142"/>
      <c r="J29" s="142"/>
      <c r="K29" s="142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721">
        <f>Önkormányzat!J103</f>
        <v>478839</v>
      </c>
      <c r="W29" s="721"/>
      <c r="X29" s="721"/>
      <c r="Y29" s="721"/>
      <c r="Z29" s="721">
        <f t="shared" si="4"/>
        <v>478839</v>
      </c>
    </row>
    <row r="30" spans="1:26" ht="27" customHeight="1">
      <c r="A30" s="146"/>
      <c r="B30" s="26" t="str">
        <f>Önkormányzat!B104</f>
        <v>Egyéb közhatalmi bev., késedelmi és önellenőrzési pótlék</v>
      </c>
      <c r="C30" s="138"/>
      <c r="D30" s="139"/>
      <c r="E30" s="139"/>
      <c r="F30" s="140"/>
      <c r="G30" s="139"/>
      <c r="H30" s="142"/>
      <c r="I30" s="142"/>
      <c r="J30" s="142"/>
      <c r="K30" s="142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721">
        <f>Önkormányzat!J104</f>
        <v>5000</v>
      </c>
      <c r="W30" s="721"/>
      <c r="X30" s="721"/>
      <c r="Y30" s="721"/>
      <c r="Z30" s="721">
        <f t="shared" si="4"/>
        <v>5000</v>
      </c>
    </row>
    <row r="31" spans="1:26" ht="27" customHeight="1">
      <c r="A31" s="146"/>
      <c r="B31" s="26" t="str">
        <f>Önkormányzat!B105</f>
        <v>Szabálysértési pénz és helyszíni bírság</v>
      </c>
      <c r="C31" s="138"/>
      <c r="D31" s="139"/>
      <c r="E31" s="139"/>
      <c r="F31" s="140"/>
      <c r="G31" s="139"/>
      <c r="H31" s="142"/>
      <c r="I31" s="142"/>
      <c r="J31" s="142"/>
      <c r="K31" s="142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721">
        <f>Önkormányzat!J105</f>
        <v>91526</v>
      </c>
      <c r="W31" s="721"/>
      <c r="X31" s="721"/>
      <c r="Y31" s="721"/>
      <c r="Z31" s="721">
        <f t="shared" si="4"/>
        <v>91526</v>
      </c>
    </row>
    <row r="32" spans="1:26" ht="27" customHeight="1">
      <c r="A32" s="146"/>
      <c r="B32" s="26" t="str">
        <f>Önkormányzat!B106</f>
        <v>Egyéb közhatalmi bevétel</v>
      </c>
      <c r="C32" s="138">
        <f>SUM(Önkormányzat!C106)</f>
        <v>0</v>
      </c>
      <c r="D32" s="139">
        <f>SUM(Önkormányzat!D106)</f>
        <v>0</v>
      </c>
      <c r="E32" s="139">
        <f>SUM(Önkormányzat!E106)</f>
        <v>0</v>
      </c>
      <c r="F32" s="140">
        <f>L32</f>
        <v>0</v>
      </c>
      <c r="G32" s="139">
        <f>Önkormányzat!F106</f>
        <v>0</v>
      </c>
      <c r="H32" s="142"/>
      <c r="I32" s="142"/>
      <c r="J32" s="142"/>
      <c r="K32" s="142"/>
      <c r="L32" s="141">
        <f>SUM(G32:K32)</f>
        <v>0</v>
      </c>
      <c r="M32" s="141">
        <f>Önkormányzat!H103</f>
        <v>0</v>
      </c>
      <c r="N32" s="141"/>
      <c r="O32" s="141"/>
      <c r="P32" s="141">
        <f t="shared" si="3"/>
        <v>0</v>
      </c>
      <c r="Q32" s="141"/>
      <c r="R32" s="141"/>
      <c r="S32" s="141"/>
      <c r="T32" s="141"/>
      <c r="U32" s="141"/>
      <c r="V32" s="721">
        <f>Önkormányzat!J106</f>
        <v>694065</v>
      </c>
      <c r="W32" s="721"/>
      <c r="X32" s="721"/>
      <c r="Y32" s="721"/>
      <c r="Z32" s="721">
        <f t="shared" si="4"/>
        <v>694065</v>
      </c>
    </row>
    <row r="33" spans="1:26" ht="27" customHeight="1">
      <c r="A33" s="40" t="s">
        <v>56</v>
      </c>
      <c r="B33" s="147" t="s">
        <v>160</v>
      </c>
      <c r="C33" s="15">
        <f t="shared" ref="C33:H33" si="15">SUM(C24:C32)</f>
        <v>0</v>
      </c>
      <c r="D33" s="9">
        <f t="shared" si="15"/>
        <v>0</v>
      </c>
      <c r="E33" s="9">
        <f t="shared" si="15"/>
        <v>0</v>
      </c>
      <c r="F33" s="38">
        <f t="shared" si="15"/>
        <v>202000000</v>
      </c>
      <c r="G33" s="9">
        <f t="shared" si="15"/>
        <v>202000000</v>
      </c>
      <c r="H33" s="9">
        <f t="shared" si="15"/>
        <v>0</v>
      </c>
      <c r="I33" s="9"/>
      <c r="J33" s="9">
        <f>SUM(J24:J32)</f>
        <v>0</v>
      </c>
      <c r="K33" s="9">
        <f>SUM(K24:K32)</f>
        <v>0</v>
      </c>
      <c r="L33" s="9">
        <f>SUM(L24:L32)</f>
        <v>202000000</v>
      </c>
      <c r="M33" s="9">
        <f t="shared" ref="M33:P33" si="16">SUM(M24:M32)</f>
        <v>202000000</v>
      </c>
      <c r="N33" s="9">
        <f t="shared" si="16"/>
        <v>0</v>
      </c>
      <c r="O33" s="9">
        <f t="shared" si="16"/>
        <v>0</v>
      </c>
      <c r="P33" s="9">
        <f t="shared" si="16"/>
        <v>202000000</v>
      </c>
      <c r="Q33" s="9">
        <f>SUM(Q24:Q32)</f>
        <v>202000000</v>
      </c>
      <c r="R33" s="9"/>
      <c r="S33" s="9"/>
      <c r="T33" s="9"/>
      <c r="U33" s="9">
        <f t="shared" ref="U33:U60" si="17">Q33+R33+S33+T33</f>
        <v>202000000</v>
      </c>
      <c r="V33" s="752">
        <f>V25+V26+V27+V28+V30+V31+V32+V29+V24</f>
        <v>369514774</v>
      </c>
      <c r="W33" s="752"/>
      <c r="X33" s="752"/>
      <c r="Y33" s="752"/>
      <c r="Z33" s="752">
        <f t="shared" si="4"/>
        <v>369514774</v>
      </c>
    </row>
    <row r="34" spans="1:26" ht="27" customHeight="1">
      <c r="A34" s="146" t="s">
        <v>161</v>
      </c>
      <c r="B34" s="156" t="s">
        <v>162</v>
      </c>
      <c r="C34" s="157" t="e">
        <f>#N/A</f>
        <v>#N/A</v>
      </c>
      <c r="D34" s="158" t="e">
        <f>#N/A</f>
        <v>#N/A</v>
      </c>
      <c r="E34" s="157" t="e">
        <f>#N/A</f>
        <v>#N/A</v>
      </c>
      <c r="F34" s="140">
        <f>G34+I34+J34</f>
        <v>0</v>
      </c>
      <c r="G34" s="139">
        <f>Önkormányzat!F108</f>
        <v>0</v>
      </c>
      <c r="H34" s="138"/>
      <c r="I34" s="138"/>
      <c r="J34" s="139"/>
      <c r="K34" s="31"/>
      <c r="L34" s="141">
        <f t="shared" ref="L34:L42" si="18">G34+I34+J34</f>
        <v>0</v>
      </c>
      <c r="M34" s="141"/>
      <c r="N34" s="141"/>
      <c r="O34" s="141"/>
      <c r="P34" s="141">
        <f t="shared" si="3"/>
        <v>0</v>
      </c>
      <c r="Q34" s="141"/>
      <c r="R34" s="141"/>
      <c r="S34" s="141"/>
      <c r="T34" s="141"/>
      <c r="U34" s="141">
        <f t="shared" si="17"/>
        <v>0</v>
      </c>
      <c r="V34" s="721">
        <f>Önkormányzat!J108</f>
        <v>5906</v>
      </c>
      <c r="W34" s="721"/>
      <c r="X34" s="721"/>
      <c r="Y34" s="721"/>
      <c r="Z34" s="721">
        <f t="shared" si="4"/>
        <v>5906</v>
      </c>
    </row>
    <row r="35" spans="1:26" ht="27" customHeight="1">
      <c r="A35" s="146" t="s">
        <v>163</v>
      </c>
      <c r="B35" s="156" t="s">
        <v>164</v>
      </c>
      <c r="C35" s="157" t="e">
        <f>#N/A</f>
        <v>#N/A</v>
      </c>
      <c r="D35" s="158" t="e">
        <f>#N/A</f>
        <v>#N/A</v>
      </c>
      <c r="E35" s="157" t="e">
        <f>#N/A</f>
        <v>#N/A</v>
      </c>
      <c r="F35" s="140">
        <f t="shared" ref="F35:F42" si="19">G35+I35+J35</f>
        <v>3347800</v>
      </c>
      <c r="G35" s="139">
        <f>Önkormányzat!F109</f>
        <v>0</v>
      </c>
      <c r="H35" s="138" t="e">
        <f>#N/A</f>
        <v>#N/A</v>
      </c>
      <c r="I35" s="138"/>
      <c r="J35" s="139">
        <f>Óvoda!F105+Óvoda!F110</f>
        <v>3347800</v>
      </c>
      <c r="K35" s="142"/>
      <c r="L35" s="141">
        <f t="shared" si="18"/>
        <v>3347800</v>
      </c>
      <c r="M35" s="141"/>
      <c r="N35" s="141"/>
      <c r="O35" s="141"/>
      <c r="P35" s="141">
        <f t="shared" si="3"/>
        <v>0</v>
      </c>
      <c r="Q35" s="141">
        <f>Önkormányzat!I109</f>
        <v>1371623</v>
      </c>
      <c r="R35" s="141"/>
      <c r="S35" s="141"/>
      <c r="T35" s="141"/>
      <c r="U35" s="141">
        <f t="shared" si="17"/>
        <v>1371623</v>
      </c>
      <c r="V35" s="721">
        <f>Önkormányzat!J109</f>
        <v>2065540</v>
      </c>
      <c r="W35" s="721"/>
      <c r="X35" s="721"/>
      <c r="Y35" s="721"/>
      <c r="Z35" s="721">
        <f t="shared" si="4"/>
        <v>2065540</v>
      </c>
    </row>
    <row r="36" spans="1:26" ht="27" customHeight="1">
      <c r="A36" s="146" t="s">
        <v>165</v>
      </c>
      <c r="B36" s="156" t="s">
        <v>166</v>
      </c>
      <c r="C36" s="157" t="e">
        <f>#N/A</f>
        <v>#N/A</v>
      </c>
      <c r="D36" s="158" t="e">
        <f>#N/A</f>
        <v>#N/A</v>
      </c>
      <c r="E36" s="157" t="e">
        <f>#N/A</f>
        <v>#N/A</v>
      </c>
      <c r="F36" s="140">
        <f t="shared" si="19"/>
        <v>27774024</v>
      </c>
      <c r="G36" s="139">
        <f>Önkormányzat!F110</f>
        <v>27774024</v>
      </c>
      <c r="H36" s="138"/>
      <c r="I36" s="138"/>
      <c r="J36" s="139">
        <v>0</v>
      </c>
      <c r="K36" s="142"/>
      <c r="L36" s="141">
        <f t="shared" si="18"/>
        <v>27774024</v>
      </c>
      <c r="M36" s="141">
        <f>Önkormányzat!H110</f>
        <v>27977551</v>
      </c>
      <c r="N36" s="141"/>
      <c r="O36" s="141"/>
      <c r="P36" s="141">
        <f t="shared" si="3"/>
        <v>27977551</v>
      </c>
      <c r="Q36" s="141">
        <f>Önkormányzat!I110</f>
        <v>27977551</v>
      </c>
      <c r="R36" s="141"/>
      <c r="S36" s="141"/>
      <c r="T36" s="141"/>
      <c r="U36" s="141">
        <f t="shared" si="17"/>
        <v>27977551</v>
      </c>
      <c r="V36" s="721">
        <f>Önkormányzat!J110</f>
        <v>18851474</v>
      </c>
      <c r="W36" s="721"/>
      <c r="X36" s="721"/>
      <c r="Y36" s="721"/>
      <c r="Z36" s="721">
        <f t="shared" si="4"/>
        <v>18851474</v>
      </c>
    </row>
    <row r="37" spans="1:26" ht="27" customHeight="1">
      <c r="A37" s="146" t="s">
        <v>167</v>
      </c>
      <c r="B37" s="156" t="s">
        <v>168</v>
      </c>
      <c r="C37" s="157" t="e">
        <f>#N/A</f>
        <v>#N/A</v>
      </c>
      <c r="D37" s="158" t="e">
        <f>#N/A</f>
        <v>#N/A</v>
      </c>
      <c r="E37" s="157" t="e">
        <f>#N/A</f>
        <v>#N/A</v>
      </c>
      <c r="F37" s="140">
        <f t="shared" si="19"/>
        <v>28247200</v>
      </c>
      <c r="G37" s="139">
        <f>Önkormányzat!F111</f>
        <v>28247200</v>
      </c>
      <c r="H37" s="138"/>
      <c r="I37" s="138"/>
      <c r="J37" s="139"/>
      <c r="K37" s="142" t="e">
        <f>#N/A</f>
        <v>#N/A</v>
      </c>
      <c r="L37" s="141">
        <f t="shared" si="18"/>
        <v>28247200</v>
      </c>
      <c r="M37" s="141">
        <f>Önkormányzat!H111</f>
        <v>28878360</v>
      </c>
      <c r="N37" s="141"/>
      <c r="O37" s="141"/>
      <c r="P37" s="141">
        <f t="shared" si="3"/>
        <v>28878360</v>
      </c>
      <c r="Q37" s="141">
        <f>Önkormányzat!I111</f>
        <v>28878360</v>
      </c>
      <c r="R37" s="141"/>
      <c r="S37" s="141"/>
      <c r="T37" s="141"/>
      <c r="U37" s="141">
        <f t="shared" si="17"/>
        <v>28878360</v>
      </c>
      <c r="V37" s="721">
        <f>Önkormányzat!J111</f>
        <v>30048515</v>
      </c>
      <c r="W37" s="721"/>
      <c r="X37" s="721"/>
      <c r="Y37" s="721"/>
      <c r="Z37" s="721">
        <f t="shared" si="4"/>
        <v>30048515</v>
      </c>
    </row>
    <row r="38" spans="1:26" ht="27" customHeight="1">
      <c r="A38" s="146" t="s">
        <v>169</v>
      </c>
      <c r="B38" s="156" t="s">
        <v>170</v>
      </c>
      <c r="C38" s="157" t="e">
        <f>#N/A</f>
        <v>#N/A</v>
      </c>
      <c r="D38" s="158" t="e">
        <f>#N/A</f>
        <v>#N/A</v>
      </c>
      <c r="E38" s="157" t="e">
        <f>#N/A</f>
        <v>#N/A</v>
      </c>
      <c r="F38" s="140">
        <f t="shared" si="19"/>
        <v>4740435</v>
      </c>
      <c r="G38" s="139">
        <f>Önkormányzat!F112</f>
        <v>0</v>
      </c>
      <c r="H38" s="138"/>
      <c r="I38" s="138"/>
      <c r="J38" s="139">
        <f>Óvoda!F106+Óvoda!F108+Óvoda!F109</f>
        <v>4740435</v>
      </c>
      <c r="K38" s="142"/>
      <c r="L38" s="141">
        <f t="shared" si="18"/>
        <v>4740435</v>
      </c>
      <c r="M38" s="141">
        <f>Önkormányzat!H112</f>
        <v>0</v>
      </c>
      <c r="N38" s="141"/>
      <c r="O38" s="141"/>
      <c r="P38" s="141">
        <f t="shared" si="3"/>
        <v>0</v>
      </c>
      <c r="Q38" s="141">
        <f>Önkormányzat!I112</f>
        <v>0</v>
      </c>
      <c r="R38" s="141"/>
      <c r="S38" s="141"/>
      <c r="T38" s="141"/>
      <c r="U38" s="141">
        <f t="shared" si="17"/>
        <v>0</v>
      </c>
      <c r="V38" s="721"/>
      <c r="W38" s="721"/>
      <c r="X38" s="721"/>
      <c r="Y38" s="721"/>
      <c r="Z38" s="721">
        <f t="shared" si="4"/>
        <v>0</v>
      </c>
    </row>
    <row r="39" spans="1:26" ht="27" customHeight="1">
      <c r="A39" s="146" t="s">
        <v>171</v>
      </c>
      <c r="B39" s="156" t="s">
        <v>172</v>
      </c>
      <c r="C39" s="157" t="e">
        <f>#N/A</f>
        <v>#N/A</v>
      </c>
      <c r="D39" s="158">
        <f>SUM(Önkormányzat!D113,Óvoda!D111)</f>
        <v>0</v>
      </c>
      <c r="E39" s="157" t="e">
        <f>#N/A</f>
        <v>#N/A</v>
      </c>
      <c r="F39" s="140">
        <f t="shared" si="19"/>
        <v>16863653</v>
      </c>
      <c r="G39" s="139">
        <f>Önkormányzat!F113</f>
        <v>14679830</v>
      </c>
      <c r="H39" s="138"/>
      <c r="I39" s="138"/>
      <c r="J39" s="139">
        <f>Óvoda!F111</f>
        <v>2183823</v>
      </c>
      <c r="K39" s="142"/>
      <c r="L39" s="141">
        <f t="shared" si="18"/>
        <v>16863653</v>
      </c>
      <c r="M39" s="141">
        <f>Önkormányzat!H113</f>
        <v>16029830</v>
      </c>
      <c r="N39" s="141"/>
      <c r="O39" s="141"/>
      <c r="P39" s="141">
        <f t="shared" si="3"/>
        <v>16029830</v>
      </c>
      <c r="Q39" s="141">
        <f>Önkormányzat!I113</f>
        <v>16029830</v>
      </c>
      <c r="R39" s="141"/>
      <c r="S39" s="141"/>
      <c r="T39" s="141"/>
      <c r="U39" s="141">
        <f t="shared" si="17"/>
        <v>16029830</v>
      </c>
      <c r="V39" s="721">
        <f>Önkormányzat!J113</f>
        <v>13176443</v>
      </c>
      <c r="W39" s="721"/>
      <c r="X39" s="721"/>
      <c r="Y39" s="721"/>
      <c r="Z39" s="721">
        <f t="shared" si="4"/>
        <v>13176443</v>
      </c>
    </row>
    <row r="40" spans="1:26" ht="27" customHeight="1">
      <c r="A40" s="146" t="s">
        <v>173</v>
      </c>
      <c r="B40" s="156" t="s">
        <v>174</v>
      </c>
      <c r="C40" s="157" t="e">
        <f>#N/A</f>
        <v>#N/A</v>
      </c>
      <c r="D40" s="158" t="e">
        <f>#N/A</f>
        <v>#N/A</v>
      </c>
      <c r="E40" s="157" t="e">
        <f>#N/A</f>
        <v>#N/A</v>
      </c>
      <c r="F40" s="140">
        <f t="shared" si="19"/>
        <v>0</v>
      </c>
      <c r="G40" s="139">
        <f>Önkormányzat!F114</f>
        <v>0</v>
      </c>
      <c r="H40" s="138"/>
      <c r="I40" s="138"/>
      <c r="J40" s="139">
        <v>0</v>
      </c>
      <c r="K40" s="142"/>
      <c r="L40" s="141">
        <f t="shared" si="18"/>
        <v>0</v>
      </c>
      <c r="M40" s="141">
        <f>Önkormányzat!H114</f>
        <v>0</v>
      </c>
      <c r="N40" s="141"/>
      <c r="O40" s="141"/>
      <c r="P40" s="141">
        <f t="shared" si="3"/>
        <v>0</v>
      </c>
      <c r="Q40" s="141"/>
      <c r="R40" s="141"/>
      <c r="S40" s="141"/>
      <c r="T40" s="141"/>
      <c r="U40" s="141">
        <f t="shared" si="17"/>
        <v>0</v>
      </c>
      <c r="V40" s="721"/>
      <c r="W40" s="721"/>
      <c r="X40" s="721"/>
      <c r="Y40" s="721"/>
      <c r="Z40" s="721">
        <f t="shared" si="4"/>
        <v>0</v>
      </c>
    </row>
    <row r="41" spans="1:26" ht="27" customHeight="1">
      <c r="A41" s="146" t="s">
        <v>175</v>
      </c>
      <c r="B41" s="156" t="s">
        <v>176</v>
      </c>
      <c r="C41" s="157" t="e">
        <f>#N/A</f>
        <v>#N/A</v>
      </c>
      <c r="D41" s="158" t="e">
        <f>#N/A</f>
        <v>#N/A</v>
      </c>
      <c r="E41" s="157" t="e">
        <f>#N/A</f>
        <v>#N/A</v>
      </c>
      <c r="F41" s="140">
        <f t="shared" si="19"/>
        <v>20000</v>
      </c>
      <c r="G41" s="139">
        <f>Önkormányzat!F115</f>
        <v>20000</v>
      </c>
      <c r="H41" s="138" t="e">
        <f>#N/A</f>
        <v>#N/A</v>
      </c>
      <c r="I41" s="138"/>
      <c r="J41" s="139"/>
      <c r="K41" s="142"/>
      <c r="L41" s="141">
        <f t="shared" si="18"/>
        <v>20000</v>
      </c>
      <c r="M41" s="141">
        <f>Önkormányzat!H115</f>
        <v>20000</v>
      </c>
      <c r="N41" s="141"/>
      <c r="O41" s="141"/>
      <c r="P41" s="141">
        <f t="shared" si="3"/>
        <v>20000</v>
      </c>
      <c r="Q41" s="141">
        <f>Önkormányzat!I115</f>
        <v>20000</v>
      </c>
      <c r="R41" s="141"/>
      <c r="S41" s="141"/>
      <c r="T41" s="141"/>
      <c r="U41" s="141">
        <f t="shared" si="17"/>
        <v>20000</v>
      </c>
      <c r="V41" s="721">
        <f>Önkormányzat!J115</f>
        <v>4507</v>
      </c>
      <c r="W41" s="721">
        <f>KÖH!J108</f>
        <v>190</v>
      </c>
      <c r="X41" s="721"/>
      <c r="Y41" s="721"/>
      <c r="Z41" s="721">
        <f t="shared" si="4"/>
        <v>4697</v>
      </c>
    </row>
    <row r="42" spans="1:26" ht="27" customHeight="1">
      <c r="A42" s="146" t="s">
        <v>177</v>
      </c>
      <c r="B42" s="156" t="s">
        <v>178</v>
      </c>
      <c r="C42" s="157" t="e">
        <f>#N/A</f>
        <v>#N/A</v>
      </c>
      <c r="D42" s="158" t="e">
        <f>#N/A</f>
        <v>#N/A</v>
      </c>
      <c r="E42" s="157" t="e">
        <f>#N/A</f>
        <v>#N/A</v>
      </c>
      <c r="F42" s="140">
        <f t="shared" si="19"/>
        <v>631160</v>
      </c>
      <c r="G42" s="139">
        <f>Önkormányzat!F116</f>
        <v>631160</v>
      </c>
      <c r="H42" s="138"/>
      <c r="I42" s="138"/>
      <c r="J42" s="139"/>
      <c r="K42" s="142"/>
      <c r="L42" s="141">
        <f t="shared" si="18"/>
        <v>631160</v>
      </c>
      <c r="M42" s="141">
        <f>Önkormányzat!H116</f>
        <v>685225</v>
      </c>
      <c r="N42" s="141"/>
      <c r="O42" s="141"/>
      <c r="P42" s="141">
        <f t="shared" si="3"/>
        <v>685225</v>
      </c>
      <c r="Q42" s="141">
        <f>Önkormányzat!I116</f>
        <v>686004</v>
      </c>
      <c r="R42" s="141"/>
      <c r="S42" s="141"/>
      <c r="T42" s="141"/>
      <c r="U42" s="141">
        <f t="shared" si="17"/>
        <v>686004</v>
      </c>
      <c r="V42" s="721">
        <f>Önkormányzat!J116</f>
        <v>1762533</v>
      </c>
      <c r="W42" s="721">
        <f>KÖH!J109</f>
        <v>4610</v>
      </c>
      <c r="X42" s="721"/>
      <c r="Y42" s="721"/>
      <c r="Z42" s="721">
        <f t="shared" si="4"/>
        <v>1767143</v>
      </c>
    </row>
    <row r="43" spans="1:26" ht="27" customHeight="1">
      <c r="A43" s="40" t="s">
        <v>60</v>
      </c>
      <c r="B43" s="147" t="s">
        <v>179</v>
      </c>
      <c r="C43" s="15" t="e">
        <f>SUM(C34:C42)</f>
        <v>#N/A</v>
      </c>
      <c r="D43" s="9" t="e">
        <f>SUM(D34:D42)</f>
        <v>#N/A</v>
      </c>
      <c r="E43" s="9" t="e">
        <f>SUM(E34:E42)</f>
        <v>#N/A</v>
      </c>
      <c r="F43" s="140">
        <f>F34+F35+F36+F37+F38+F39+F40+F41+F42</f>
        <v>81624272</v>
      </c>
      <c r="G43" s="9">
        <f>SUM(G34:G42)</f>
        <v>71352214</v>
      </c>
      <c r="H43" s="9" t="e">
        <f>SUM(H34:H42)</f>
        <v>#N/A</v>
      </c>
      <c r="I43" s="9"/>
      <c r="J43" s="746">
        <f>SUM(J34:J42)</f>
        <v>10272058</v>
      </c>
      <c r="K43" s="746" t="e">
        <f>SUM(K34:K42)</f>
        <v>#N/A</v>
      </c>
      <c r="L43" s="747">
        <f>SUM(G43+J43)</f>
        <v>81624272</v>
      </c>
      <c r="M43" s="747">
        <f>SUM(M34:M42)</f>
        <v>73590966</v>
      </c>
      <c r="N43" s="747"/>
      <c r="O43" s="747">
        <f>Óvoda!G114</f>
        <v>10331307</v>
      </c>
      <c r="P43" s="747">
        <f>P34+P35+P36+P37+P38+P39+P40+P41+P42+O43</f>
        <v>83922273</v>
      </c>
      <c r="Q43" s="747">
        <f>SUM(Q34:Q42)</f>
        <v>74963368</v>
      </c>
      <c r="R43" s="747"/>
      <c r="S43" s="747">
        <f>Óvoda!H114</f>
        <v>10336766</v>
      </c>
      <c r="T43" s="747">
        <f>Könyvtár!I109</f>
        <v>24325</v>
      </c>
      <c r="U43" s="747">
        <f t="shared" si="17"/>
        <v>85324459</v>
      </c>
      <c r="V43" s="752">
        <f>V34+V35+V36+V37+V38+V39+V40+V41+V42</f>
        <v>65914918</v>
      </c>
      <c r="W43" s="752">
        <f>SUM(W34:W42)</f>
        <v>4800</v>
      </c>
      <c r="X43" s="752">
        <f>Óvoda!I114</f>
        <v>8342955</v>
      </c>
      <c r="Y43" s="752">
        <f>Könyvtár!J109</f>
        <v>1825</v>
      </c>
      <c r="Z43" s="752">
        <f t="shared" si="4"/>
        <v>74262673</v>
      </c>
    </row>
    <row r="44" spans="1:26" ht="27" customHeight="1">
      <c r="A44" s="146" t="s">
        <v>180</v>
      </c>
      <c r="B44" s="18" t="s">
        <v>181</v>
      </c>
      <c r="C44" s="138">
        <f>SUM(Önkormányzat!C118)</f>
        <v>0</v>
      </c>
      <c r="D44" s="139">
        <f>SUM(Önkormányzat!D118)</f>
        <v>0</v>
      </c>
      <c r="E44" s="139">
        <f>SUM(Önkormányzat!E118)</f>
        <v>0</v>
      </c>
      <c r="F44" s="140">
        <f>L44</f>
        <v>6350000</v>
      </c>
      <c r="G44" s="139">
        <f>Önkormányzat!F118</f>
        <v>6350000</v>
      </c>
      <c r="H44" s="31"/>
      <c r="I44" s="31"/>
      <c r="J44" s="31"/>
      <c r="K44" s="31"/>
      <c r="L44" s="141">
        <f>SUM(G44+J44)</f>
        <v>6350000</v>
      </c>
      <c r="M44" s="141">
        <f>Önkormányzat!H118</f>
        <v>5000000</v>
      </c>
      <c r="N44" s="141"/>
      <c r="O44" s="141"/>
      <c r="P44" s="141">
        <f t="shared" si="3"/>
        <v>5000000</v>
      </c>
      <c r="Q44" s="141">
        <f>Önkormányzat!I118</f>
        <v>5000000</v>
      </c>
      <c r="R44" s="141"/>
      <c r="S44" s="141"/>
      <c r="T44" s="141"/>
      <c r="U44" s="141">
        <f t="shared" si="17"/>
        <v>5000000</v>
      </c>
      <c r="V44" s="721"/>
      <c r="W44" s="721"/>
      <c r="X44" s="721"/>
      <c r="Y44" s="721"/>
      <c r="Z44" s="721">
        <f t="shared" si="4"/>
        <v>0</v>
      </c>
    </row>
    <row r="45" spans="1:26" ht="27" customHeight="1">
      <c r="A45" s="146" t="s">
        <v>182</v>
      </c>
      <c r="B45" s="18" t="s">
        <v>610</v>
      </c>
      <c r="C45" s="138">
        <f>SUM(Önkormányzat!C120)</f>
        <v>0</v>
      </c>
      <c r="D45" s="139">
        <f>SUM(Önkormányzat!D120)</f>
        <v>0</v>
      </c>
      <c r="E45" s="139">
        <f>SUM(Önkormányzat!E120)</f>
        <v>0</v>
      </c>
      <c r="F45" s="140">
        <f>SUM(Önkormányzat!F120)</f>
        <v>3000000</v>
      </c>
      <c r="G45" s="139">
        <f>SUM(Önkormányzat!F120)</f>
        <v>3000000</v>
      </c>
      <c r="H45" s="142"/>
      <c r="I45" s="142"/>
      <c r="J45" s="142"/>
      <c r="K45" s="142"/>
      <c r="L45" s="141">
        <f>SUM(G45+J45)</f>
        <v>3000000</v>
      </c>
      <c r="M45" s="141">
        <f>Önkormányzat!H120</f>
        <v>3811340</v>
      </c>
      <c r="N45" s="141"/>
      <c r="O45" s="141"/>
      <c r="P45" s="141">
        <f t="shared" si="3"/>
        <v>3811340</v>
      </c>
      <c r="Q45" s="141">
        <f>Önkormányzat!I120</f>
        <v>3811340</v>
      </c>
      <c r="R45" s="141"/>
      <c r="S45" s="141"/>
      <c r="T45" s="141"/>
      <c r="U45" s="141">
        <f t="shared" si="17"/>
        <v>3811340</v>
      </c>
      <c r="V45" s="721">
        <f>Önkormányzat!J120</f>
        <v>7811340</v>
      </c>
      <c r="W45" s="721"/>
      <c r="X45" s="721"/>
      <c r="Y45" s="721"/>
      <c r="Z45" s="721">
        <f t="shared" si="4"/>
        <v>7811340</v>
      </c>
    </row>
    <row r="46" spans="1:26" ht="27" customHeight="1">
      <c r="A46" s="146"/>
      <c r="B46" s="18" t="s">
        <v>632</v>
      </c>
      <c r="C46" s="138"/>
      <c r="D46" s="139"/>
      <c r="E46" s="139"/>
      <c r="F46" s="140"/>
      <c r="G46" s="139"/>
      <c r="H46" s="142"/>
      <c r="I46" s="142"/>
      <c r="J46" s="142"/>
      <c r="K46" s="142"/>
      <c r="L46" s="141"/>
      <c r="M46" s="141"/>
      <c r="N46" s="141"/>
      <c r="O46" s="141"/>
      <c r="P46" s="141"/>
      <c r="Q46" s="141"/>
      <c r="R46" s="141"/>
      <c r="S46" s="141"/>
      <c r="T46" s="141"/>
      <c r="U46" s="141">
        <f t="shared" si="17"/>
        <v>0</v>
      </c>
      <c r="V46" s="721">
        <f>Önkormányzat!J119</f>
        <v>3407230</v>
      </c>
      <c r="W46" s="721"/>
      <c r="X46" s="721"/>
      <c r="Y46" s="721"/>
      <c r="Z46" s="721">
        <f t="shared" si="4"/>
        <v>3407230</v>
      </c>
    </row>
    <row r="47" spans="1:26" ht="27" customHeight="1">
      <c r="A47" s="40" t="s">
        <v>184</v>
      </c>
      <c r="B47" s="147" t="s">
        <v>185</v>
      </c>
      <c r="C47" s="15">
        <f t="shared" ref="C47:H47" si="20">SUM(C44:C45)</f>
        <v>0</v>
      </c>
      <c r="D47" s="9">
        <f t="shared" si="20"/>
        <v>0</v>
      </c>
      <c r="E47" s="9">
        <f t="shared" si="20"/>
        <v>0</v>
      </c>
      <c r="F47" s="38">
        <f t="shared" si="20"/>
        <v>9350000</v>
      </c>
      <c r="G47" s="9">
        <f t="shared" si="20"/>
        <v>9350000</v>
      </c>
      <c r="H47" s="9">
        <f t="shared" si="20"/>
        <v>0</v>
      </c>
      <c r="I47" s="9"/>
      <c r="J47" s="746">
        <f>SUM(J44:J45)</f>
        <v>0</v>
      </c>
      <c r="K47" s="746">
        <f>SUM(K44:K45)</f>
        <v>0</v>
      </c>
      <c r="L47" s="747">
        <f t="shared" ref="L47:L53" si="21">SUM(G47+J47)</f>
        <v>9350000</v>
      </c>
      <c r="M47" s="747">
        <f>M45+M44</f>
        <v>8811340</v>
      </c>
      <c r="N47" s="747"/>
      <c r="O47" s="747"/>
      <c r="P47" s="747">
        <f t="shared" si="3"/>
        <v>8811340</v>
      </c>
      <c r="Q47" s="747">
        <f>SUM(Q44:Q46)</f>
        <v>8811340</v>
      </c>
      <c r="R47" s="747"/>
      <c r="S47" s="747"/>
      <c r="T47" s="747"/>
      <c r="U47" s="747">
        <f t="shared" si="17"/>
        <v>8811340</v>
      </c>
      <c r="V47" s="752">
        <f>V44+V45+V46</f>
        <v>11218570</v>
      </c>
      <c r="W47" s="752"/>
      <c r="X47" s="752"/>
      <c r="Y47" s="752"/>
      <c r="Z47" s="752">
        <f t="shared" si="4"/>
        <v>11218570</v>
      </c>
    </row>
    <row r="48" spans="1:26" ht="27" customHeight="1">
      <c r="A48" s="146" t="s">
        <v>68</v>
      </c>
      <c r="B48" s="18" t="s">
        <v>186</v>
      </c>
      <c r="C48" s="138">
        <f>SUM(Önkormányzat!C122)</f>
        <v>0</v>
      </c>
      <c r="D48" s="139">
        <f>SUM(Önkormányzat!D122)</f>
        <v>0</v>
      </c>
      <c r="E48" s="139">
        <f>SUM(Önkormányzat!E122)</f>
        <v>0</v>
      </c>
      <c r="F48" s="140">
        <f>SUM(Önkormányzat!F122)</f>
        <v>0</v>
      </c>
      <c r="G48" s="139">
        <f>SUM(Önkormányzat!F122)</f>
        <v>0</v>
      </c>
      <c r="H48" s="142"/>
      <c r="I48" s="142"/>
      <c r="J48" s="142"/>
      <c r="K48" s="142"/>
      <c r="L48" s="141">
        <f t="shared" si="21"/>
        <v>0</v>
      </c>
      <c r="M48" s="141"/>
      <c r="N48" s="141"/>
      <c r="O48" s="141"/>
      <c r="P48" s="141">
        <f t="shared" si="3"/>
        <v>0</v>
      </c>
      <c r="Q48" s="141"/>
      <c r="R48" s="141"/>
      <c r="S48" s="141"/>
      <c r="T48" s="141"/>
      <c r="U48" s="141">
        <f t="shared" si="17"/>
        <v>0</v>
      </c>
      <c r="V48" s="721"/>
      <c r="W48" s="721"/>
      <c r="X48" s="721"/>
      <c r="Y48" s="721"/>
      <c r="Z48" s="721">
        <f t="shared" si="4"/>
        <v>0</v>
      </c>
    </row>
    <row r="49" spans="1:26" ht="27" customHeight="1">
      <c r="A49" s="146" t="s">
        <v>70</v>
      </c>
      <c r="B49" s="18" t="s">
        <v>187</v>
      </c>
      <c r="C49" s="138">
        <f>SUM(Önkormányzat!C123)</f>
        <v>0</v>
      </c>
      <c r="D49" s="139">
        <f>SUM(Önkormányzat!D123)</f>
        <v>0</v>
      </c>
      <c r="E49" s="139">
        <f>SUM(Önkormányzat!E123)</f>
        <v>0</v>
      </c>
      <c r="F49" s="140">
        <f>SUM(Önkormányzat!F123)</f>
        <v>0</v>
      </c>
      <c r="G49" s="139">
        <f>SUM(Önkormányzat!F123)</f>
        <v>0</v>
      </c>
      <c r="H49" s="142"/>
      <c r="I49" s="142"/>
      <c r="J49" s="142"/>
      <c r="K49" s="142"/>
      <c r="L49" s="141">
        <f t="shared" si="21"/>
        <v>0</v>
      </c>
      <c r="M49" s="141"/>
      <c r="N49" s="141"/>
      <c r="O49" s="141"/>
      <c r="P49" s="141">
        <f t="shared" si="3"/>
        <v>0</v>
      </c>
      <c r="Q49" s="141"/>
      <c r="R49" s="141"/>
      <c r="S49" s="141"/>
      <c r="T49" s="141"/>
      <c r="U49" s="141">
        <f t="shared" si="17"/>
        <v>0</v>
      </c>
      <c r="V49" s="721"/>
      <c r="W49" s="721"/>
      <c r="X49" s="721"/>
      <c r="Y49" s="721"/>
      <c r="Z49" s="721">
        <f t="shared" si="4"/>
        <v>0</v>
      </c>
    </row>
    <row r="50" spans="1:26" ht="27" customHeight="1">
      <c r="A50" s="40" t="s">
        <v>72</v>
      </c>
      <c r="B50" s="147" t="s">
        <v>188</v>
      </c>
      <c r="C50" s="15">
        <f t="shared" ref="C50:H50" si="22">SUM(C48:C49)</f>
        <v>0</v>
      </c>
      <c r="D50" s="9">
        <f t="shared" si="22"/>
        <v>0</v>
      </c>
      <c r="E50" s="9">
        <f t="shared" si="22"/>
        <v>0</v>
      </c>
      <c r="F50" s="38">
        <f t="shared" si="22"/>
        <v>0</v>
      </c>
      <c r="G50" s="9">
        <f t="shared" si="22"/>
        <v>0</v>
      </c>
      <c r="H50" s="9">
        <f t="shared" si="22"/>
        <v>0</v>
      </c>
      <c r="I50" s="9"/>
      <c r="J50" s="746">
        <f>SUM(J48:J49)</f>
        <v>0</v>
      </c>
      <c r="K50" s="746">
        <f>SUM(K48:K49)</f>
        <v>0</v>
      </c>
      <c r="L50" s="747">
        <f t="shared" si="21"/>
        <v>0</v>
      </c>
      <c r="M50" s="747"/>
      <c r="N50" s="747"/>
      <c r="O50" s="747"/>
      <c r="P50" s="747">
        <f t="shared" si="3"/>
        <v>0</v>
      </c>
      <c r="Q50" s="747"/>
      <c r="R50" s="747"/>
      <c r="S50" s="747"/>
      <c r="T50" s="747"/>
      <c r="U50" s="747">
        <f t="shared" si="17"/>
        <v>0</v>
      </c>
      <c r="V50" s="723"/>
      <c r="W50" s="723"/>
      <c r="X50" s="723"/>
      <c r="Y50" s="723"/>
      <c r="Z50" s="723">
        <f t="shared" si="4"/>
        <v>0</v>
      </c>
    </row>
    <row r="51" spans="1:26" ht="27" customHeight="1">
      <c r="A51" s="146" t="s">
        <v>74</v>
      </c>
      <c r="B51" s="18" t="s">
        <v>75</v>
      </c>
      <c r="C51" s="138">
        <f>SUM(Önkormányzat!C125)</f>
        <v>0</v>
      </c>
      <c r="D51" s="139">
        <f>SUM(Önkormányzat!D125)</f>
        <v>0</v>
      </c>
      <c r="E51" s="139">
        <f>SUM(Önkormányzat!E125)</f>
        <v>0</v>
      </c>
      <c r="F51" s="140">
        <f>SUM(Önkormányzat!F125)</f>
        <v>0</v>
      </c>
      <c r="G51" s="139">
        <f>SUM(Önkormányzat!F125)</f>
        <v>0</v>
      </c>
      <c r="H51" s="142"/>
      <c r="I51" s="142"/>
      <c r="J51" s="142"/>
      <c r="K51" s="142"/>
      <c r="L51" s="141">
        <f t="shared" si="21"/>
        <v>0</v>
      </c>
      <c r="M51" s="141"/>
      <c r="N51" s="141"/>
      <c r="O51" s="141"/>
      <c r="P51" s="141">
        <f t="shared" si="3"/>
        <v>0</v>
      </c>
      <c r="Q51" s="141"/>
      <c r="R51" s="141"/>
      <c r="S51" s="141"/>
      <c r="T51" s="141"/>
      <c r="U51" s="141">
        <f t="shared" si="17"/>
        <v>0</v>
      </c>
      <c r="V51" s="721">
        <f>Önkormányzat!J125</f>
        <v>89000</v>
      </c>
      <c r="W51" s="721"/>
      <c r="X51" s="721"/>
      <c r="Y51" s="721"/>
      <c r="Z51" s="721">
        <f t="shared" si="4"/>
        <v>89000</v>
      </c>
    </row>
    <row r="52" spans="1:26" ht="27" customHeight="1">
      <c r="A52" s="146" t="s">
        <v>76</v>
      </c>
      <c r="B52" s="18" t="s">
        <v>189</v>
      </c>
      <c r="C52" s="138">
        <f>SUM(Önkormányzat!C126)</f>
        <v>0</v>
      </c>
      <c r="D52" s="139">
        <f>SUM(Önkormányzat!D126)</f>
        <v>0</v>
      </c>
      <c r="E52" s="139">
        <f>SUM(Önkormányzat!E126)</f>
        <v>0</v>
      </c>
      <c r="F52" s="140">
        <f>SUM(Önkormányzat!F126)</f>
        <v>0</v>
      </c>
      <c r="G52" s="138">
        <f>SUM(Önkormányzat!G126)</f>
        <v>0</v>
      </c>
      <c r="H52" s="31"/>
      <c r="I52" s="31"/>
      <c r="J52" s="31"/>
      <c r="K52" s="31"/>
      <c r="L52" s="141">
        <f t="shared" si="21"/>
        <v>0</v>
      </c>
      <c r="M52" s="141"/>
      <c r="N52" s="141"/>
      <c r="O52" s="141"/>
      <c r="P52" s="141">
        <f t="shared" si="3"/>
        <v>0</v>
      </c>
      <c r="Q52" s="141"/>
      <c r="R52" s="141"/>
      <c r="S52" s="141"/>
      <c r="T52" s="141"/>
      <c r="U52" s="141">
        <f t="shared" si="17"/>
        <v>0</v>
      </c>
      <c r="V52" s="721"/>
      <c r="W52" s="721"/>
      <c r="X52" s="721"/>
      <c r="Y52" s="721"/>
      <c r="Z52" s="721">
        <f t="shared" si="4"/>
        <v>0</v>
      </c>
    </row>
    <row r="53" spans="1:26" ht="27" customHeight="1">
      <c r="A53" s="40" t="s">
        <v>78</v>
      </c>
      <c r="B53" s="147" t="s">
        <v>190</v>
      </c>
      <c r="C53" s="15">
        <f t="shared" ref="C53:H53" si="23">SUM(C51:C52)</f>
        <v>0</v>
      </c>
      <c r="D53" s="9">
        <f t="shared" si="23"/>
        <v>0</v>
      </c>
      <c r="E53" s="9">
        <f t="shared" si="23"/>
        <v>0</v>
      </c>
      <c r="F53" s="38">
        <f t="shared" si="23"/>
        <v>0</v>
      </c>
      <c r="G53" s="9">
        <f t="shared" si="23"/>
        <v>0</v>
      </c>
      <c r="H53" s="9">
        <f t="shared" si="23"/>
        <v>0</v>
      </c>
      <c r="I53" s="9"/>
      <c r="J53" s="9">
        <f>SUM(J51:J52)</f>
        <v>0</v>
      </c>
      <c r="K53" s="9">
        <f>SUM(K51:K52)</f>
        <v>0</v>
      </c>
      <c r="L53" s="747">
        <f t="shared" si="21"/>
        <v>0</v>
      </c>
      <c r="M53" s="747"/>
      <c r="N53" s="747"/>
      <c r="O53" s="747"/>
      <c r="P53" s="747">
        <f t="shared" si="3"/>
        <v>0</v>
      </c>
      <c r="Q53" s="747"/>
      <c r="R53" s="747"/>
      <c r="S53" s="747"/>
      <c r="T53" s="747"/>
      <c r="U53" s="747">
        <f t="shared" si="17"/>
        <v>0</v>
      </c>
      <c r="V53" s="752">
        <f>V51+V52</f>
        <v>89000</v>
      </c>
      <c r="W53" s="752"/>
      <c r="X53" s="752"/>
      <c r="Y53" s="752"/>
      <c r="Z53" s="752">
        <f t="shared" si="4"/>
        <v>89000</v>
      </c>
    </row>
    <row r="54" spans="1:26" ht="27" customHeight="1">
      <c r="A54" s="28" t="s">
        <v>86</v>
      </c>
      <c r="B54" s="25" t="s">
        <v>87</v>
      </c>
      <c r="C54" s="138" t="e">
        <f>#N/A</f>
        <v>#N/A</v>
      </c>
      <c r="D54" s="138" t="e">
        <f>#N/A</f>
        <v>#N/A</v>
      </c>
      <c r="E54" s="138" t="e">
        <f>#N/A</f>
        <v>#N/A</v>
      </c>
      <c r="F54" s="140">
        <f>Önkormányzat!F130+KÖH!F122</f>
        <v>156075102</v>
      </c>
      <c r="G54" s="139">
        <f>Önkormányzat!F130</f>
        <v>147882035</v>
      </c>
      <c r="H54" s="30" t="e">
        <f>#N/A</f>
        <v>#N/A</v>
      </c>
      <c r="I54" s="30">
        <f>KÖH!F122</f>
        <v>8193067</v>
      </c>
      <c r="J54" s="30">
        <f>SUM(Óvoda!F123)</f>
        <v>0</v>
      </c>
      <c r="K54" s="30" t="e">
        <f>#N/A</f>
        <v>#N/A</v>
      </c>
      <c r="L54" s="141">
        <f>SUM(G54+J54+I54)</f>
        <v>156075102</v>
      </c>
      <c r="M54" s="141"/>
      <c r="N54" s="141"/>
      <c r="O54" s="141"/>
      <c r="P54" s="141">
        <f t="shared" si="3"/>
        <v>0</v>
      </c>
      <c r="Q54" s="141"/>
      <c r="R54" s="141"/>
      <c r="S54" s="141"/>
      <c r="T54" s="141"/>
      <c r="U54" s="141">
        <f t="shared" si="17"/>
        <v>0</v>
      </c>
      <c r="V54" s="721"/>
      <c r="W54" s="721"/>
      <c r="X54" s="721"/>
      <c r="Y54" s="721"/>
      <c r="Z54" s="721">
        <f t="shared" si="4"/>
        <v>0</v>
      </c>
    </row>
    <row r="55" spans="1:26" ht="27" customHeight="1">
      <c r="A55" s="159"/>
      <c r="B55" s="160" t="s">
        <v>191</v>
      </c>
      <c r="C55" s="161" t="e">
        <f>SUM(C16,C23,C33,C43,C47,C50,C53)</f>
        <v>#N/A</v>
      </c>
      <c r="D55" s="161" t="e">
        <f>SUM(D16,D23,D33,D43,D47,D50,D53)</f>
        <v>#N/A</v>
      </c>
      <c r="E55" s="161" t="e">
        <f>SUM(E16,E23,E33,E43,E47,E50,E53)</f>
        <v>#N/A</v>
      </c>
      <c r="F55" s="162">
        <f>SUM(F16,F23,F33,F43,F47,F50,F53)+F54</f>
        <v>686923373</v>
      </c>
      <c r="G55" s="162">
        <f>SUM(G16,G23,G33,G43,G47,G50,G53,G54)</f>
        <v>668458248</v>
      </c>
      <c r="H55" s="162" t="e">
        <f>SUM(H16,H23,H33,H43,H47,H50,H53)+H54</f>
        <v>#N/A</v>
      </c>
      <c r="I55" s="162">
        <f>SUM(I16,I23,I33,I43,I47,I50,I53)+I54</f>
        <v>8193067</v>
      </c>
      <c r="J55" s="162">
        <f>SUM(J16,J23,J33,J43,J47,J50,J53)+J54</f>
        <v>10272058</v>
      </c>
      <c r="K55" s="161" t="e">
        <f>SUM(K16,K23,K33,K43,K47,K50,K53)</f>
        <v>#N/A</v>
      </c>
      <c r="L55" s="161">
        <f>SUM(L16,L23,L33,L43,L47,L50,L53)+L54</f>
        <v>688029148</v>
      </c>
      <c r="M55" s="161">
        <f>M16+M33+M43+M47+M54</f>
        <v>528540652</v>
      </c>
      <c r="N55" s="161">
        <f>N16+N33+N43+N47+N54</f>
        <v>0</v>
      </c>
      <c r="O55" s="748">
        <f>O16+O33+O43+O47+O54</f>
        <v>10331307</v>
      </c>
      <c r="P55" s="749">
        <f t="shared" si="3"/>
        <v>538871959</v>
      </c>
      <c r="Q55" s="749">
        <f>Q16+Q33+Q43+Q47+Q54</f>
        <v>542151048</v>
      </c>
      <c r="R55" s="749"/>
      <c r="S55" s="749">
        <f>S16+S33+S43+S47+S54</f>
        <v>10336766</v>
      </c>
      <c r="T55" s="749">
        <f>T16+T33+T43+T47+T54</f>
        <v>24325</v>
      </c>
      <c r="U55" s="749">
        <f t="shared" si="17"/>
        <v>552512139</v>
      </c>
      <c r="V55" s="749">
        <f>V16+V33+V43+V47+V50+V53</f>
        <v>710072638</v>
      </c>
      <c r="W55" s="749">
        <f t="shared" ref="W55:X55" si="24">W16+W33+W43+W47+W50+W53</f>
        <v>4800</v>
      </c>
      <c r="X55" s="749">
        <f t="shared" si="24"/>
        <v>8342955</v>
      </c>
      <c r="Y55" s="749">
        <f>Y126+Y33+Y43+Y47+Y50+Y53</f>
        <v>1825</v>
      </c>
      <c r="Z55" s="754">
        <f t="shared" si="4"/>
        <v>718420393</v>
      </c>
    </row>
    <row r="56" spans="1:26" ht="27" customHeight="1">
      <c r="A56" s="28" t="s">
        <v>82</v>
      </c>
      <c r="B56" s="25" t="s">
        <v>83</v>
      </c>
      <c r="C56" s="138">
        <f>SUM(Önkormányzat!C129)</f>
        <v>0</v>
      </c>
      <c r="D56" s="139">
        <f>SUM(Önkormányzat!D129)</f>
        <v>0</v>
      </c>
      <c r="E56" s="139">
        <f>SUM(Önkormányzat!E129)</f>
        <v>0</v>
      </c>
      <c r="F56" s="140">
        <f>G56+I56+J56</f>
        <v>0</v>
      </c>
      <c r="G56" s="138"/>
      <c r="H56" s="142"/>
      <c r="I56" s="142"/>
      <c r="J56" s="142"/>
      <c r="K56" s="142"/>
      <c r="L56" s="141">
        <f>G56+I56+J56</f>
        <v>0</v>
      </c>
      <c r="M56" s="141"/>
      <c r="N56" s="141"/>
      <c r="O56" s="141"/>
      <c r="P56" s="141">
        <f t="shared" si="3"/>
        <v>0</v>
      </c>
      <c r="Q56" s="141"/>
      <c r="R56" s="141"/>
      <c r="S56" s="141"/>
      <c r="T56" s="141"/>
      <c r="U56" s="141">
        <f t="shared" si="17"/>
        <v>0</v>
      </c>
      <c r="V56" s="619"/>
      <c r="W56" s="619"/>
      <c r="X56" s="619"/>
      <c r="Y56" s="619"/>
      <c r="Z56" s="721">
        <f t="shared" si="4"/>
        <v>0</v>
      </c>
    </row>
    <row r="57" spans="1:26" ht="27" customHeight="1">
      <c r="A57" s="28" t="s">
        <v>86</v>
      </c>
      <c r="B57" s="25" t="s">
        <v>87</v>
      </c>
      <c r="C57" s="138" t="e">
        <f>#N/A</f>
        <v>#N/A</v>
      </c>
      <c r="D57" s="138" t="e">
        <f>#N/A</f>
        <v>#N/A</v>
      </c>
      <c r="E57" s="138" t="e">
        <f>#N/A</f>
        <v>#N/A</v>
      </c>
      <c r="F57" s="140"/>
      <c r="G57" s="139"/>
      <c r="H57" s="30" t="e">
        <f>#N/A</f>
        <v>#N/A</v>
      </c>
      <c r="I57" s="30"/>
      <c r="J57" s="30">
        <f>SUM(Óvoda!F126)</f>
        <v>0</v>
      </c>
      <c r="K57" s="30" t="e">
        <f>#N/A</f>
        <v>#N/A</v>
      </c>
      <c r="L57" s="141">
        <f>SUM(G57+J57+I57)</f>
        <v>0</v>
      </c>
      <c r="M57" s="141">
        <f>Önkormányzat!H130</f>
        <v>147678508</v>
      </c>
      <c r="N57" s="141">
        <f>KÖH!H122</f>
        <v>8310567</v>
      </c>
      <c r="O57" s="141"/>
      <c r="P57" s="141">
        <f t="shared" si="3"/>
        <v>155989075</v>
      </c>
      <c r="Q57" s="141">
        <f>Önkormányzat!I130</f>
        <v>147678508</v>
      </c>
      <c r="R57" s="141">
        <f>KÖH!I122</f>
        <v>8310567</v>
      </c>
      <c r="S57" s="141"/>
      <c r="T57" s="141"/>
      <c r="U57" s="141">
        <f t="shared" si="17"/>
        <v>155989075</v>
      </c>
      <c r="V57" s="619">
        <f>Önkormányzat!J130</f>
        <v>147663508</v>
      </c>
      <c r="W57" s="619">
        <f>KÖH!J122</f>
        <v>8310567</v>
      </c>
      <c r="X57" s="619">
        <f>Óvoda!I126</f>
        <v>1032251</v>
      </c>
      <c r="Y57" s="619"/>
      <c r="Z57" s="721">
        <f t="shared" si="4"/>
        <v>157006326</v>
      </c>
    </row>
    <row r="58" spans="1:26" ht="27" customHeight="1">
      <c r="A58" s="28" t="s">
        <v>89</v>
      </c>
      <c r="B58" s="25" t="s">
        <v>90</v>
      </c>
      <c r="C58" s="138" t="e">
        <f>#N/A</f>
        <v>#N/A</v>
      </c>
      <c r="D58" s="138" t="e">
        <f>#N/A</f>
        <v>#N/A</v>
      </c>
      <c r="E58" s="138" t="e">
        <f>#N/A</f>
        <v>#N/A</v>
      </c>
      <c r="F58" s="140">
        <f>SUM(L58)</f>
        <v>256054026</v>
      </c>
      <c r="G58" s="138"/>
      <c r="H58" s="142" t="e">
        <f>#N/A</f>
        <v>#N/A</v>
      </c>
      <c r="I58" s="7">
        <f>KÖH!F123</f>
        <v>116926035</v>
      </c>
      <c r="J58" s="142">
        <f>Óvoda!F127</f>
        <v>139127991</v>
      </c>
      <c r="K58" s="142" t="e">
        <f>#N/A</f>
        <v>#N/A</v>
      </c>
      <c r="L58" s="141">
        <f>SUM(I58+J58)</f>
        <v>256054026</v>
      </c>
      <c r="M58" s="141"/>
      <c r="N58" s="141">
        <f>KÖH!H123</f>
        <v>118114683</v>
      </c>
      <c r="O58" s="141">
        <f>Óvoda!G127</f>
        <v>140227363</v>
      </c>
      <c r="P58" s="141">
        <f t="shared" si="3"/>
        <v>258342046</v>
      </c>
      <c r="Q58" s="141"/>
      <c r="R58" s="141">
        <f>KÖH!I123</f>
        <v>119447688</v>
      </c>
      <c r="S58" s="141">
        <f>Óvoda!H127</f>
        <v>141380774</v>
      </c>
      <c r="T58" s="141">
        <f>Könyvtár!I122</f>
        <v>1758043</v>
      </c>
      <c r="U58" s="141">
        <f t="shared" si="17"/>
        <v>262586505</v>
      </c>
      <c r="V58" s="619"/>
      <c r="W58" s="619">
        <f>KÖH!J123</f>
        <v>119254125</v>
      </c>
      <c r="X58" s="619">
        <f>Óvoda!I127</f>
        <v>128629510</v>
      </c>
      <c r="Y58" s="619">
        <f>Könyvtár!J122</f>
        <v>1273999</v>
      </c>
      <c r="Z58" s="721">
        <f t="shared" si="4"/>
        <v>247883635</v>
      </c>
    </row>
    <row r="59" spans="1:26" ht="27" customHeight="1">
      <c r="A59" s="28" t="s">
        <v>661</v>
      </c>
      <c r="B59" s="25" t="s">
        <v>662</v>
      </c>
      <c r="C59" s="138">
        <f>SUM(Önkormányzat!C132)</f>
        <v>0</v>
      </c>
      <c r="D59" s="139">
        <f>SUM(Önkormányzat!D132)</f>
        <v>0</v>
      </c>
      <c r="E59" s="139">
        <f>SUM(Önkormányzat!E132)</f>
        <v>0</v>
      </c>
      <c r="F59" s="140">
        <f>J59+I59+G59</f>
        <v>0</v>
      </c>
      <c r="G59" s="138"/>
      <c r="H59" s="142"/>
      <c r="I59" s="142"/>
      <c r="J59" s="142"/>
      <c r="K59" s="142"/>
      <c r="L59" s="141">
        <f>SUM(G59+J59)</f>
        <v>0</v>
      </c>
      <c r="M59" s="141"/>
      <c r="N59" s="141"/>
      <c r="O59" s="141"/>
      <c r="P59" s="141">
        <f t="shared" si="3"/>
        <v>0</v>
      </c>
      <c r="Q59" s="141"/>
      <c r="R59" s="141"/>
      <c r="S59" s="141"/>
      <c r="T59" s="141"/>
      <c r="U59" s="141">
        <f t="shared" si="17"/>
        <v>0</v>
      </c>
      <c r="V59" s="619">
        <f>Önkormányzat!J131</f>
        <v>7423495</v>
      </c>
      <c r="W59" s="619"/>
      <c r="X59" s="619"/>
      <c r="Y59" s="619"/>
      <c r="Z59" s="721">
        <f t="shared" si="4"/>
        <v>7423495</v>
      </c>
    </row>
    <row r="60" spans="1:26" ht="27" customHeight="1">
      <c r="A60" s="163"/>
      <c r="B60" s="160" t="s">
        <v>192</v>
      </c>
      <c r="C60" s="161" t="e">
        <f t="shared" ref="C60:H60" si="25">SUM(C55:C59)</f>
        <v>#N/A</v>
      </c>
      <c r="D60" s="164" t="e">
        <f t="shared" si="25"/>
        <v>#N/A</v>
      </c>
      <c r="E60" s="161" t="e">
        <f t="shared" si="25"/>
        <v>#N/A</v>
      </c>
      <c r="F60" s="162">
        <f t="shared" si="25"/>
        <v>942977399</v>
      </c>
      <c r="G60" s="161">
        <f t="shared" si="25"/>
        <v>668458248</v>
      </c>
      <c r="H60" s="161" t="e">
        <f t="shared" si="25"/>
        <v>#N/A</v>
      </c>
      <c r="I60" s="161">
        <f>I56+I57+I58+I59</f>
        <v>116926035</v>
      </c>
      <c r="J60" s="161">
        <f>J58+J57</f>
        <v>139127991</v>
      </c>
      <c r="K60" s="161" t="e">
        <f>SUM(K55:K59)</f>
        <v>#N/A</v>
      </c>
      <c r="L60" s="161">
        <f>SUM(L55:L59)</f>
        <v>944083174</v>
      </c>
      <c r="M60" s="161">
        <f>M55+M57</f>
        <v>676219160</v>
      </c>
      <c r="N60" s="161">
        <f>N57+N58+N59+N56+N55</f>
        <v>126425250</v>
      </c>
      <c r="O60" s="748">
        <f>O55+O56+O57+O58+O59</f>
        <v>150558670</v>
      </c>
      <c r="P60" s="749">
        <f>M60+N60+O60</f>
        <v>953203080</v>
      </c>
      <c r="Q60" s="749">
        <f>Q55+Q57</f>
        <v>689829556</v>
      </c>
      <c r="R60" s="749">
        <f>SUM(R56:R59)</f>
        <v>127758255</v>
      </c>
      <c r="S60" s="749">
        <f>S55+S56+S57+S58+S59</f>
        <v>151717540</v>
      </c>
      <c r="T60" s="749">
        <f>T55+T56+T57+T58+T59</f>
        <v>1782368</v>
      </c>
      <c r="U60" s="749">
        <f t="shared" si="17"/>
        <v>971087719</v>
      </c>
      <c r="V60" s="753">
        <f>V55+V57+V59</f>
        <v>865159641</v>
      </c>
      <c r="W60" s="753">
        <f>W57+W58+W55</f>
        <v>127569492</v>
      </c>
      <c r="X60" s="753">
        <f>X57+X58+X55</f>
        <v>138004716</v>
      </c>
      <c r="Y60" s="753">
        <f>Y55+Y56+Y57+Y58+Y59</f>
        <v>1275824</v>
      </c>
      <c r="Z60" s="753">
        <f>V60+W60+X60+Y60</f>
        <v>1132009673</v>
      </c>
    </row>
    <row r="61" spans="1:26">
      <c r="L61" s="165"/>
      <c r="M61" s="165"/>
      <c r="N61" s="165"/>
      <c r="O61" s="165"/>
      <c r="P61" s="165"/>
      <c r="Q61" s="165"/>
      <c r="R61" s="165"/>
      <c r="S61" s="165"/>
      <c r="T61" s="165"/>
      <c r="U61" s="165"/>
    </row>
    <row r="62" spans="1:26">
      <c r="D62" s="166"/>
    </row>
  </sheetData>
  <sheetProtection selectLockedCells="1" selectUnlockedCells="1"/>
  <mergeCells count="7">
    <mergeCell ref="M1:P1"/>
    <mergeCell ref="V1:Z1"/>
    <mergeCell ref="G1:L1"/>
    <mergeCell ref="A1:A2"/>
    <mergeCell ref="B1:B2"/>
    <mergeCell ref="C1:E1"/>
    <mergeCell ref="F1:F2"/>
  </mergeCells>
  <phoneticPr fontId="50" type="noConversion"/>
  <pageMargins left="0.70833333333333337" right="0.70833333333333337" top="0.74861111111111112" bottom="0.74791666666666667" header="0.31527777777777777" footer="0.51180555555555551"/>
  <pageSetup paperSize="8" scale="43" firstPageNumber="0" orientation="landscape" r:id="rId1"/>
  <headerFooter alignWithMargins="0">
    <oddHeader>&amp;L&amp;"Times New Roman,Normál"&amp;14Hegyeshalom Nagyközségi Önkormányzat&amp;C&amp;"Times New Roman,Normál"&amp;14Bevételi terv 2017.&amp;R&amp;"Times New Roman,Normál"&amp;11 3. melléklet Adatok: Ft-ban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2:AT78"/>
  <sheetViews>
    <sheetView topLeftCell="Y1" zoomScale="93" zoomScaleNormal="93" workbookViewId="0">
      <selection activeCell="AI30" sqref="AI30"/>
    </sheetView>
  </sheetViews>
  <sheetFormatPr defaultColWidth="8.5546875" defaultRowHeight="13.2"/>
  <cols>
    <col min="1" max="1" width="5.88671875" customWidth="1"/>
    <col min="2" max="2" width="44.109375" customWidth="1"/>
    <col min="3" max="5" width="0" hidden="1" customWidth="1"/>
    <col min="6" max="6" width="24" customWidth="1"/>
    <col min="7" max="13" width="0" hidden="1" customWidth="1"/>
    <col min="14" max="14" width="20.88671875" customWidth="1"/>
    <col min="15" max="15" width="20.6640625" customWidth="1"/>
    <col min="16" max="22" width="0" hidden="1" customWidth="1"/>
    <col min="23" max="23" width="24" customWidth="1"/>
    <col min="24" max="37" width="20.6640625" customWidth="1"/>
  </cols>
  <sheetData>
    <row r="2" spans="1:46" ht="26.4">
      <c r="X2" s="925" t="s">
        <v>634</v>
      </c>
      <c r="Y2" s="926"/>
      <c r="Z2" s="926"/>
      <c r="AA2" s="927"/>
      <c r="AB2" s="810"/>
      <c r="AC2" s="810" t="s">
        <v>655</v>
      </c>
      <c r="AD2" s="810"/>
      <c r="AE2" s="810"/>
      <c r="AF2" s="810"/>
      <c r="AG2" s="925" t="s">
        <v>694</v>
      </c>
      <c r="AH2" s="926"/>
      <c r="AI2" s="926"/>
      <c r="AJ2" s="926"/>
      <c r="AK2" s="927"/>
    </row>
    <row r="3" spans="1:46" ht="18" customHeight="1">
      <c r="A3" s="919" t="s">
        <v>127</v>
      </c>
      <c r="B3" s="920" t="s">
        <v>193</v>
      </c>
      <c r="C3" s="888" t="s">
        <v>194</v>
      </c>
      <c r="D3" s="888"/>
      <c r="E3" s="888"/>
      <c r="F3" s="888"/>
      <c r="G3" s="888" t="s">
        <v>195</v>
      </c>
      <c r="H3" s="888"/>
      <c r="I3" s="888"/>
      <c r="J3" s="888"/>
      <c r="K3" s="1" t="s">
        <v>132</v>
      </c>
      <c r="L3" s="1"/>
      <c r="M3" s="1"/>
      <c r="N3" s="1" t="s">
        <v>131</v>
      </c>
      <c r="O3" s="1" t="s">
        <v>132</v>
      </c>
      <c r="P3" s="888" t="s">
        <v>196</v>
      </c>
      <c r="Q3" s="888"/>
      <c r="R3" s="888"/>
      <c r="S3" s="888"/>
      <c r="T3" s="888" t="s">
        <v>197</v>
      </c>
      <c r="U3" s="888"/>
      <c r="V3" s="888"/>
      <c r="W3" s="918"/>
      <c r="X3" s="767" t="s">
        <v>194</v>
      </c>
      <c r="Y3" s="767" t="s">
        <v>131</v>
      </c>
      <c r="Z3" s="767" t="s">
        <v>524</v>
      </c>
      <c r="AA3" s="767" t="s">
        <v>134</v>
      </c>
      <c r="AB3" s="767" t="s">
        <v>194</v>
      </c>
      <c r="AC3" s="767" t="s">
        <v>131</v>
      </c>
      <c r="AD3" s="767" t="s">
        <v>132</v>
      </c>
      <c r="AE3" s="767" t="s">
        <v>656</v>
      </c>
      <c r="AF3" s="767" t="s">
        <v>134</v>
      </c>
      <c r="AG3" s="767" t="s">
        <v>194</v>
      </c>
      <c r="AH3" s="767" t="s">
        <v>131</v>
      </c>
      <c r="AI3" s="767" t="s">
        <v>132</v>
      </c>
      <c r="AJ3" s="767" t="s">
        <v>656</v>
      </c>
      <c r="AK3" s="767" t="s">
        <v>134</v>
      </c>
      <c r="AL3" s="210"/>
      <c r="AM3" s="210"/>
      <c r="AN3" s="210"/>
      <c r="AO3" s="210"/>
      <c r="AP3" s="210"/>
      <c r="AQ3" s="210"/>
      <c r="AR3" s="210"/>
      <c r="AS3" s="210"/>
      <c r="AT3" s="210"/>
    </row>
    <row r="4" spans="1:46" ht="17.399999999999999">
      <c r="A4" s="919"/>
      <c r="B4" s="920"/>
      <c r="C4" s="889" t="s">
        <v>1</v>
      </c>
      <c r="D4" s="889"/>
      <c r="E4" s="889"/>
      <c r="F4" s="2" t="s">
        <v>599</v>
      </c>
      <c r="G4" s="889" t="s">
        <v>1</v>
      </c>
      <c r="H4" s="889"/>
      <c r="I4" s="889"/>
      <c r="J4" s="2" t="s">
        <v>2</v>
      </c>
      <c r="K4" s="889" t="s">
        <v>1</v>
      </c>
      <c r="L4" s="889"/>
      <c r="M4" s="889"/>
      <c r="N4" s="167"/>
      <c r="O4" s="2" t="s">
        <v>599</v>
      </c>
      <c r="P4" s="889" t="s">
        <v>1</v>
      </c>
      <c r="Q4" s="889"/>
      <c r="R4" s="889"/>
      <c r="S4" s="2" t="s">
        <v>2</v>
      </c>
      <c r="T4" s="889" t="s">
        <v>1</v>
      </c>
      <c r="U4" s="889"/>
      <c r="V4" s="889"/>
      <c r="W4" s="755" t="s">
        <v>599</v>
      </c>
      <c r="X4" s="923" t="s">
        <v>619</v>
      </c>
      <c r="Y4" s="923" t="s">
        <v>619</v>
      </c>
      <c r="Z4" s="923" t="s">
        <v>619</v>
      </c>
      <c r="AA4" s="923" t="s">
        <v>619</v>
      </c>
      <c r="AB4" s="808"/>
      <c r="AC4" s="808"/>
      <c r="AD4" s="808"/>
      <c r="AE4" s="808"/>
      <c r="AF4" s="808"/>
      <c r="AG4" s="923" t="s">
        <v>645</v>
      </c>
      <c r="AH4" s="923" t="s">
        <v>645</v>
      </c>
      <c r="AI4" s="923" t="s">
        <v>645</v>
      </c>
      <c r="AJ4" s="928" t="s">
        <v>645</v>
      </c>
      <c r="AK4" s="923" t="s">
        <v>617</v>
      </c>
      <c r="AL4" s="210"/>
      <c r="AM4" s="210"/>
      <c r="AN4" s="210"/>
      <c r="AO4" s="210"/>
      <c r="AP4" s="210"/>
      <c r="AQ4" s="210"/>
      <c r="AR4" s="210"/>
      <c r="AS4" s="210"/>
      <c r="AT4" s="210"/>
    </row>
    <row r="5" spans="1:46" ht="15" customHeight="1">
      <c r="A5" s="919"/>
      <c r="B5" s="920"/>
      <c r="C5" s="3" t="s">
        <v>4</v>
      </c>
      <c r="D5" s="3" t="s">
        <v>198</v>
      </c>
      <c r="E5" s="3" t="s">
        <v>6</v>
      </c>
      <c r="F5" s="4" t="s">
        <v>107</v>
      </c>
      <c r="G5" s="3" t="s">
        <v>4</v>
      </c>
      <c r="H5" s="3" t="s">
        <v>5</v>
      </c>
      <c r="I5" s="3" t="s">
        <v>6</v>
      </c>
      <c r="J5" s="4" t="s">
        <v>107</v>
      </c>
      <c r="K5" s="3" t="s">
        <v>4</v>
      </c>
      <c r="L5" s="3" t="s">
        <v>5</v>
      </c>
      <c r="M5" s="3" t="s">
        <v>6</v>
      </c>
      <c r="N5" s="168"/>
      <c r="O5" s="4" t="s">
        <v>107</v>
      </c>
      <c r="P5" s="3" t="s">
        <v>4</v>
      </c>
      <c r="Q5" s="3" t="s">
        <v>5</v>
      </c>
      <c r="R5" s="3" t="s">
        <v>6</v>
      </c>
      <c r="S5" s="4" t="s">
        <v>107</v>
      </c>
      <c r="T5" s="3" t="s">
        <v>4</v>
      </c>
      <c r="U5" s="3" t="s">
        <v>199</v>
      </c>
      <c r="V5" s="3" t="s">
        <v>6</v>
      </c>
      <c r="W5" s="756" t="s">
        <v>107</v>
      </c>
      <c r="X5" s="924"/>
      <c r="Y5" s="924"/>
      <c r="Z5" s="924"/>
      <c r="AA5" s="924"/>
      <c r="AB5" s="809" t="s">
        <v>657</v>
      </c>
      <c r="AC5" s="809" t="s">
        <v>658</v>
      </c>
      <c r="AD5" s="809" t="s">
        <v>659</v>
      </c>
      <c r="AE5" s="809" t="s">
        <v>657</v>
      </c>
      <c r="AF5" s="809" t="s">
        <v>657</v>
      </c>
      <c r="AG5" s="924"/>
      <c r="AH5" s="924"/>
      <c r="AI5" s="924"/>
      <c r="AJ5" s="929"/>
      <c r="AK5" s="924"/>
      <c r="AL5" s="210"/>
      <c r="AM5" s="210"/>
      <c r="AN5" s="210"/>
      <c r="AO5" s="210"/>
      <c r="AP5" s="210"/>
      <c r="AQ5" s="210"/>
      <c r="AR5" s="210"/>
      <c r="AS5" s="210"/>
      <c r="AT5" s="210"/>
    </row>
    <row r="6" spans="1:46" ht="18">
      <c r="A6" s="28" t="s">
        <v>11</v>
      </c>
      <c r="B6" s="18" t="s">
        <v>12</v>
      </c>
      <c r="C6" s="13">
        <f>SUM(Önkormányzat!C20)</f>
        <v>0</v>
      </c>
      <c r="D6" s="169">
        <f>SUM(Önkormányzat!D20)</f>
        <v>0</v>
      </c>
      <c r="E6" s="7">
        <f>SUM(Önkormányzat!E20)</f>
        <v>0</v>
      </c>
      <c r="F6" s="21">
        <f>SUM(Önkormányzat!F20)</f>
        <v>46366670</v>
      </c>
      <c r="G6" s="7" t="e">
        <f>#N/A</f>
        <v>#N/A</v>
      </c>
      <c r="H6" s="7" t="e">
        <f>#N/A</f>
        <v>#N/A</v>
      </c>
      <c r="I6" s="7" t="e">
        <f>#N/A</f>
        <v>#N/A</v>
      </c>
      <c r="J6" s="21" t="e">
        <f>#N/A</f>
        <v>#N/A</v>
      </c>
      <c r="K6" s="7">
        <f>SUM(Óvoda!C20)</f>
        <v>0</v>
      </c>
      <c r="L6" s="7">
        <f>SUM(Óvoda!D20)</f>
        <v>0</v>
      </c>
      <c r="M6" s="7">
        <f>SUM(Óvoda!E20)</f>
        <v>0</v>
      </c>
      <c r="N6" s="773">
        <f>SUM(KÖH!F20)</f>
        <v>90441675</v>
      </c>
      <c r="O6" s="21">
        <f>SUM(Óvoda!F20)</f>
        <v>89522398</v>
      </c>
      <c r="P6" s="13" t="e">
        <f>#N/A</f>
        <v>#N/A</v>
      </c>
      <c r="Q6" s="7" t="e">
        <f>#N/A</f>
        <v>#N/A</v>
      </c>
      <c r="R6" s="7" t="e">
        <f>#N/A</f>
        <v>#N/A</v>
      </c>
      <c r="S6" s="8" t="e">
        <f>#N/A</f>
        <v>#N/A</v>
      </c>
      <c r="T6" s="13" t="e">
        <f t="shared" ref="T6:V12" si="0">SUM(C6,G6,K6,P6)</f>
        <v>#N/A</v>
      </c>
      <c r="U6" s="7" t="e">
        <f t="shared" si="0"/>
        <v>#N/A</v>
      </c>
      <c r="V6" s="7" t="e">
        <f t="shared" si="0"/>
        <v>#N/A</v>
      </c>
      <c r="W6" s="757">
        <f t="shared" ref="W6:W25" si="1">SUM(F6+O6+N6)</f>
        <v>226330743</v>
      </c>
      <c r="X6" s="769">
        <f>Önkormányzat!H20</f>
        <v>48626422</v>
      </c>
      <c r="Y6" s="769">
        <f>KÖH!H20</f>
        <v>90888770</v>
      </c>
      <c r="Z6" s="769">
        <f>Óvoda!G20</f>
        <v>90418700</v>
      </c>
      <c r="AA6" s="769">
        <f>X6+Y6+Z6</f>
        <v>229933892</v>
      </c>
      <c r="AB6" s="769">
        <f>Önkormányzat!I20</f>
        <v>58890454</v>
      </c>
      <c r="AC6" s="769">
        <f>KÖH!I20</f>
        <v>93673764</v>
      </c>
      <c r="AD6" s="769">
        <f>Óvoda!H20</f>
        <v>89953537</v>
      </c>
      <c r="AE6" s="769">
        <f>Könyvtár!I19</f>
        <v>811999</v>
      </c>
      <c r="AF6" s="769">
        <f>AB6+AC6+AD6+AE6</f>
        <v>243329754</v>
      </c>
      <c r="AG6" s="769">
        <f>Önkormányzat!J20</f>
        <v>58028985</v>
      </c>
      <c r="AH6" s="769">
        <f>KÖH!J20</f>
        <v>92254443</v>
      </c>
      <c r="AI6" s="769">
        <f>Óvoda!I20</f>
        <v>83412345</v>
      </c>
      <c r="AJ6" s="769">
        <f>Könyvtár!J19</f>
        <v>579999</v>
      </c>
      <c r="AK6" s="769">
        <f t="shared" ref="AK6:AK27" si="2">AG6+AH6+AI6+AJ6</f>
        <v>234275772</v>
      </c>
      <c r="AL6" s="210"/>
      <c r="AM6" s="210"/>
      <c r="AN6" s="210"/>
      <c r="AO6" s="210"/>
      <c r="AP6" s="210"/>
      <c r="AQ6" s="210"/>
      <c r="AR6" s="210"/>
      <c r="AS6" s="210"/>
      <c r="AT6" s="210"/>
    </row>
    <row r="7" spans="1:46" ht="18">
      <c r="A7" s="28" t="s">
        <v>15</v>
      </c>
      <c r="B7" s="18" t="s">
        <v>16</v>
      </c>
      <c r="C7" s="13">
        <f>SUM(Önkormányzat!C25)</f>
        <v>0</v>
      </c>
      <c r="D7" s="169">
        <f>SUM(Önkormányzat!D25)</f>
        <v>0</v>
      </c>
      <c r="E7" s="7">
        <f>SUM(Önkormányzat!E25)</f>
        <v>0</v>
      </c>
      <c r="F7" s="21">
        <f>SUM(Önkormányzat!F25)</f>
        <v>10255648</v>
      </c>
      <c r="G7" s="7" t="e">
        <f>#N/A</f>
        <v>#N/A</v>
      </c>
      <c r="H7" s="7" t="e">
        <f>#N/A</f>
        <v>#N/A</v>
      </c>
      <c r="I7" s="7" t="e">
        <f>#N/A</f>
        <v>#N/A</v>
      </c>
      <c r="J7" s="21" t="e">
        <f>#N/A</f>
        <v>#N/A</v>
      </c>
      <c r="K7" s="7">
        <f>SUM(Óvoda!C25)</f>
        <v>0</v>
      </c>
      <c r="L7" s="7">
        <f>SUM(Óvoda!D25)</f>
        <v>0</v>
      </c>
      <c r="M7" s="7">
        <f>SUM(Óvoda!E25)</f>
        <v>0</v>
      </c>
      <c r="N7" s="773">
        <f>SUM(KÖH!F25)</f>
        <v>21191677</v>
      </c>
      <c r="O7" s="21">
        <f>SUM(Óvoda!F25)</f>
        <v>21987574</v>
      </c>
      <c r="P7" s="13" t="e">
        <f>#N/A</f>
        <v>#N/A</v>
      </c>
      <c r="Q7" s="7" t="e">
        <f>#N/A</f>
        <v>#N/A</v>
      </c>
      <c r="R7" s="7" t="e">
        <f>#N/A</f>
        <v>#N/A</v>
      </c>
      <c r="S7" s="8" t="e">
        <f>#N/A</f>
        <v>#N/A</v>
      </c>
      <c r="T7" s="13" t="e">
        <f t="shared" si="0"/>
        <v>#N/A</v>
      </c>
      <c r="U7" s="7" t="e">
        <f t="shared" si="0"/>
        <v>#N/A</v>
      </c>
      <c r="V7" s="7" t="e">
        <f t="shared" si="0"/>
        <v>#N/A</v>
      </c>
      <c r="W7" s="757">
        <f t="shared" si="1"/>
        <v>53434899</v>
      </c>
      <c r="X7" s="769">
        <f>Önkormányzat!H25</f>
        <v>10621657</v>
      </c>
      <c r="Y7" s="769">
        <f>KÖH!H25</f>
        <v>21267843</v>
      </c>
      <c r="Z7" s="769">
        <f>Óvoda!G25</f>
        <v>22190644</v>
      </c>
      <c r="AA7" s="769">
        <f t="shared" ref="AA7:AA12" si="3">X7+Y7+Z7</f>
        <v>54080144</v>
      </c>
      <c r="AB7" s="769">
        <f>Önkormányzat!I25</f>
        <v>12995817</v>
      </c>
      <c r="AC7" s="769">
        <f>KÖH!I25</f>
        <v>21430055</v>
      </c>
      <c r="AD7" s="769">
        <f>Óvoda!H25</f>
        <v>23809218</v>
      </c>
      <c r="AE7" s="769">
        <f>Könyvtár!I24</f>
        <v>179560</v>
      </c>
      <c r="AF7" s="769">
        <f>AB7+AC7+AD7+AE7</f>
        <v>58414650</v>
      </c>
      <c r="AG7" s="769">
        <f>Önkormányzat!J25</f>
        <v>12995817</v>
      </c>
      <c r="AH7" s="769">
        <f>KÖH!J25</f>
        <v>21281406</v>
      </c>
      <c r="AI7" s="769">
        <f>Óvoda!I25</f>
        <v>23656327</v>
      </c>
      <c r="AJ7" s="769">
        <f>Könyvtár!J24</f>
        <v>127600</v>
      </c>
      <c r="AK7" s="769">
        <f t="shared" si="2"/>
        <v>58061150</v>
      </c>
      <c r="AL7" s="210"/>
      <c r="AM7" s="210"/>
      <c r="AN7" s="210"/>
      <c r="AO7" s="210"/>
      <c r="AP7" s="210"/>
      <c r="AQ7" s="210"/>
      <c r="AR7" s="210"/>
      <c r="AS7" s="210"/>
      <c r="AT7" s="210"/>
    </row>
    <row r="8" spans="1:46" ht="18">
      <c r="A8" s="28" t="s">
        <v>19</v>
      </c>
      <c r="B8" s="18" t="s">
        <v>20</v>
      </c>
      <c r="C8" s="13">
        <f>SUM(Önkormányzat!C59)</f>
        <v>0</v>
      </c>
      <c r="D8" s="169">
        <f>SUM(Önkormányzat!D59)</f>
        <v>0</v>
      </c>
      <c r="E8" s="7">
        <f>SUM(Önkormányzat!E59)</f>
        <v>0</v>
      </c>
      <c r="F8" s="21">
        <f>SUM(Önkormányzat!F59)</f>
        <v>187177061</v>
      </c>
      <c r="G8" s="7" t="e">
        <f>#N/A</f>
        <v>#N/A</v>
      </c>
      <c r="H8" s="7"/>
      <c r="I8" s="7" t="e">
        <f>#N/A</f>
        <v>#N/A</v>
      </c>
      <c r="J8" s="21" t="e">
        <f>#N/A</f>
        <v>#N/A</v>
      </c>
      <c r="K8" s="7">
        <f>SUM(Óvoda!C60)</f>
        <v>0</v>
      </c>
      <c r="L8" s="7">
        <f>SUM(Óvoda!D60)</f>
        <v>0</v>
      </c>
      <c r="M8" s="7">
        <f>SUM(Óvoda!E60)</f>
        <v>0</v>
      </c>
      <c r="N8" s="773">
        <f>SUM(KÖH!F59)</f>
        <v>13485750</v>
      </c>
      <c r="O8" s="21">
        <f>SUM(Óvoda!F60)</f>
        <v>37890077</v>
      </c>
      <c r="P8" s="13" t="e">
        <f>#N/A</f>
        <v>#N/A</v>
      </c>
      <c r="Q8" s="7" t="e">
        <f>#N/A</f>
        <v>#N/A</v>
      </c>
      <c r="R8" s="7" t="e">
        <f>#N/A</f>
        <v>#N/A</v>
      </c>
      <c r="S8" s="8" t="e">
        <f>#N/A</f>
        <v>#N/A</v>
      </c>
      <c r="T8" s="13" t="e">
        <f t="shared" si="0"/>
        <v>#N/A</v>
      </c>
      <c r="U8" s="7" t="e">
        <f t="shared" si="0"/>
        <v>#N/A</v>
      </c>
      <c r="V8" s="7" t="e">
        <f t="shared" si="0"/>
        <v>#N/A</v>
      </c>
      <c r="W8" s="757">
        <f t="shared" si="1"/>
        <v>238552888</v>
      </c>
      <c r="X8" s="769">
        <f>Önkormányzat!H59</f>
        <v>201609669</v>
      </c>
      <c r="Y8" s="769">
        <f>KÖH!H59</f>
        <v>14268637</v>
      </c>
      <c r="Z8" s="769">
        <f>Óvoda!G60</f>
        <v>37949326</v>
      </c>
      <c r="AA8" s="769">
        <f t="shared" si="3"/>
        <v>253827632</v>
      </c>
      <c r="AB8" s="769">
        <f>Önkormányzat!I59</f>
        <v>202711734</v>
      </c>
      <c r="AC8" s="769">
        <f>KÖH!I59</f>
        <v>12654436</v>
      </c>
      <c r="AD8" s="769">
        <f>Óvoda!H60</f>
        <v>37954785</v>
      </c>
      <c r="AE8" s="769">
        <f>Könyvtár!I58</f>
        <v>790809</v>
      </c>
      <c r="AF8" s="769">
        <f>AB8+AC8+AD8+AE8</f>
        <v>254111764</v>
      </c>
      <c r="AG8" s="769">
        <f>Önkormányzat!J59</f>
        <v>145873692</v>
      </c>
      <c r="AH8" s="769">
        <f>KÖH!J59</f>
        <v>10261902</v>
      </c>
      <c r="AI8" s="769">
        <f>Óvoda!I60</f>
        <v>29888820</v>
      </c>
      <c r="AJ8" s="769">
        <f>Könyvtár!J58</f>
        <v>532877</v>
      </c>
      <c r="AK8" s="769">
        <f t="shared" si="2"/>
        <v>186557291</v>
      </c>
      <c r="AL8" s="210"/>
      <c r="AM8" s="210"/>
      <c r="AN8" s="210"/>
      <c r="AO8" s="210"/>
      <c r="AP8" s="210"/>
      <c r="AQ8" s="210"/>
      <c r="AR8" s="210"/>
      <c r="AS8" s="210"/>
      <c r="AT8" s="210"/>
    </row>
    <row r="9" spans="1:46" ht="18">
      <c r="A9" s="28" t="s">
        <v>23</v>
      </c>
      <c r="B9" s="18" t="s">
        <v>200</v>
      </c>
      <c r="C9" s="13" t="e">
        <f>SUM(Önkormányzat!C60)</f>
        <v>#N/A</v>
      </c>
      <c r="D9" s="169" t="e">
        <f>SUM(Önkormányzat!D60)</f>
        <v>#N/A</v>
      </c>
      <c r="E9" s="7" t="e">
        <f>SUM(Önkormányzat!E60)</f>
        <v>#N/A</v>
      </c>
      <c r="F9" s="21">
        <f>SUM(Önkormányzat!F60)</f>
        <v>8055000</v>
      </c>
      <c r="G9" s="7" t="e">
        <f>#N/A</f>
        <v>#N/A</v>
      </c>
      <c r="H9" s="7" t="e">
        <f>#N/A</f>
        <v>#N/A</v>
      </c>
      <c r="I9" s="7" t="e">
        <f>#N/A</f>
        <v>#N/A</v>
      </c>
      <c r="J9" s="21" t="e">
        <f>#N/A</f>
        <v>#N/A</v>
      </c>
      <c r="K9" s="7">
        <f>SUM(Óvoda!C61)</f>
        <v>0</v>
      </c>
      <c r="L9" s="7">
        <f>SUM(Óvoda!D61)</f>
        <v>0</v>
      </c>
      <c r="M9" s="7">
        <f>SUM(Óvoda!E61)</f>
        <v>0</v>
      </c>
      <c r="N9" s="773">
        <f>SUM(KÖH!F60)</f>
        <v>0</v>
      </c>
      <c r="O9" s="21">
        <f>SUM(Óvoda!F61)</f>
        <v>0</v>
      </c>
      <c r="P9" s="13" t="e">
        <f>#N/A</f>
        <v>#N/A</v>
      </c>
      <c r="Q9" s="7" t="e">
        <f>#N/A</f>
        <v>#N/A</v>
      </c>
      <c r="R9" s="7" t="e">
        <f>#N/A</f>
        <v>#N/A</v>
      </c>
      <c r="S9" s="8" t="e">
        <f>#N/A</f>
        <v>#N/A</v>
      </c>
      <c r="T9" s="13" t="e">
        <f t="shared" si="0"/>
        <v>#N/A</v>
      </c>
      <c r="U9" s="7" t="e">
        <f t="shared" si="0"/>
        <v>#N/A</v>
      </c>
      <c r="V9" s="7" t="e">
        <f t="shared" si="0"/>
        <v>#N/A</v>
      </c>
      <c r="W9" s="757">
        <f t="shared" si="1"/>
        <v>8055000</v>
      </c>
      <c r="X9" s="769">
        <f>Önkormányzat!H60</f>
        <v>8055000</v>
      </c>
      <c r="Y9" s="769"/>
      <c r="Z9" s="770"/>
      <c r="AA9" s="769">
        <f t="shared" si="3"/>
        <v>8055000</v>
      </c>
      <c r="AB9" s="769">
        <f>Önkormányzat!I60</f>
        <v>11338069</v>
      </c>
      <c r="AC9" s="769"/>
      <c r="AD9" s="769"/>
      <c r="AE9" s="769"/>
      <c r="AF9" s="769">
        <f>AB9+AC9+AD9+AE9</f>
        <v>11338069</v>
      </c>
      <c r="AG9" s="769">
        <f>Önkormányzat!J60</f>
        <v>11041069</v>
      </c>
      <c r="AH9" s="769"/>
      <c r="AI9" s="769"/>
      <c r="AJ9" s="769"/>
      <c r="AK9" s="769">
        <f t="shared" si="2"/>
        <v>11041069</v>
      </c>
      <c r="AL9" s="210"/>
      <c r="AM9" s="210"/>
      <c r="AN9" s="210"/>
      <c r="AO9" s="210"/>
      <c r="AP9" s="210"/>
      <c r="AQ9" s="210"/>
      <c r="AR9" s="210"/>
      <c r="AS9" s="210"/>
      <c r="AT9" s="210"/>
    </row>
    <row r="10" spans="1:46" ht="18">
      <c r="A10" s="82" t="s">
        <v>27</v>
      </c>
      <c r="B10" s="170" t="s">
        <v>28</v>
      </c>
      <c r="C10" s="13">
        <f>SUM(Önkormányzat!C61)</f>
        <v>0</v>
      </c>
      <c r="D10" s="169">
        <f>SUM(Önkormányzat!D61)</f>
        <v>0</v>
      </c>
      <c r="E10" s="7">
        <f>SUM(Önkormányzat!E61)</f>
        <v>0</v>
      </c>
      <c r="F10" s="21">
        <f>SUM(Önkormányzat!F61)</f>
        <v>6200000</v>
      </c>
      <c r="G10" s="7" t="e">
        <f>#N/A</f>
        <v>#N/A</v>
      </c>
      <c r="H10" s="7" t="e">
        <f>#N/A</f>
        <v>#N/A</v>
      </c>
      <c r="I10" s="7" t="e">
        <f>#N/A</f>
        <v>#N/A</v>
      </c>
      <c r="J10" s="21" t="e">
        <f>#N/A</f>
        <v>#N/A</v>
      </c>
      <c r="K10" s="7">
        <f>SUM(Óvoda!C62)</f>
        <v>0</v>
      </c>
      <c r="L10" s="7">
        <f>SUM(Óvoda!D62)</f>
        <v>0</v>
      </c>
      <c r="M10" s="7">
        <f>SUM(Óvoda!E62)</f>
        <v>0</v>
      </c>
      <c r="N10" s="773">
        <f>SUM(KÖH!F61)</f>
        <v>0</v>
      </c>
      <c r="O10" s="21">
        <f>SUM(Óvoda!F62)</f>
        <v>0</v>
      </c>
      <c r="P10" s="13" t="e">
        <f>#N/A</f>
        <v>#N/A</v>
      </c>
      <c r="Q10" s="7" t="e">
        <f>#N/A</f>
        <v>#N/A</v>
      </c>
      <c r="R10" s="7" t="e">
        <f>#N/A</f>
        <v>#N/A</v>
      </c>
      <c r="S10" s="8" t="e">
        <f>#N/A</f>
        <v>#N/A</v>
      </c>
      <c r="T10" s="13" t="e">
        <f t="shared" si="0"/>
        <v>#N/A</v>
      </c>
      <c r="U10" s="7" t="e">
        <f t="shared" si="0"/>
        <v>#N/A</v>
      </c>
      <c r="V10" s="7" t="e">
        <f t="shared" si="0"/>
        <v>#N/A</v>
      </c>
      <c r="W10" s="757">
        <f t="shared" si="1"/>
        <v>6200000</v>
      </c>
      <c r="X10" s="769">
        <f>Önkormányzat!H61</f>
        <v>9954053</v>
      </c>
      <c r="Y10" s="769"/>
      <c r="Z10" s="770"/>
      <c r="AA10" s="769">
        <f t="shared" si="3"/>
        <v>9954053</v>
      </c>
      <c r="AB10" s="769">
        <f>Önkormányzat!I61</f>
        <v>10055532</v>
      </c>
      <c r="AC10" s="769"/>
      <c r="AD10" s="769"/>
      <c r="AE10" s="769"/>
      <c r="AF10" s="769">
        <f>AB10+AC10+AD10+AE10</f>
        <v>10055532</v>
      </c>
      <c r="AG10" s="769">
        <f>Önkormányzat!J61</f>
        <v>9912279</v>
      </c>
      <c r="AH10" s="769"/>
      <c r="AI10" s="769"/>
      <c r="AJ10" s="769"/>
      <c r="AK10" s="769">
        <f t="shared" si="2"/>
        <v>9912279</v>
      </c>
      <c r="AL10" s="210"/>
      <c r="AM10" s="210"/>
      <c r="AN10" s="210"/>
      <c r="AO10" s="210"/>
      <c r="AP10" s="210"/>
      <c r="AQ10" s="210"/>
      <c r="AR10" s="210"/>
      <c r="AS10" s="210"/>
      <c r="AT10" s="210"/>
    </row>
    <row r="11" spans="1:46" ht="18">
      <c r="A11" s="82" t="s">
        <v>31</v>
      </c>
      <c r="B11" s="170" t="s">
        <v>32</v>
      </c>
      <c r="C11" s="13">
        <f>SUM(Önkormányzat!C62)</f>
        <v>0</v>
      </c>
      <c r="D11" s="169">
        <f>SUM(Önkormányzat!D62)</f>
        <v>0</v>
      </c>
      <c r="E11" s="7">
        <f>SUM(Önkormányzat!E62)</f>
        <v>0</v>
      </c>
      <c r="F11" s="21">
        <f>SUM(Önkormányzat!F62)</f>
        <v>0</v>
      </c>
      <c r="G11" s="7" t="e">
        <f>#N/A</f>
        <v>#N/A</v>
      </c>
      <c r="H11" s="7" t="e">
        <f>#N/A</f>
        <v>#N/A</v>
      </c>
      <c r="I11" s="7" t="e">
        <f>#N/A</f>
        <v>#N/A</v>
      </c>
      <c r="J11" s="21" t="e">
        <f>#N/A</f>
        <v>#N/A</v>
      </c>
      <c r="K11" s="7">
        <f>SUM(Óvoda!C63)</f>
        <v>0</v>
      </c>
      <c r="L11" s="7">
        <f>SUM(Óvoda!D63)</f>
        <v>0</v>
      </c>
      <c r="M11" s="7">
        <f>SUM(Óvoda!E63)</f>
        <v>0</v>
      </c>
      <c r="N11" s="773">
        <f>SUM(KÖH!F62)</f>
        <v>0</v>
      </c>
      <c r="O11" s="21">
        <f>SUM(Óvoda!F63)</f>
        <v>0</v>
      </c>
      <c r="P11" s="13" t="e">
        <f>#N/A</f>
        <v>#N/A</v>
      </c>
      <c r="Q11" s="7" t="e">
        <f>#N/A</f>
        <v>#N/A</v>
      </c>
      <c r="R11" s="7" t="e">
        <f>#N/A</f>
        <v>#N/A</v>
      </c>
      <c r="S11" s="8" t="e">
        <f>#N/A</f>
        <v>#N/A</v>
      </c>
      <c r="T11" s="13" t="e">
        <f t="shared" si="0"/>
        <v>#N/A</v>
      </c>
      <c r="U11" s="7" t="e">
        <f t="shared" si="0"/>
        <v>#N/A</v>
      </c>
      <c r="V11" s="7" t="e">
        <f t="shared" si="0"/>
        <v>#N/A</v>
      </c>
      <c r="W11" s="757">
        <f t="shared" si="1"/>
        <v>0</v>
      </c>
      <c r="X11" s="769"/>
      <c r="Y11" s="769"/>
      <c r="Z11" s="770"/>
      <c r="AA11" s="769">
        <f t="shared" si="3"/>
        <v>0</v>
      </c>
      <c r="AB11" s="769"/>
      <c r="AC11" s="769"/>
      <c r="AD11" s="769"/>
      <c r="AE11" s="769"/>
      <c r="AF11" s="769"/>
      <c r="AG11" s="769"/>
      <c r="AH11" s="769"/>
      <c r="AI11" s="769"/>
      <c r="AJ11" s="769"/>
      <c r="AK11" s="769">
        <f t="shared" si="2"/>
        <v>0</v>
      </c>
      <c r="AL11" s="210"/>
      <c r="AM11" s="210"/>
      <c r="AN11" s="210"/>
      <c r="AO11" s="210"/>
      <c r="AP11" s="210"/>
      <c r="AQ11" s="210"/>
      <c r="AR11" s="210"/>
      <c r="AS11" s="210"/>
      <c r="AT11" s="210"/>
    </row>
    <row r="12" spans="1:46" ht="18">
      <c r="A12" s="82" t="s">
        <v>35</v>
      </c>
      <c r="B12" s="170" t="s">
        <v>36</v>
      </c>
      <c r="C12" s="13">
        <f>SUM(Önkormányzat!C63)</f>
        <v>0</v>
      </c>
      <c r="D12" s="169">
        <f>SUM(Önkormányzat!D63)</f>
        <v>0</v>
      </c>
      <c r="E12" s="7">
        <f>SUM(Önkormányzat!E63)</f>
        <v>0</v>
      </c>
      <c r="F12" s="21">
        <f>SUM(Önkormányzat!F63)</f>
        <v>26628500</v>
      </c>
      <c r="G12" s="7" t="e">
        <f>#N/A</f>
        <v>#N/A</v>
      </c>
      <c r="H12" s="7" t="e">
        <f>#N/A</f>
        <v>#N/A</v>
      </c>
      <c r="I12" s="7" t="e">
        <f>#N/A</f>
        <v>#N/A</v>
      </c>
      <c r="J12" s="21" t="e">
        <f>#N/A</f>
        <v>#N/A</v>
      </c>
      <c r="K12" s="7">
        <f>SUM(Óvoda!C64)</f>
        <v>0</v>
      </c>
      <c r="L12" s="7">
        <f>SUM(Óvoda!D64)</f>
        <v>0</v>
      </c>
      <c r="M12" s="7">
        <f>SUM(Óvoda!E64)</f>
        <v>0</v>
      </c>
      <c r="N12" s="773">
        <f>SUM(KÖH!F63)</f>
        <v>0</v>
      </c>
      <c r="O12" s="21">
        <f>SUM(Óvoda!F64)</f>
        <v>0</v>
      </c>
      <c r="P12" s="13" t="e">
        <f>#N/A</f>
        <v>#N/A</v>
      </c>
      <c r="Q12" s="7" t="e">
        <f>#N/A</f>
        <v>#N/A</v>
      </c>
      <c r="R12" s="7" t="e">
        <f>#N/A</f>
        <v>#N/A</v>
      </c>
      <c r="S12" s="8" t="e">
        <f>#N/A</f>
        <v>#N/A</v>
      </c>
      <c r="T12" s="13" t="e">
        <f t="shared" si="0"/>
        <v>#N/A</v>
      </c>
      <c r="U12" s="7" t="e">
        <f t="shared" si="0"/>
        <v>#N/A</v>
      </c>
      <c r="V12" s="7" t="e">
        <f t="shared" si="0"/>
        <v>#N/A</v>
      </c>
      <c r="W12" s="757">
        <f t="shared" si="1"/>
        <v>26628500</v>
      </c>
      <c r="X12" s="769">
        <f>Önkormányzat!H63</f>
        <v>14130000</v>
      </c>
      <c r="Y12" s="769"/>
      <c r="Z12" s="770"/>
      <c r="AA12" s="769">
        <f t="shared" si="3"/>
        <v>14130000</v>
      </c>
      <c r="AB12" s="769">
        <f>Önkormányzat!I63</f>
        <v>15130000</v>
      </c>
      <c r="AC12" s="769"/>
      <c r="AD12" s="769"/>
      <c r="AE12" s="769"/>
      <c r="AF12" s="769">
        <f>AB12+AC12+AD12+AE12</f>
        <v>15130000</v>
      </c>
      <c r="AG12" s="769">
        <f>Önkormányzat!J63</f>
        <v>11077754</v>
      </c>
      <c r="AH12" s="769"/>
      <c r="AI12" s="769"/>
      <c r="AJ12" s="769"/>
      <c r="AK12" s="769">
        <f t="shared" si="2"/>
        <v>11077754</v>
      </c>
      <c r="AL12" s="210"/>
      <c r="AM12" s="210"/>
      <c r="AN12" s="210"/>
      <c r="AO12" s="210"/>
      <c r="AP12" s="210"/>
      <c r="AQ12" s="210"/>
      <c r="AR12" s="210"/>
      <c r="AS12" s="210"/>
      <c r="AT12" s="210"/>
    </row>
    <row r="13" spans="1:46" ht="20.399999999999999">
      <c r="A13" s="922" t="s">
        <v>201</v>
      </c>
      <c r="B13" s="922"/>
      <c r="C13" s="760" t="e">
        <f t="shared" ref="C13:V13" si="4">SUM(C6:C12)</f>
        <v>#N/A</v>
      </c>
      <c r="D13" s="761" t="e">
        <f t="shared" si="4"/>
        <v>#N/A</v>
      </c>
      <c r="E13" s="761" t="e">
        <f t="shared" si="4"/>
        <v>#N/A</v>
      </c>
      <c r="F13" s="762">
        <f t="shared" si="4"/>
        <v>284682879</v>
      </c>
      <c r="G13" s="760" t="e">
        <f t="shared" si="4"/>
        <v>#N/A</v>
      </c>
      <c r="H13" s="761" t="e">
        <f t="shared" si="4"/>
        <v>#N/A</v>
      </c>
      <c r="I13" s="761" t="e">
        <f t="shared" si="4"/>
        <v>#N/A</v>
      </c>
      <c r="J13" s="763" t="e">
        <f t="shared" si="4"/>
        <v>#N/A</v>
      </c>
      <c r="K13" s="760">
        <f t="shared" si="4"/>
        <v>0</v>
      </c>
      <c r="L13" s="761">
        <f t="shared" si="4"/>
        <v>0</v>
      </c>
      <c r="M13" s="761">
        <f t="shared" si="4"/>
        <v>0</v>
      </c>
      <c r="N13" s="761">
        <f t="shared" si="4"/>
        <v>125119102</v>
      </c>
      <c r="O13" s="762">
        <f t="shared" si="4"/>
        <v>149400049</v>
      </c>
      <c r="P13" s="761" t="e">
        <f t="shared" si="4"/>
        <v>#N/A</v>
      </c>
      <c r="Q13" s="761" t="e">
        <f t="shared" si="4"/>
        <v>#N/A</v>
      </c>
      <c r="R13" s="761" t="e">
        <f t="shared" si="4"/>
        <v>#N/A</v>
      </c>
      <c r="S13" s="762" t="e">
        <f t="shared" si="4"/>
        <v>#N/A</v>
      </c>
      <c r="T13" s="761" t="e">
        <f t="shared" si="4"/>
        <v>#N/A</v>
      </c>
      <c r="U13" s="761" t="e">
        <f t="shared" si="4"/>
        <v>#N/A</v>
      </c>
      <c r="V13" s="761" t="e">
        <f t="shared" si="4"/>
        <v>#N/A</v>
      </c>
      <c r="W13" s="759">
        <f t="shared" si="1"/>
        <v>559202030</v>
      </c>
      <c r="X13" s="768">
        <f>SUM(X4:X12)</f>
        <v>292996801</v>
      </c>
      <c r="Y13" s="768">
        <f t="shared" ref="Y13:AA13" si="5">SUM(Y4:Y12)</f>
        <v>126425250</v>
      </c>
      <c r="Z13" s="768">
        <f t="shared" si="5"/>
        <v>150558670</v>
      </c>
      <c r="AA13" s="768">
        <f t="shared" si="5"/>
        <v>569980721</v>
      </c>
      <c r="AB13" s="768">
        <f t="shared" ref="AB13:AJ13" si="6">SUM(AB6:AB12)</f>
        <v>311121606</v>
      </c>
      <c r="AC13" s="768">
        <f t="shared" si="6"/>
        <v>127758255</v>
      </c>
      <c r="AD13" s="768">
        <f t="shared" si="6"/>
        <v>151717540</v>
      </c>
      <c r="AE13" s="768">
        <f t="shared" si="6"/>
        <v>1782368</v>
      </c>
      <c r="AF13" s="768">
        <f t="shared" si="6"/>
        <v>592379769</v>
      </c>
      <c r="AG13" s="768">
        <f t="shared" si="6"/>
        <v>248929596</v>
      </c>
      <c r="AH13" s="768">
        <f t="shared" si="6"/>
        <v>123797751</v>
      </c>
      <c r="AI13" s="768">
        <f t="shared" si="6"/>
        <v>136957492</v>
      </c>
      <c r="AJ13" s="768">
        <f t="shared" si="6"/>
        <v>1240476</v>
      </c>
      <c r="AK13" s="774">
        <f t="shared" si="2"/>
        <v>510925315</v>
      </c>
      <c r="AL13" s="210"/>
      <c r="AM13" s="210"/>
      <c r="AN13" s="210"/>
      <c r="AO13" s="210"/>
      <c r="AP13" s="210"/>
      <c r="AQ13" s="210"/>
      <c r="AR13" s="210"/>
      <c r="AS13" s="210"/>
      <c r="AT13" s="210"/>
    </row>
    <row r="14" spans="1:46" ht="18">
      <c r="A14" s="28" t="s">
        <v>43</v>
      </c>
      <c r="B14" s="18" t="s">
        <v>44</v>
      </c>
      <c r="C14" s="13" t="e">
        <f>SUM(Önkormányzat!C66)</f>
        <v>#N/A</v>
      </c>
      <c r="D14" s="169" t="e">
        <f>SUM(Önkormányzat!D66)</f>
        <v>#N/A</v>
      </c>
      <c r="E14" s="7" t="e">
        <f>SUM(Önkormányzat!E66)</f>
        <v>#N/A</v>
      </c>
      <c r="F14" s="21">
        <f>SUM(Önkormányzat!F66)</f>
        <v>11977900</v>
      </c>
      <c r="G14" s="7" t="e">
        <f>#N/A</f>
        <v>#N/A</v>
      </c>
      <c r="H14" s="7" t="e">
        <f>#N/A</f>
        <v>#N/A</v>
      </c>
      <c r="I14" s="7" t="e">
        <f>#N/A</f>
        <v>#N/A</v>
      </c>
      <c r="J14" s="21" t="e">
        <f>#N/A</f>
        <v>#N/A</v>
      </c>
      <c r="K14" s="7">
        <f>SUM(Óvoda!C67)</f>
        <v>0</v>
      </c>
      <c r="L14" s="7">
        <f>SUM(Óvoda!D67)</f>
        <v>0</v>
      </c>
      <c r="M14" s="7">
        <f>SUM(Óvoda!E67)</f>
        <v>0</v>
      </c>
      <c r="N14" s="634">
        <f>SUM(KÖH!F66)</f>
        <v>0</v>
      </c>
      <c r="O14" s="21">
        <f>SUM(Óvoda!F67)</f>
        <v>0</v>
      </c>
      <c r="P14" s="171" t="e">
        <f>#N/A</f>
        <v>#N/A</v>
      </c>
      <c r="Q14" s="169" t="e">
        <f>#N/A</f>
        <v>#N/A</v>
      </c>
      <c r="R14" s="169" t="e">
        <f>#N/A</f>
        <v>#N/A</v>
      </c>
      <c r="S14" s="8" t="e">
        <f>#N/A</f>
        <v>#N/A</v>
      </c>
      <c r="T14" s="13" t="e">
        <f t="shared" ref="T14:V18" si="7">SUM(C14,G14,K14,P14)</f>
        <v>#N/A</v>
      </c>
      <c r="U14" s="13" t="e">
        <f t="shared" si="7"/>
        <v>#N/A</v>
      </c>
      <c r="V14" s="13" t="e">
        <f t="shared" si="7"/>
        <v>#N/A</v>
      </c>
      <c r="W14" s="757">
        <f t="shared" si="1"/>
        <v>11977900</v>
      </c>
      <c r="X14" s="769">
        <f>Önkormányzat!H66</f>
        <v>21303680</v>
      </c>
      <c r="Y14" s="769"/>
      <c r="Z14" s="769"/>
      <c r="AA14" s="769">
        <f>X14+Y14+Z14</f>
        <v>21303680</v>
      </c>
      <c r="AB14" s="769">
        <f>Önkormányzat!I66</f>
        <v>21602580</v>
      </c>
      <c r="AC14" s="769"/>
      <c r="AD14" s="769"/>
      <c r="AE14" s="769"/>
      <c r="AF14" s="769">
        <f>AB14+AC14+AD14+AE14</f>
        <v>21602580</v>
      </c>
      <c r="AG14" s="769">
        <f>Önkormányzat!J66</f>
        <v>13761189</v>
      </c>
      <c r="AH14" s="769"/>
      <c r="AI14" s="769"/>
      <c r="AJ14" s="769"/>
      <c r="AK14" s="769">
        <f t="shared" si="2"/>
        <v>13761189</v>
      </c>
      <c r="AL14" s="210"/>
      <c r="AM14" s="210"/>
      <c r="AN14" s="210"/>
      <c r="AO14" s="210"/>
      <c r="AP14" s="210"/>
      <c r="AQ14" s="210"/>
      <c r="AR14" s="210"/>
      <c r="AS14" s="210"/>
      <c r="AT14" s="210"/>
    </row>
    <row r="15" spans="1:46" ht="18">
      <c r="A15" s="28" t="s">
        <v>47</v>
      </c>
      <c r="B15" s="18" t="s">
        <v>48</v>
      </c>
      <c r="C15" s="13">
        <f>SUM(Önkormányzat!C67)</f>
        <v>0</v>
      </c>
      <c r="D15" s="169">
        <f>SUM(Önkormányzat!D67)</f>
        <v>0</v>
      </c>
      <c r="E15" s="7">
        <f>SUM(Önkormányzat!E67)</f>
        <v>0</v>
      </c>
      <c r="F15" s="21">
        <f>SUM(Önkormányzat!F67)</f>
        <v>61337600</v>
      </c>
      <c r="G15" s="7" t="e">
        <f>#N/A</f>
        <v>#N/A</v>
      </c>
      <c r="H15" s="7" t="e">
        <f>#N/A</f>
        <v>#N/A</v>
      </c>
      <c r="I15" s="7" t="e">
        <f>#N/A</f>
        <v>#N/A</v>
      </c>
      <c r="J15" s="21" t="e">
        <f>#N/A</f>
        <v>#N/A</v>
      </c>
      <c r="K15" s="7">
        <f>SUM(Óvoda!C68)</f>
        <v>0</v>
      </c>
      <c r="L15" s="7">
        <f>SUM(Óvoda!D68)</f>
        <v>0</v>
      </c>
      <c r="M15" s="7">
        <f>SUM(Óvoda!E68)</f>
        <v>0</v>
      </c>
      <c r="N15" s="634">
        <f>SUM(KÖH!F67)</f>
        <v>0</v>
      </c>
      <c r="O15" s="21">
        <f>SUM(Óvoda!F68)</f>
        <v>0</v>
      </c>
      <c r="P15" s="171" t="e">
        <f>#N/A</f>
        <v>#N/A</v>
      </c>
      <c r="Q15" s="169" t="e">
        <f>#N/A</f>
        <v>#N/A</v>
      </c>
      <c r="R15" s="169" t="e">
        <f>#N/A</f>
        <v>#N/A</v>
      </c>
      <c r="S15" s="8" t="e">
        <f>#N/A</f>
        <v>#N/A</v>
      </c>
      <c r="T15" s="13" t="e">
        <f t="shared" si="7"/>
        <v>#N/A</v>
      </c>
      <c r="U15" s="13" t="e">
        <f t="shared" si="7"/>
        <v>#N/A</v>
      </c>
      <c r="V15" s="13" t="e">
        <f t="shared" si="7"/>
        <v>#N/A</v>
      </c>
      <c r="W15" s="757">
        <f t="shared" si="1"/>
        <v>61337600</v>
      </c>
      <c r="X15" s="769">
        <f>Önkormányzat!H67</f>
        <v>54185960</v>
      </c>
      <c r="Y15" s="769"/>
      <c r="Z15" s="769"/>
      <c r="AA15" s="769">
        <f t="shared" ref="AA15:AA18" si="8">X15+Y15+Z15</f>
        <v>54185960</v>
      </c>
      <c r="AB15" s="769">
        <f>Önkormányzat!I67</f>
        <v>61969898</v>
      </c>
      <c r="AC15" s="769"/>
      <c r="AD15" s="769"/>
      <c r="AE15" s="769"/>
      <c r="AF15" s="769">
        <f>AB15+AC15+AD15+AE15</f>
        <v>61969898</v>
      </c>
      <c r="AG15" s="769">
        <f>Önkormányzat!J67</f>
        <v>59707149</v>
      </c>
      <c r="AH15" s="769"/>
      <c r="AI15" s="769"/>
      <c r="AJ15" s="769"/>
      <c r="AK15" s="769">
        <f t="shared" si="2"/>
        <v>59707149</v>
      </c>
      <c r="AL15" s="210"/>
      <c r="AM15" s="210"/>
      <c r="AN15" s="210"/>
      <c r="AO15" s="210"/>
      <c r="AP15" s="210"/>
      <c r="AQ15" s="210"/>
      <c r="AR15" s="210"/>
      <c r="AS15" s="210"/>
      <c r="AT15" s="210"/>
    </row>
    <row r="16" spans="1:46" ht="18">
      <c r="A16" s="28" t="s">
        <v>51</v>
      </c>
      <c r="B16" s="170" t="s">
        <v>52</v>
      </c>
      <c r="C16" s="13">
        <f>SUM(Önkormányzat!C68)</f>
        <v>0</v>
      </c>
      <c r="D16" s="169">
        <f>SUM(Önkormányzat!D68)</f>
        <v>0</v>
      </c>
      <c r="E16" s="7">
        <f>SUM(Önkormányzat!E68)</f>
        <v>0</v>
      </c>
      <c r="F16" s="21">
        <f>SUM(Önkormányzat!F68)</f>
        <v>0</v>
      </c>
      <c r="G16" s="7" t="e">
        <f>#N/A</f>
        <v>#N/A</v>
      </c>
      <c r="H16" s="7" t="e">
        <f>#N/A</f>
        <v>#N/A</v>
      </c>
      <c r="I16" s="7" t="e">
        <f>#N/A</f>
        <v>#N/A</v>
      </c>
      <c r="J16" s="21" t="e">
        <f>#N/A</f>
        <v>#N/A</v>
      </c>
      <c r="K16" s="7">
        <f>SUM(Óvoda!C69)</f>
        <v>0</v>
      </c>
      <c r="L16" s="7">
        <f>SUM(Óvoda!D69)</f>
        <v>0</v>
      </c>
      <c r="M16" s="7">
        <f>SUM(Óvoda!E69)</f>
        <v>0</v>
      </c>
      <c r="N16" s="634">
        <f>SUM(KÖH!F68)</f>
        <v>0</v>
      </c>
      <c r="O16" s="21">
        <f>SUM(Óvoda!F69)</f>
        <v>0</v>
      </c>
      <c r="P16" s="171" t="e">
        <f>#N/A</f>
        <v>#N/A</v>
      </c>
      <c r="Q16" s="169" t="e">
        <f>#N/A</f>
        <v>#N/A</v>
      </c>
      <c r="R16" s="169" t="e">
        <f>#N/A</f>
        <v>#N/A</v>
      </c>
      <c r="S16" s="8" t="e">
        <f>#N/A</f>
        <v>#N/A</v>
      </c>
      <c r="T16" s="13" t="e">
        <f t="shared" si="7"/>
        <v>#N/A</v>
      </c>
      <c r="U16" s="13" t="e">
        <f t="shared" si="7"/>
        <v>#N/A</v>
      </c>
      <c r="V16" s="13" t="e">
        <f t="shared" si="7"/>
        <v>#N/A</v>
      </c>
      <c r="W16" s="757">
        <f t="shared" si="1"/>
        <v>0</v>
      </c>
      <c r="X16" s="769"/>
      <c r="Y16" s="769"/>
      <c r="Z16" s="769"/>
      <c r="AA16" s="769">
        <f t="shared" si="8"/>
        <v>0</v>
      </c>
      <c r="AB16" s="769"/>
      <c r="AC16" s="769"/>
      <c r="AD16" s="769"/>
      <c r="AE16" s="769"/>
      <c r="AF16" s="769">
        <f>AB16+AC16+AE16</f>
        <v>0</v>
      </c>
      <c r="AG16" s="769"/>
      <c r="AH16" s="769"/>
      <c r="AI16" s="769"/>
      <c r="AJ16" s="769"/>
      <c r="AK16" s="769">
        <f t="shared" si="2"/>
        <v>0</v>
      </c>
      <c r="AL16" s="210"/>
      <c r="AM16" s="210"/>
      <c r="AN16" s="210"/>
      <c r="AO16" s="210"/>
      <c r="AP16" s="210"/>
      <c r="AQ16" s="210"/>
      <c r="AR16" s="210"/>
      <c r="AS16" s="210"/>
      <c r="AT16" s="210"/>
    </row>
    <row r="17" spans="1:46" ht="18">
      <c r="A17" s="28" t="s">
        <v>54</v>
      </c>
      <c r="B17" s="170" t="s">
        <v>55</v>
      </c>
      <c r="C17" s="13">
        <f>SUM(Önkormányzat!C69)</f>
        <v>0</v>
      </c>
      <c r="D17" s="169">
        <f>SUM(Önkormányzat!D69)</f>
        <v>0</v>
      </c>
      <c r="E17" s="7">
        <f>SUM(Önkormányzat!E69)</f>
        <v>0</v>
      </c>
      <c r="F17" s="21">
        <f>SUM(Önkormányzat!F69)</f>
        <v>0</v>
      </c>
      <c r="G17" s="7" t="e">
        <f>#N/A</f>
        <v>#N/A</v>
      </c>
      <c r="H17" s="7" t="e">
        <f>#N/A</f>
        <v>#N/A</v>
      </c>
      <c r="I17" s="7" t="e">
        <f>#N/A</f>
        <v>#N/A</v>
      </c>
      <c r="J17" s="21" t="e">
        <f>#N/A</f>
        <v>#N/A</v>
      </c>
      <c r="K17" s="7">
        <f>SUM(Óvoda!C70)</f>
        <v>0</v>
      </c>
      <c r="L17" s="7">
        <f>SUM(Óvoda!D70)</f>
        <v>0</v>
      </c>
      <c r="M17" s="7">
        <f>SUM(Óvoda!E70)</f>
        <v>0</v>
      </c>
      <c r="N17" s="634">
        <f>SUM(KÖH!F69)</f>
        <v>0</v>
      </c>
      <c r="O17" s="21">
        <f>SUM(Óvoda!F70)</f>
        <v>0</v>
      </c>
      <c r="P17" s="171" t="e">
        <f>#N/A</f>
        <v>#N/A</v>
      </c>
      <c r="Q17" s="169" t="e">
        <f>#N/A</f>
        <v>#N/A</v>
      </c>
      <c r="R17" s="169" t="e">
        <f>#N/A</f>
        <v>#N/A</v>
      </c>
      <c r="S17" s="8" t="e">
        <f>#N/A</f>
        <v>#N/A</v>
      </c>
      <c r="T17" s="13" t="e">
        <f t="shared" si="7"/>
        <v>#N/A</v>
      </c>
      <c r="U17" s="13" t="e">
        <f t="shared" si="7"/>
        <v>#N/A</v>
      </c>
      <c r="V17" s="13" t="e">
        <f t="shared" si="7"/>
        <v>#N/A</v>
      </c>
      <c r="W17" s="757">
        <f t="shared" si="1"/>
        <v>0</v>
      </c>
      <c r="X17" s="769"/>
      <c r="Y17" s="769"/>
      <c r="Z17" s="769"/>
      <c r="AA17" s="769">
        <f t="shared" si="8"/>
        <v>0</v>
      </c>
      <c r="AB17" s="769"/>
      <c r="AC17" s="769"/>
      <c r="AD17" s="769"/>
      <c r="AE17" s="769"/>
      <c r="AF17" s="769">
        <f>AB17+AC17+AD17+AE17</f>
        <v>0</v>
      </c>
      <c r="AG17" s="769"/>
      <c r="AH17" s="769"/>
      <c r="AI17" s="769"/>
      <c r="AJ17" s="769"/>
      <c r="AK17" s="769">
        <f t="shared" si="2"/>
        <v>0</v>
      </c>
      <c r="AL17" s="210"/>
      <c r="AM17" s="210"/>
      <c r="AN17" s="210"/>
      <c r="AO17" s="210"/>
      <c r="AP17" s="210"/>
      <c r="AQ17" s="210"/>
      <c r="AR17" s="210"/>
      <c r="AS17" s="210"/>
      <c r="AT17" s="210"/>
    </row>
    <row r="18" spans="1:46" ht="18">
      <c r="A18" s="28" t="s">
        <v>58</v>
      </c>
      <c r="B18" s="170" t="s">
        <v>59</v>
      </c>
      <c r="C18" s="31">
        <f>SUM(Önkormányzat!C70)</f>
        <v>0</v>
      </c>
      <c r="D18" s="30">
        <f>SUM(Önkormányzat!D70)</f>
        <v>0</v>
      </c>
      <c r="E18" s="30">
        <f>SUM(Önkormányzat!E70)</f>
        <v>0</v>
      </c>
      <c r="F18" s="8">
        <f>SUM(Önkormányzat!F70)</f>
        <v>0</v>
      </c>
      <c r="G18" s="13" t="e">
        <f>#N/A</f>
        <v>#N/A</v>
      </c>
      <c r="H18" s="7" t="e">
        <f>#N/A</f>
        <v>#N/A</v>
      </c>
      <c r="I18" s="7" t="e">
        <f>#N/A</f>
        <v>#N/A</v>
      </c>
      <c r="J18" s="21" t="e">
        <f>#N/A</f>
        <v>#N/A</v>
      </c>
      <c r="K18" s="13">
        <f>SUM(Óvoda!C71)</f>
        <v>0</v>
      </c>
      <c r="L18" s="7">
        <f>SUM(Óvoda!D71)</f>
        <v>0</v>
      </c>
      <c r="M18" s="7">
        <f>SUM(Óvoda!E71)</f>
        <v>0</v>
      </c>
      <c r="N18" s="634">
        <f>SUM(KÖH!F70)</f>
        <v>0</v>
      </c>
      <c r="O18" s="21">
        <f>SUM(Óvoda!F71)</f>
        <v>0</v>
      </c>
      <c r="P18" s="171" t="e">
        <f>#N/A</f>
        <v>#N/A</v>
      </c>
      <c r="Q18" s="169" t="e">
        <f>#N/A</f>
        <v>#N/A</v>
      </c>
      <c r="R18" s="169" t="e">
        <f>#N/A</f>
        <v>#N/A</v>
      </c>
      <c r="S18" s="8" t="e">
        <f>#N/A</f>
        <v>#N/A</v>
      </c>
      <c r="T18" s="13" t="e">
        <f t="shared" si="7"/>
        <v>#N/A</v>
      </c>
      <c r="U18" s="13" t="e">
        <f t="shared" si="7"/>
        <v>#N/A</v>
      </c>
      <c r="V18" s="13" t="e">
        <f t="shared" si="7"/>
        <v>#N/A</v>
      </c>
      <c r="W18" s="757">
        <f t="shared" si="1"/>
        <v>0</v>
      </c>
      <c r="X18" s="769"/>
      <c r="Y18" s="769"/>
      <c r="Z18" s="769"/>
      <c r="AA18" s="769">
        <f t="shared" si="8"/>
        <v>0</v>
      </c>
      <c r="AB18" s="769">
        <f>Önkormányzat!I70</f>
        <v>6500000</v>
      </c>
      <c r="AC18" s="769"/>
      <c r="AD18" s="769"/>
      <c r="AE18" s="769"/>
      <c r="AF18" s="769">
        <f>AB18+AC18+AD18+AE18</f>
        <v>6500000</v>
      </c>
      <c r="AG18" s="769">
        <f>Önkormányzat!J70</f>
        <v>6500000</v>
      </c>
      <c r="AH18" s="769"/>
      <c r="AI18" s="769"/>
      <c r="AJ18" s="769"/>
      <c r="AK18" s="769">
        <f t="shared" si="2"/>
        <v>6500000</v>
      </c>
      <c r="AL18" s="210"/>
      <c r="AM18" s="210"/>
      <c r="AN18" s="210"/>
      <c r="AO18" s="210"/>
      <c r="AP18" s="210"/>
      <c r="AQ18" s="210"/>
      <c r="AR18" s="210"/>
      <c r="AS18" s="210"/>
      <c r="AT18" s="210"/>
    </row>
    <row r="19" spans="1:46" ht="20.399999999999999">
      <c r="A19" s="922" t="s">
        <v>202</v>
      </c>
      <c r="B19" s="922"/>
      <c r="C19" s="761" t="e">
        <f t="shared" ref="C19:V19" si="9">SUM(C14:C18)</f>
        <v>#N/A</v>
      </c>
      <c r="D19" s="761" t="e">
        <f t="shared" si="9"/>
        <v>#N/A</v>
      </c>
      <c r="E19" s="761" t="e">
        <f t="shared" si="9"/>
        <v>#N/A</v>
      </c>
      <c r="F19" s="762">
        <f t="shared" si="9"/>
        <v>73315500</v>
      </c>
      <c r="G19" s="761" t="e">
        <f t="shared" si="9"/>
        <v>#N/A</v>
      </c>
      <c r="H19" s="761" t="e">
        <f t="shared" si="9"/>
        <v>#N/A</v>
      </c>
      <c r="I19" s="761" t="e">
        <f t="shared" si="9"/>
        <v>#N/A</v>
      </c>
      <c r="J19" s="763" t="e">
        <f t="shared" si="9"/>
        <v>#N/A</v>
      </c>
      <c r="K19" s="761">
        <f t="shared" si="9"/>
        <v>0</v>
      </c>
      <c r="L19" s="761">
        <f t="shared" si="9"/>
        <v>0</v>
      </c>
      <c r="M19" s="761">
        <f t="shared" si="9"/>
        <v>0</v>
      </c>
      <c r="N19" s="761">
        <f t="shared" si="9"/>
        <v>0</v>
      </c>
      <c r="O19" s="762">
        <f t="shared" si="9"/>
        <v>0</v>
      </c>
      <c r="P19" s="761" t="e">
        <f t="shared" si="9"/>
        <v>#N/A</v>
      </c>
      <c r="Q19" s="761" t="e">
        <f t="shared" si="9"/>
        <v>#N/A</v>
      </c>
      <c r="R19" s="761" t="e">
        <f t="shared" si="9"/>
        <v>#N/A</v>
      </c>
      <c r="S19" s="762" t="e">
        <f t="shared" si="9"/>
        <v>#N/A</v>
      </c>
      <c r="T19" s="761" t="e">
        <f t="shared" si="9"/>
        <v>#N/A</v>
      </c>
      <c r="U19" s="761" t="e">
        <f t="shared" si="9"/>
        <v>#N/A</v>
      </c>
      <c r="V19" s="761" t="e">
        <f t="shared" si="9"/>
        <v>#N/A</v>
      </c>
      <c r="W19" s="759">
        <f t="shared" si="1"/>
        <v>73315500</v>
      </c>
      <c r="X19" s="768">
        <f>X14+X15+X16+X17+X18</f>
        <v>75489640</v>
      </c>
      <c r="Y19" s="768">
        <f t="shared" ref="Y19:AA19" si="10">Y14+Y15+Y16+Y17+Y18</f>
        <v>0</v>
      </c>
      <c r="Z19" s="768">
        <f t="shared" si="10"/>
        <v>0</v>
      </c>
      <c r="AA19" s="768">
        <f t="shared" si="10"/>
        <v>75489640</v>
      </c>
      <c r="AB19" s="768">
        <f>SUM(AB14:AB18)</f>
        <v>90072478</v>
      </c>
      <c r="AC19" s="768"/>
      <c r="AD19" s="768"/>
      <c r="AE19" s="768"/>
      <c r="AF19" s="768">
        <f>SUM(AF14:AF18)</f>
        <v>90072478</v>
      </c>
      <c r="AG19" s="774">
        <f>AG14+AG15+AG16+AG17+AG18</f>
        <v>79968338</v>
      </c>
      <c r="AH19" s="771"/>
      <c r="AI19" s="771"/>
      <c r="AJ19" s="771"/>
      <c r="AK19" s="774">
        <f t="shared" si="2"/>
        <v>79968338</v>
      </c>
      <c r="AL19" s="210"/>
      <c r="AM19" s="210"/>
      <c r="AN19" s="210"/>
      <c r="AO19" s="210"/>
      <c r="AP19" s="210"/>
      <c r="AQ19" s="210"/>
      <c r="AR19" s="210"/>
      <c r="AS19" s="210"/>
      <c r="AT19" s="210"/>
    </row>
    <row r="20" spans="1:46" ht="18">
      <c r="A20" s="28" t="s">
        <v>66</v>
      </c>
      <c r="B20" s="18" t="s">
        <v>67</v>
      </c>
      <c r="C20" s="20">
        <f>SUM(Önkormányzat!C64)</f>
        <v>0</v>
      </c>
      <c r="D20" s="34">
        <f>SUM(Önkormányzat!D64)</f>
        <v>0</v>
      </c>
      <c r="E20" s="19">
        <f>SUM(Önkormányzat!E64)</f>
        <v>0</v>
      </c>
      <c r="F20" s="21">
        <f>Önkormányzat!F64</f>
        <v>46967317</v>
      </c>
      <c r="G20" s="19" t="e">
        <f>#N/A</f>
        <v>#N/A</v>
      </c>
      <c r="H20" s="19" t="e">
        <f>#N/A</f>
        <v>#N/A</v>
      </c>
      <c r="I20" s="19" t="e">
        <f>#N/A</f>
        <v>#N/A</v>
      </c>
      <c r="J20" s="21" t="e">
        <f>#N/A</f>
        <v>#N/A</v>
      </c>
      <c r="K20" s="19">
        <f>SUM(Óvoda!C65)</f>
        <v>0</v>
      </c>
      <c r="L20" s="19">
        <f>SUM(Óvoda!D65)</f>
        <v>0</v>
      </c>
      <c r="M20" s="19">
        <f>SUM(Óvoda!E65)</f>
        <v>0</v>
      </c>
      <c r="N20" s="635">
        <f>SUM(KÖH!F64)</f>
        <v>0</v>
      </c>
      <c r="O20" s="21">
        <f>SUM(Óvoda!F65)</f>
        <v>0</v>
      </c>
      <c r="P20" s="33" t="e">
        <f>#N/A</f>
        <v>#N/A</v>
      </c>
      <c r="Q20" s="33" t="e">
        <f>#N/A</f>
        <v>#N/A</v>
      </c>
      <c r="R20" s="33" t="e">
        <f>#N/A</f>
        <v>#N/A</v>
      </c>
      <c r="S20" s="172" t="e">
        <f>#N/A</f>
        <v>#N/A</v>
      </c>
      <c r="T20" s="13" t="e">
        <f>SUM(C20,G20,K20,P20)</f>
        <v>#N/A</v>
      </c>
      <c r="U20" s="13" t="e">
        <f>SUM(D20,H20,L20,Q20)</f>
        <v>#N/A</v>
      </c>
      <c r="V20" s="13" t="e">
        <f>SUM(E20,I20,M20,R20)</f>
        <v>#N/A</v>
      </c>
      <c r="W20" s="757">
        <f t="shared" si="1"/>
        <v>46967317</v>
      </c>
      <c r="X20" s="769">
        <f>Önkormányzat!H64</f>
        <v>41952147</v>
      </c>
      <c r="Y20" s="770"/>
      <c r="Z20" s="770"/>
      <c r="AA20" s="769">
        <f>X20+Y20+Z20</f>
        <v>41952147</v>
      </c>
      <c r="AB20" s="769">
        <f>Önkormányzat!I64</f>
        <v>18610441</v>
      </c>
      <c r="AC20" s="769"/>
      <c r="AD20" s="769"/>
      <c r="AE20" s="769"/>
      <c r="AF20" s="769">
        <f>AB20+AC20+AD20+AE20</f>
        <v>18610441</v>
      </c>
      <c r="AG20" s="769">
        <f>Önkormányzat!J64</f>
        <v>0</v>
      </c>
      <c r="AH20" s="770"/>
      <c r="AI20" s="770"/>
      <c r="AJ20" s="770"/>
      <c r="AK20" s="769">
        <f t="shared" si="2"/>
        <v>0</v>
      </c>
      <c r="AL20" s="210"/>
      <c r="AM20" s="210"/>
      <c r="AN20" s="210"/>
      <c r="AO20" s="210"/>
      <c r="AP20" s="210"/>
      <c r="AQ20" s="210"/>
      <c r="AR20" s="210"/>
      <c r="AS20" s="210"/>
      <c r="AT20" s="210"/>
    </row>
    <row r="21" spans="1:46" ht="18">
      <c r="A21" s="28" t="s">
        <v>94</v>
      </c>
      <c r="B21" s="18" t="s">
        <v>577</v>
      </c>
      <c r="C21" s="20"/>
      <c r="D21" s="34"/>
      <c r="E21" s="19"/>
      <c r="F21" s="21">
        <f>(Önkormányzat!F75)</f>
        <v>7438526</v>
      </c>
      <c r="G21" s="19"/>
      <c r="H21" s="19"/>
      <c r="I21" s="19"/>
      <c r="J21" s="21"/>
      <c r="K21" s="19"/>
      <c r="L21" s="19"/>
      <c r="M21" s="19"/>
      <c r="N21" s="635"/>
      <c r="O21" s="21"/>
      <c r="P21" s="33"/>
      <c r="Q21" s="33"/>
      <c r="R21" s="33"/>
      <c r="S21" s="172"/>
      <c r="T21" s="13"/>
      <c r="U21" s="13"/>
      <c r="V21" s="13"/>
      <c r="W21" s="757">
        <f>SUM(F21+N21+O21)</f>
        <v>7438526</v>
      </c>
      <c r="X21" s="769">
        <f>Önkormányzat!H75</f>
        <v>7438526</v>
      </c>
      <c r="Y21" s="770"/>
      <c r="Z21" s="770"/>
      <c r="AA21" s="769">
        <f>X21+Y21+Z21</f>
        <v>7438526</v>
      </c>
      <c r="AB21" s="769">
        <f>Önkormányzat!I75</f>
        <v>7438526</v>
      </c>
      <c r="AC21" s="769"/>
      <c r="AD21" s="769"/>
      <c r="AE21" s="769"/>
      <c r="AF21" s="769">
        <f>AB21+AC21+AD21+AD21+AE21</f>
        <v>7438526</v>
      </c>
      <c r="AG21" s="769">
        <f>Önkormányzat!J75</f>
        <v>7438526</v>
      </c>
      <c r="AH21" s="770"/>
      <c r="AI21" s="770"/>
      <c r="AJ21" s="770"/>
      <c r="AK21" s="769">
        <f t="shared" si="2"/>
        <v>7438526</v>
      </c>
      <c r="AL21" s="210"/>
      <c r="AM21" s="210"/>
      <c r="AN21" s="210"/>
      <c r="AO21" s="210"/>
      <c r="AP21" s="210"/>
      <c r="AQ21" s="210"/>
      <c r="AR21" s="210"/>
      <c r="AS21" s="210"/>
      <c r="AT21" s="210"/>
    </row>
    <row r="22" spans="1:46" ht="18">
      <c r="A22" s="921" t="s">
        <v>203</v>
      </c>
      <c r="B22" s="921"/>
      <c r="C22" s="764" t="e">
        <f>SUM(C13,C19,C20)</f>
        <v>#N/A</v>
      </c>
      <c r="D22" s="764" t="e">
        <f>SUM(D13,D19,D20)</f>
        <v>#N/A</v>
      </c>
      <c r="E22" s="764" t="e">
        <f>SUM(E13,E19,E20)</f>
        <v>#N/A</v>
      </c>
      <c r="F22" s="765">
        <f>SUM(F13,F20,F19,F21)</f>
        <v>412404222</v>
      </c>
      <c r="G22" s="764" t="e">
        <f>SUM(G13,G19,G20)</f>
        <v>#N/A</v>
      </c>
      <c r="H22" s="764" t="e">
        <f>SUM(H13,H19,H20)</f>
        <v>#N/A</v>
      </c>
      <c r="I22" s="764" t="e">
        <f>SUM(I13,I19,I20)</f>
        <v>#N/A</v>
      </c>
      <c r="J22" s="765" t="e">
        <f>SUM(J13,J20,J19)</f>
        <v>#N/A</v>
      </c>
      <c r="K22" s="764">
        <f>SUM(K13,K19,K20)</f>
        <v>0</v>
      </c>
      <c r="L22" s="764">
        <f>SUM(L13,L19,L20)</f>
        <v>0</v>
      </c>
      <c r="M22" s="764">
        <f>SUM(M13,M19,M20)</f>
        <v>0</v>
      </c>
      <c r="N22" s="764">
        <f>N13</f>
        <v>125119102</v>
      </c>
      <c r="O22" s="765">
        <f>SUM(O13,O20,O19)</f>
        <v>149400049</v>
      </c>
      <c r="P22" s="764" t="e">
        <f>SUM(P13,P19,P20)</f>
        <v>#N/A</v>
      </c>
      <c r="Q22" s="764" t="e">
        <f>SUM(Q13,Q19,Q20)</f>
        <v>#N/A</v>
      </c>
      <c r="R22" s="764" t="e">
        <f>SUM(R13,R19,R20)</f>
        <v>#N/A</v>
      </c>
      <c r="S22" s="765" t="e">
        <f>SUM(S13,S20,S19)</f>
        <v>#N/A</v>
      </c>
      <c r="T22" s="764" t="e">
        <f>SUM(T13,T19,T20)</f>
        <v>#N/A</v>
      </c>
      <c r="U22" s="764" t="e">
        <f>SUM(U13,U19,U20)</f>
        <v>#N/A</v>
      </c>
      <c r="V22" s="764" t="e">
        <f>SUM(V13,V19,V20)</f>
        <v>#N/A</v>
      </c>
      <c r="W22" s="759">
        <f>SUM(F22+O22+N22)</f>
        <v>686923373</v>
      </c>
      <c r="X22" s="768">
        <f>X13+X19+X20+X21</f>
        <v>417877114</v>
      </c>
      <c r="Y22" s="768">
        <f t="shared" ref="Y22:Z22" si="11">Y13+Y19+Y20+Y21</f>
        <v>126425250</v>
      </c>
      <c r="Z22" s="768">
        <f t="shared" si="11"/>
        <v>150558670</v>
      </c>
      <c r="AA22" s="768">
        <f t="shared" ref="AA22:AJ22" si="12">AA13+AA19+AA20+AA21</f>
        <v>694861034</v>
      </c>
      <c r="AB22" s="768">
        <f t="shared" si="12"/>
        <v>427243051</v>
      </c>
      <c r="AC22" s="768">
        <f t="shared" si="12"/>
        <v>127758255</v>
      </c>
      <c r="AD22" s="768">
        <f t="shared" si="12"/>
        <v>151717540</v>
      </c>
      <c r="AE22" s="768">
        <f t="shared" si="12"/>
        <v>1782368</v>
      </c>
      <c r="AF22" s="768">
        <f t="shared" si="12"/>
        <v>708501214</v>
      </c>
      <c r="AG22" s="768">
        <f t="shared" si="12"/>
        <v>336336460</v>
      </c>
      <c r="AH22" s="768">
        <f t="shared" si="12"/>
        <v>123797751</v>
      </c>
      <c r="AI22" s="768">
        <f t="shared" si="12"/>
        <v>136957492</v>
      </c>
      <c r="AJ22" s="768">
        <f t="shared" si="12"/>
        <v>1240476</v>
      </c>
      <c r="AK22" s="774">
        <f t="shared" si="2"/>
        <v>598332179</v>
      </c>
      <c r="AL22" s="210"/>
      <c r="AM22" s="210"/>
      <c r="AN22" s="210"/>
      <c r="AO22" s="210"/>
      <c r="AP22" s="210"/>
      <c r="AQ22" s="210"/>
      <c r="AR22" s="210"/>
      <c r="AS22" s="210"/>
      <c r="AT22" s="210"/>
    </row>
    <row r="23" spans="1:46" ht="18">
      <c r="A23" s="28" t="s">
        <v>84</v>
      </c>
      <c r="B23" s="174" t="s">
        <v>85</v>
      </c>
      <c r="C23" s="34">
        <f>SUM(Önkormányzat!C73)</f>
        <v>0</v>
      </c>
      <c r="D23" s="33">
        <f>SUM(Önkormányzat!D73)</f>
        <v>0</v>
      </c>
      <c r="E23" s="33">
        <f>SUM(Önkormányzat!E73)</f>
        <v>0</v>
      </c>
      <c r="F23" s="8">
        <f>SUM(Önkormányzat!F73)</f>
        <v>0</v>
      </c>
      <c r="G23" s="20" t="e">
        <f>#N/A</f>
        <v>#N/A</v>
      </c>
      <c r="H23" s="20" t="e">
        <f>#N/A</f>
        <v>#N/A</v>
      </c>
      <c r="I23" s="20" t="e">
        <f>#N/A</f>
        <v>#N/A</v>
      </c>
      <c r="J23" s="8" t="e">
        <f>#N/A</f>
        <v>#N/A</v>
      </c>
      <c r="K23" s="20">
        <f>SUM(Óvoda!C74)</f>
        <v>0</v>
      </c>
      <c r="L23" s="20">
        <f>SUM(Óvoda!D74)</f>
        <v>0</v>
      </c>
      <c r="M23" s="20">
        <f>SUM(Óvoda!E74)</f>
        <v>0</v>
      </c>
      <c r="N23" s="636">
        <f>SUM(KÖH!F73)</f>
        <v>0</v>
      </c>
      <c r="O23" s="8">
        <f>SUM(Óvoda!F74)</f>
        <v>0</v>
      </c>
      <c r="P23" s="20" t="e">
        <f>#N/A</f>
        <v>#N/A</v>
      </c>
      <c r="Q23" s="19" t="e">
        <f>#N/A</f>
        <v>#N/A</v>
      </c>
      <c r="R23" s="19" t="e">
        <f>#N/A</f>
        <v>#N/A</v>
      </c>
      <c r="S23" s="8" t="e">
        <f>#N/A</f>
        <v>#N/A</v>
      </c>
      <c r="T23" s="13" t="e">
        <f>SUM(C23,G23,K23,P23)</f>
        <v>#N/A</v>
      </c>
      <c r="U23" s="13" t="e">
        <f>SUM(D23,H23,L23,Q23)</f>
        <v>#N/A</v>
      </c>
      <c r="V23" s="13" t="e">
        <f>SUM(E23,I23,M23,R23)</f>
        <v>#N/A</v>
      </c>
      <c r="W23" s="757">
        <f t="shared" si="1"/>
        <v>0</v>
      </c>
      <c r="X23" s="770"/>
      <c r="Y23" s="770"/>
      <c r="Z23" s="770"/>
      <c r="AA23" s="769">
        <f>X23+Y23+Z23</f>
        <v>0</v>
      </c>
      <c r="AB23" s="769"/>
      <c r="AC23" s="769"/>
      <c r="AD23" s="769"/>
      <c r="AE23" s="769"/>
      <c r="AF23" s="769">
        <f>AB23+AC23+AD23+AE23</f>
        <v>0</v>
      </c>
      <c r="AG23" s="770"/>
      <c r="AH23" s="770"/>
      <c r="AI23" s="770"/>
      <c r="AJ23" s="770"/>
      <c r="AK23" s="769">
        <f t="shared" si="2"/>
        <v>0</v>
      </c>
      <c r="AL23" s="210"/>
      <c r="AM23" s="210"/>
      <c r="AN23" s="210"/>
      <c r="AO23" s="210"/>
      <c r="AP23" s="210"/>
      <c r="AQ23" s="210"/>
      <c r="AR23" s="210"/>
      <c r="AS23" s="210"/>
      <c r="AT23" s="210"/>
    </row>
    <row r="24" spans="1:46" ht="18">
      <c r="A24" s="28"/>
      <c r="B24" s="174"/>
      <c r="C24" s="34"/>
      <c r="D24" s="33"/>
      <c r="E24" s="33"/>
      <c r="F24" s="8"/>
      <c r="G24" s="20"/>
      <c r="H24" s="20"/>
      <c r="I24" s="20"/>
      <c r="J24" s="8"/>
      <c r="K24" s="20"/>
      <c r="L24" s="20"/>
      <c r="M24" s="20"/>
      <c r="N24" s="637"/>
      <c r="O24" s="8"/>
      <c r="P24" s="20"/>
      <c r="Q24" s="19"/>
      <c r="R24" s="19"/>
      <c r="S24" s="8"/>
      <c r="T24" s="13"/>
      <c r="U24" s="13"/>
      <c r="V24" s="13"/>
      <c r="W24" s="757">
        <f t="shared" si="1"/>
        <v>0</v>
      </c>
      <c r="X24" s="770"/>
      <c r="Y24" s="770"/>
      <c r="Z24" s="770"/>
      <c r="AA24" s="769">
        <f t="shared" ref="AA24:AA26" si="13">X24+Y24+Z24</f>
        <v>0</v>
      </c>
      <c r="AB24" s="769"/>
      <c r="AC24" s="769"/>
      <c r="AD24" s="769"/>
      <c r="AE24" s="769"/>
      <c r="AF24" s="769">
        <f>AB24+AC24+AD24+AE24</f>
        <v>0</v>
      </c>
      <c r="AG24" s="770"/>
      <c r="AH24" s="770"/>
      <c r="AI24" s="770"/>
      <c r="AJ24" s="770"/>
      <c r="AK24" s="769">
        <f t="shared" si="2"/>
        <v>0</v>
      </c>
      <c r="AL24" s="210"/>
      <c r="AM24" s="210"/>
      <c r="AN24" s="210"/>
      <c r="AO24" s="210"/>
      <c r="AP24" s="210"/>
      <c r="AQ24" s="210"/>
      <c r="AR24" s="210"/>
      <c r="AS24" s="210"/>
      <c r="AT24" s="210"/>
    </row>
    <row r="25" spans="1:46" ht="18">
      <c r="A25" s="175" t="s">
        <v>91</v>
      </c>
      <c r="B25" s="176" t="s">
        <v>90</v>
      </c>
      <c r="C25" s="34" t="e">
        <f>SUM(Önkormányzat!C74)</f>
        <v>#N/A</v>
      </c>
      <c r="D25" s="33" t="e">
        <f>SUM(Önkormányzat!D74)</f>
        <v>#N/A</v>
      </c>
      <c r="E25" s="33" t="e">
        <f>SUM(Önkormányzat!E74)</f>
        <v>#N/A</v>
      </c>
      <c r="F25" s="8">
        <v>256054026</v>
      </c>
      <c r="G25" s="20" t="e">
        <f>#N/A</f>
        <v>#N/A</v>
      </c>
      <c r="H25" s="20" t="e">
        <f>#N/A</f>
        <v>#N/A</v>
      </c>
      <c r="I25" s="20" t="e">
        <f>#N/A</f>
        <v>#N/A</v>
      </c>
      <c r="J25" s="177" t="e">
        <f>#N/A</f>
        <v>#N/A</v>
      </c>
      <c r="K25" s="20">
        <f>SUM(-Óvoda!C127)</f>
        <v>0</v>
      </c>
      <c r="L25" s="20">
        <f>SUM(-Óvoda!D127)</f>
        <v>0</v>
      </c>
      <c r="M25" s="20">
        <f>SUM(-Óvoda!E127)</f>
        <v>0</v>
      </c>
      <c r="N25" s="637"/>
      <c r="O25" s="177"/>
      <c r="P25" s="20" t="e">
        <f>#N/A</f>
        <v>#N/A</v>
      </c>
      <c r="Q25" s="20" t="e">
        <f>#N/A</f>
        <v>#N/A</v>
      </c>
      <c r="R25" s="20" t="e">
        <f>#N/A</f>
        <v>#N/A</v>
      </c>
      <c r="S25" s="177" t="e">
        <f>#N/A</f>
        <v>#N/A</v>
      </c>
      <c r="T25" s="13" t="e">
        <f t="shared" ref="T25:V25" si="14">SUM(C25,G25,K25,P25)</f>
        <v>#N/A</v>
      </c>
      <c r="U25" s="13" t="e">
        <f t="shared" si="14"/>
        <v>#N/A</v>
      </c>
      <c r="V25" s="13" t="e">
        <f t="shared" si="14"/>
        <v>#N/A</v>
      </c>
      <c r="W25" s="757">
        <f t="shared" si="1"/>
        <v>256054026</v>
      </c>
      <c r="X25" s="769">
        <f>Önkormányzat!H74</f>
        <v>258342046</v>
      </c>
      <c r="Y25" s="770"/>
      <c r="Z25" s="770"/>
      <c r="AA25" s="769">
        <f t="shared" si="13"/>
        <v>258342046</v>
      </c>
      <c r="AB25" s="769">
        <f>Önkormányzat!I74</f>
        <v>262586505</v>
      </c>
      <c r="AC25" s="769"/>
      <c r="AD25" s="769"/>
      <c r="AE25" s="769"/>
      <c r="AF25" s="769">
        <f>AB25+AC25+AD25+AE25</f>
        <v>262586505</v>
      </c>
      <c r="AG25" s="769">
        <f>Önkormányzat!J74</f>
        <v>249157634</v>
      </c>
      <c r="AH25" s="770"/>
      <c r="AI25" s="770"/>
      <c r="AJ25" s="770"/>
      <c r="AK25" s="769">
        <f t="shared" si="2"/>
        <v>249157634</v>
      </c>
      <c r="AL25" s="210"/>
      <c r="AM25" s="210"/>
      <c r="AN25" s="210"/>
      <c r="AO25" s="210"/>
      <c r="AP25" s="210"/>
      <c r="AQ25" s="210"/>
      <c r="AR25" s="210"/>
      <c r="AS25" s="210"/>
      <c r="AT25" s="210"/>
    </row>
    <row r="26" spans="1:46" ht="18">
      <c r="A26" s="28"/>
      <c r="B26" s="174"/>
      <c r="C26" s="34"/>
      <c r="D26" s="33"/>
      <c r="E26" s="33"/>
      <c r="F26" s="21"/>
      <c r="G26" s="20"/>
      <c r="H26" s="20"/>
      <c r="I26" s="20"/>
      <c r="J26" s="21"/>
      <c r="K26" s="20"/>
      <c r="L26" s="20"/>
      <c r="M26" s="20"/>
      <c r="N26" s="637"/>
      <c r="O26" s="8"/>
      <c r="P26" s="20"/>
      <c r="Q26" s="19"/>
      <c r="R26" s="19"/>
      <c r="S26" s="8"/>
      <c r="T26" s="13"/>
      <c r="U26" s="13"/>
      <c r="V26" s="13"/>
      <c r="W26" s="757"/>
      <c r="X26" s="770"/>
      <c r="Y26" s="770"/>
      <c r="Z26" s="770"/>
      <c r="AA26" s="769">
        <f t="shared" si="13"/>
        <v>0</v>
      </c>
      <c r="AB26" s="769"/>
      <c r="AC26" s="769"/>
      <c r="AD26" s="769"/>
      <c r="AE26" s="769"/>
      <c r="AF26" s="769">
        <f>AB26+AC26+AD26+AE26</f>
        <v>0</v>
      </c>
      <c r="AG26" s="770"/>
      <c r="AH26" s="770"/>
      <c r="AI26" s="770"/>
      <c r="AJ26" s="770"/>
      <c r="AK26" s="769">
        <f t="shared" si="2"/>
        <v>0</v>
      </c>
      <c r="AL26" s="210"/>
      <c r="AM26" s="210"/>
      <c r="AN26" s="210"/>
      <c r="AO26" s="210"/>
      <c r="AP26" s="210"/>
      <c r="AQ26" s="210"/>
      <c r="AR26" s="210"/>
      <c r="AS26" s="210"/>
      <c r="AT26" s="210"/>
    </row>
    <row r="27" spans="1:46" ht="18">
      <c r="A27" s="921" t="s">
        <v>204</v>
      </c>
      <c r="B27" s="921"/>
      <c r="C27" s="764" t="e">
        <f t="shared" ref="C27:M27" si="15">SUM(C22:C26)</f>
        <v>#N/A</v>
      </c>
      <c r="D27" s="766" t="e">
        <f t="shared" si="15"/>
        <v>#N/A</v>
      </c>
      <c r="E27" s="766" t="e">
        <f t="shared" si="15"/>
        <v>#N/A</v>
      </c>
      <c r="F27" s="765">
        <f t="shared" si="15"/>
        <v>668458248</v>
      </c>
      <c r="G27" s="766" t="e">
        <f t="shared" si="15"/>
        <v>#N/A</v>
      </c>
      <c r="H27" s="766" t="e">
        <f t="shared" si="15"/>
        <v>#N/A</v>
      </c>
      <c r="I27" s="766" t="e">
        <f t="shared" si="15"/>
        <v>#N/A</v>
      </c>
      <c r="J27" s="765" t="e">
        <f t="shared" si="15"/>
        <v>#N/A</v>
      </c>
      <c r="K27" s="766">
        <f t="shared" si="15"/>
        <v>0</v>
      </c>
      <c r="L27" s="766">
        <f t="shared" si="15"/>
        <v>0</v>
      </c>
      <c r="M27" s="766">
        <f t="shared" si="15"/>
        <v>0</v>
      </c>
      <c r="N27" s="765">
        <f>N22+N23+N24+N25+N26</f>
        <v>125119102</v>
      </c>
      <c r="O27" s="765">
        <f t="shared" ref="O27:V27" si="16">SUM(O22:O26)</f>
        <v>149400049</v>
      </c>
      <c r="P27" s="766" t="e">
        <f t="shared" si="16"/>
        <v>#N/A</v>
      </c>
      <c r="Q27" s="766" t="e">
        <f t="shared" si="16"/>
        <v>#N/A</v>
      </c>
      <c r="R27" s="766" t="e">
        <f t="shared" si="16"/>
        <v>#N/A</v>
      </c>
      <c r="S27" s="765" t="e">
        <f t="shared" si="16"/>
        <v>#N/A</v>
      </c>
      <c r="T27" s="766" t="e">
        <f t="shared" si="16"/>
        <v>#N/A</v>
      </c>
      <c r="U27" s="766" t="e">
        <f t="shared" si="16"/>
        <v>#N/A</v>
      </c>
      <c r="V27" s="766" t="e">
        <f t="shared" si="16"/>
        <v>#N/A</v>
      </c>
      <c r="W27" s="759">
        <f>SUM(F27+O27+N27)</f>
        <v>942977399</v>
      </c>
      <c r="X27" s="768">
        <f>X20+X21+X19+X13+X25</f>
        <v>676219160</v>
      </c>
      <c r="Y27" s="768">
        <f t="shared" ref="Y27:Z27" si="17">Y22+Y23+Y24+Y25+Y26</f>
        <v>126425250</v>
      </c>
      <c r="Z27" s="768">
        <f t="shared" si="17"/>
        <v>150558670</v>
      </c>
      <c r="AA27" s="768">
        <f>X27+Y27+Z27</f>
        <v>953203080</v>
      </c>
      <c r="AB27" s="768">
        <f>AB13+AB19+AB20+AB21+AB25</f>
        <v>689829556</v>
      </c>
      <c r="AC27" s="768">
        <f>AC22+AC23+AC24+AC25+AC26</f>
        <v>127758255</v>
      </c>
      <c r="AD27" s="768">
        <f>AD22+AD23+AD24+AD25+AD26</f>
        <v>151717540</v>
      </c>
      <c r="AE27" s="768">
        <f>AE22+AE23+AE24+AE25+AE26</f>
        <v>1782368</v>
      </c>
      <c r="AF27" s="768">
        <f>AB27+AC27+AD27+AE27</f>
        <v>971087719</v>
      </c>
      <c r="AG27" s="768">
        <f>AG22+AG23+AG24+AG25+AG26</f>
        <v>585494094</v>
      </c>
      <c r="AH27" s="768">
        <f>AH22+AH23+AH24+AH25+AH26</f>
        <v>123797751</v>
      </c>
      <c r="AI27" s="768">
        <f>AI22+AI23+AI24+AI25+AI26</f>
        <v>136957492</v>
      </c>
      <c r="AJ27" s="768">
        <f>AJ22+AJ23+AJ24+AJ25+AJ26</f>
        <v>1240476</v>
      </c>
      <c r="AK27" s="774">
        <f t="shared" si="2"/>
        <v>847489813</v>
      </c>
      <c r="AL27" s="210"/>
      <c r="AM27" s="210"/>
      <c r="AN27" s="210"/>
      <c r="AO27" s="210"/>
      <c r="AP27" s="210"/>
      <c r="AQ27" s="210"/>
      <c r="AR27" s="210"/>
      <c r="AS27" s="210"/>
      <c r="AT27" s="210"/>
    </row>
    <row r="28" spans="1:46" ht="13.8">
      <c r="A28" s="178"/>
      <c r="X28" s="772"/>
      <c r="Y28" s="772"/>
      <c r="Z28" s="772"/>
      <c r="AA28" s="772"/>
      <c r="AB28" s="772"/>
      <c r="AC28" s="772"/>
      <c r="AD28" s="772"/>
      <c r="AE28" s="772"/>
      <c r="AF28" s="772"/>
      <c r="AG28" s="772"/>
      <c r="AH28" s="772"/>
      <c r="AI28" s="772"/>
      <c r="AJ28" s="772"/>
      <c r="AK28" s="772"/>
      <c r="AL28" s="210"/>
      <c r="AM28" s="210"/>
      <c r="AN28" s="210"/>
      <c r="AO28" s="210"/>
      <c r="AP28" s="210"/>
      <c r="AQ28" s="210"/>
      <c r="AR28" s="210"/>
      <c r="AS28" s="210"/>
      <c r="AT28" s="210"/>
    </row>
    <row r="29" spans="1:46" ht="13.8">
      <c r="A29" s="178"/>
      <c r="X29" s="772"/>
      <c r="Y29" s="772"/>
      <c r="Z29" s="772"/>
      <c r="AA29" s="772"/>
      <c r="AB29" s="772"/>
      <c r="AC29" s="772"/>
      <c r="AD29" s="772"/>
      <c r="AE29" s="772"/>
      <c r="AF29" s="772"/>
      <c r="AG29" s="772"/>
      <c r="AH29" s="772"/>
      <c r="AI29" s="772"/>
      <c r="AJ29" s="772"/>
      <c r="AK29" s="772"/>
      <c r="AL29" s="210"/>
      <c r="AM29" s="210"/>
      <c r="AN29" s="210"/>
      <c r="AO29" s="210"/>
      <c r="AP29" s="210"/>
      <c r="AQ29" s="210"/>
      <c r="AR29" s="210"/>
      <c r="AS29" s="210"/>
      <c r="AT29" s="210"/>
    </row>
    <row r="30" spans="1:46" ht="17.399999999999999">
      <c r="A30" s="917" t="s">
        <v>205</v>
      </c>
      <c r="B30" s="917"/>
      <c r="C30" s="172">
        <f>SUM(Önkormányzat!C135)</f>
        <v>0</v>
      </c>
      <c r="D30" s="172">
        <f>SUM(Önkormányzat!D135)</f>
        <v>0</v>
      </c>
      <c r="E30" s="172">
        <f>SUM(Önkormányzat!E135)</f>
        <v>0</v>
      </c>
      <c r="F30" s="179">
        <v>12</v>
      </c>
      <c r="G30" s="172" t="e">
        <f>#N/A</f>
        <v>#N/A</v>
      </c>
      <c r="H30" s="172" t="e">
        <f>#N/A</f>
        <v>#N/A</v>
      </c>
      <c r="I30" s="172" t="e">
        <f>#N/A</f>
        <v>#N/A</v>
      </c>
      <c r="J30" s="172" t="e">
        <f>#N/A</f>
        <v>#N/A</v>
      </c>
      <c r="K30" s="172">
        <f>SUM(Óvoda!C131)</f>
        <v>0</v>
      </c>
      <c r="L30" s="172">
        <f>SUM(Óvoda!D131)</f>
        <v>0</v>
      </c>
      <c r="M30" s="172">
        <f>SUM(Óvoda!E131)</f>
        <v>0</v>
      </c>
      <c r="N30" s="172">
        <v>24</v>
      </c>
      <c r="O30" s="180">
        <v>29</v>
      </c>
      <c r="P30" s="172" t="e">
        <f>#N/A</f>
        <v>#N/A</v>
      </c>
      <c r="Q30" s="172" t="e">
        <f>#N/A</f>
        <v>#N/A</v>
      </c>
      <c r="R30" s="172" t="e">
        <f>#N/A</f>
        <v>#N/A</v>
      </c>
      <c r="S30" s="180" t="e">
        <f>#N/A</f>
        <v>#N/A</v>
      </c>
      <c r="T30" s="181" t="e">
        <f>SUM(C30,G30,K30,P30)</f>
        <v>#N/A</v>
      </c>
      <c r="U30" s="181" t="e">
        <f>SUM(D30,H30,L30,Q30)</f>
        <v>#N/A</v>
      </c>
      <c r="V30" s="177" t="e">
        <f>SUM(E30,I30,M30,R30)</f>
        <v>#N/A</v>
      </c>
      <c r="W30" s="758">
        <v>65</v>
      </c>
      <c r="X30" s="772"/>
      <c r="Y30" s="772"/>
      <c r="Z30" s="772"/>
      <c r="AA30" s="772"/>
      <c r="AB30" s="772"/>
      <c r="AC30" s="772"/>
      <c r="AD30" s="772"/>
      <c r="AE30" s="772"/>
      <c r="AF30" s="772"/>
      <c r="AG30" s="772"/>
      <c r="AH30" s="772"/>
      <c r="AI30" s="772"/>
      <c r="AJ30" s="772"/>
      <c r="AK30" s="772"/>
      <c r="AL30" s="210"/>
      <c r="AM30" s="210"/>
      <c r="AN30" s="210"/>
      <c r="AO30" s="210"/>
      <c r="AP30" s="210"/>
      <c r="AQ30" s="210"/>
      <c r="AR30" s="210"/>
      <c r="AS30" s="210"/>
      <c r="AT30" s="210"/>
    </row>
    <row r="31" spans="1:46"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</row>
    <row r="32" spans="1:46"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</row>
    <row r="33" spans="24:46"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</row>
    <row r="34" spans="24:46"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</row>
    <row r="35" spans="24:46"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</row>
    <row r="36" spans="24:46"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</row>
    <row r="37" spans="24:46"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</row>
    <row r="38" spans="24:46"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</row>
    <row r="39" spans="24:46"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</row>
    <row r="40" spans="24:46"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</row>
    <row r="41" spans="24:46"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</row>
    <row r="42" spans="24:46"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</row>
    <row r="43" spans="24:46"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</row>
    <row r="44" spans="24:46"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</row>
    <row r="45" spans="24:46"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</row>
    <row r="46" spans="24:46"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</row>
    <row r="47" spans="24:46"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</row>
    <row r="48" spans="24:46"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</row>
    <row r="49" spans="24:46"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</row>
    <row r="50" spans="24:46"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</row>
    <row r="51" spans="24:46"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</row>
    <row r="52" spans="24:46"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</row>
    <row r="53" spans="24:46"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</row>
    <row r="54" spans="24:46"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</row>
    <row r="55" spans="24:46"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</row>
    <row r="56" spans="24:46"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</row>
    <row r="57" spans="24:46"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</row>
    <row r="58" spans="24:46"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</row>
    <row r="59" spans="24:46"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</row>
    <row r="60" spans="24:46"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</row>
    <row r="61" spans="24:46"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</row>
    <row r="62" spans="24:46"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</row>
    <row r="63" spans="24:46"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</row>
    <row r="64" spans="24:46"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</row>
    <row r="65" spans="24:46"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</row>
    <row r="66" spans="24:46"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</row>
    <row r="67" spans="24:46"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</row>
    <row r="68" spans="24:46"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</row>
    <row r="69" spans="24:46"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</row>
    <row r="70" spans="24:46"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</row>
    <row r="71" spans="24:46"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</row>
    <row r="72" spans="24:46"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</row>
    <row r="73" spans="24:46"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</row>
    <row r="74" spans="24:46"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</row>
    <row r="75" spans="24:46"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</row>
    <row r="76" spans="24:46"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</row>
    <row r="77" spans="24:46"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</row>
    <row r="78" spans="24:46"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</row>
  </sheetData>
  <sheetProtection selectLockedCells="1" selectUnlockedCells="1"/>
  <mergeCells count="27">
    <mergeCell ref="AH4:AH5"/>
    <mergeCell ref="AI4:AI5"/>
    <mergeCell ref="AK4:AK5"/>
    <mergeCell ref="X2:AA2"/>
    <mergeCell ref="AG2:AK2"/>
    <mergeCell ref="X4:X5"/>
    <mergeCell ref="Y4:Y5"/>
    <mergeCell ref="Z4:Z5"/>
    <mergeCell ref="AA4:AA5"/>
    <mergeCell ref="AG4:AG5"/>
    <mergeCell ref="AJ4:AJ5"/>
    <mergeCell ref="A30:B30"/>
    <mergeCell ref="P3:S3"/>
    <mergeCell ref="T3:W3"/>
    <mergeCell ref="C4:E4"/>
    <mergeCell ref="G4:I4"/>
    <mergeCell ref="K4:M4"/>
    <mergeCell ref="P4:R4"/>
    <mergeCell ref="T4:V4"/>
    <mergeCell ref="G3:J3"/>
    <mergeCell ref="C3:F3"/>
    <mergeCell ref="A3:A5"/>
    <mergeCell ref="B3:B5"/>
    <mergeCell ref="A27:B27"/>
    <mergeCell ref="A13:B13"/>
    <mergeCell ref="A19:B19"/>
    <mergeCell ref="A22:B22"/>
  </mergeCells>
  <phoneticPr fontId="50" type="noConversion"/>
  <pageMargins left="0.70833333333333337" right="0.70833333333333337" top="0.74791666666666667" bottom="0.74791666666666667" header="0.31527777777777777" footer="0.51180555555555551"/>
  <pageSetup paperSize="8" scale="45" firstPageNumber="0" orientation="landscape" r:id="rId1"/>
  <headerFooter alignWithMargins="0">
    <oddHeader>&amp;C&amp;"Times New Roman,Normál"&amp;14Hegyeshalom Nagyközségi Önkormányzat
Kiadások kiemelt előirányzatonként és költségvetési szervenként 2017. év terv&amp;R&amp;"Times New Roman,Normál"&amp;12 4. melléklet Adatok: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39"/>
  <sheetViews>
    <sheetView view="pageBreakPreview" zoomScale="60" zoomScaleNormal="100" workbookViewId="0">
      <selection activeCell="K40" sqref="K40"/>
    </sheetView>
  </sheetViews>
  <sheetFormatPr defaultColWidth="8.5546875" defaultRowHeight="13.2"/>
  <cols>
    <col min="1" max="1" width="7.6640625" customWidth="1"/>
    <col min="2" max="2" width="55.33203125" customWidth="1"/>
    <col min="3" max="5" width="0" hidden="1" customWidth="1"/>
    <col min="6" max="6" width="12.6640625" customWidth="1"/>
    <col min="7" max="7" width="10.5546875" customWidth="1"/>
    <col min="8" max="8" width="15.5546875" customWidth="1"/>
    <col min="9" max="9" width="0" hidden="1" customWidth="1"/>
    <col min="10" max="12" width="15.6640625" customWidth="1"/>
  </cols>
  <sheetData>
    <row r="1" spans="1:13" ht="20.100000000000001" customHeight="1">
      <c r="B1" s="932" t="s">
        <v>206</v>
      </c>
      <c r="C1" s="933" t="s">
        <v>1</v>
      </c>
      <c r="D1" s="933"/>
      <c r="E1" s="933"/>
      <c r="F1" s="933" t="s">
        <v>594</v>
      </c>
      <c r="G1" s="933"/>
      <c r="H1" s="933"/>
      <c r="I1" s="934" t="s">
        <v>207</v>
      </c>
      <c r="J1" s="930" t="s">
        <v>619</v>
      </c>
      <c r="K1" s="930" t="s">
        <v>644</v>
      </c>
      <c r="L1" s="811" t="s">
        <v>645</v>
      </c>
    </row>
    <row r="2" spans="1:13" ht="20.100000000000001" customHeight="1">
      <c r="A2" s="183"/>
      <c r="B2" s="932"/>
      <c r="C2" s="184" t="s">
        <v>208</v>
      </c>
      <c r="D2" s="184" t="s">
        <v>209</v>
      </c>
      <c r="E2" s="184" t="s">
        <v>210</v>
      </c>
      <c r="F2" s="184" t="s">
        <v>208</v>
      </c>
      <c r="G2" s="184" t="s">
        <v>209</v>
      </c>
      <c r="H2" s="184" t="s">
        <v>210</v>
      </c>
      <c r="I2" s="934"/>
      <c r="J2" s="931"/>
      <c r="K2" s="931"/>
      <c r="L2" s="812"/>
    </row>
    <row r="3" spans="1:13" ht="20.100000000000001" customHeight="1">
      <c r="A3" s="185"/>
      <c r="B3" s="186" t="s">
        <v>211</v>
      </c>
      <c r="C3" s="187"/>
      <c r="D3" s="188"/>
      <c r="E3" s="189"/>
      <c r="F3" s="190"/>
      <c r="G3" s="191">
        <v>18.760000000000002</v>
      </c>
      <c r="H3" s="189">
        <v>85920800</v>
      </c>
      <c r="I3" s="192">
        <f t="shared" ref="I3:I9" si="0">SUM(H3-E3)</f>
        <v>85920800</v>
      </c>
      <c r="J3" s="333"/>
      <c r="K3" s="192"/>
      <c r="L3" s="192"/>
    </row>
    <row r="4" spans="1:13" ht="20.100000000000001" customHeight="1">
      <c r="A4" s="193"/>
      <c r="B4" s="194"/>
      <c r="C4" s="187"/>
      <c r="D4" s="188"/>
      <c r="E4" s="195"/>
      <c r="F4" s="187"/>
      <c r="G4" s="191"/>
      <c r="H4" s="195">
        <v>0</v>
      </c>
      <c r="I4" s="192">
        <f t="shared" si="0"/>
        <v>0</v>
      </c>
      <c r="J4" s="192"/>
      <c r="K4" s="192"/>
      <c r="L4" s="192"/>
    </row>
    <row r="5" spans="1:13" ht="20.100000000000001" customHeight="1">
      <c r="A5" s="196"/>
      <c r="B5" s="197" t="s">
        <v>212</v>
      </c>
      <c r="C5" s="198"/>
      <c r="D5" s="199"/>
      <c r="E5" s="200"/>
      <c r="F5" s="201"/>
      <c r="G5" s="199"/>
      <c r="H5" s="200">
        <v>11332860</v>
      </c>
      <c r="I5" s="192">
        <f t="shared" si="0"/>
        <v>11332860</v>
      </c>
      <c r="J5" s="192"/>
      <c r="K5" s="192"/>
      <c r="L5" s="192"/>
    </row>
    <row r="6" spans="1:13" ht="20.100000000000001" customHeight="1">
      <c r="A6" s="196"/>
      <c r="B6" s="197" t="s">
        <v>213</v>
      </c>
      <c r="C6" s="198"/>
      <c r="D6" s="199"/>
      <c r="E6" s="200"/>
      <c r="F6" s="201"/>
      <c r="G6" s="199"/>
      <c r="H6" s="200">
        <v>8512000</v>
      </c>
      <c r="I6" s="192">
        <f t="shared" si="0"/>
        <v>8512000</v>
      </c>
      <c r="J6" s="192"/>
      <c r="K6" s="192"/>
      <c r="L6" s="192"/>
    </row>
    <row r="7" spans="1:13" ht="20.100000000000001" customHeight="1">
      <c r="A7" s="196"/>
      <c r="B7" s="197" t="s">
        <v>214</v>
      </c>
      <c r="C7" s="198"/>
      <c r="D7" s="199"/>
      <c r="E7" s="200"/>
      <c r="F7" s="201"/>
      <c r="G7" s="199"/>
      <c r="H7" s="200">
        <v>858567</v>
      </c>
      <c r="I7" s="192">
        <f t="shared" si="0"/>
        <v>858567</v>
      </c>
      <c r="J7" s="192"/>
      <c r="K7" s="192"/>
      <c r="L7" s="192"/>
    </row>
    <row r="8" spans="1:13" ht="20.100000000000001" customHeight="1">
      <c r="A8" s="196"/>
      <c r="B8" s="197" t="s">
        <v>215</v>
      </c>
      <c r="C8" s="198"/>
      <c r="D8" s="199"/>
      <c r="E8" s="200"/>
      <c r="F8" s="201"/>
      <c r="G8" s="199"/>
      <c r="H8" s="200">
        <v>3670590</v>
      </c>
      <c r="I8" s="192">
        <f t="shared" si="0"/>
        <v>3670590</v>
      </c>
      <c r="J8" s="192"/>
      <c r="K8" s="192"/>
      <c r="L8" s="192"/>
    </row>
    <row r="9" spans="1:13" ht="20.100000000000001" customHeight="1">
      <c r="A9" s="202"/>
      <c r="B9" s="186" t="s">
        <v>216</v>
      </c>
      <c r="C9" s="198"/>
      <c r="D9" s="199"/>
      <c r="E9" s="189">
        <f>SUM(E5:E8)</f>
        <v>0</v>
      </c>
      <c r="F9" s="201"/>
      <c r="G9" s="199"/>
      <c r="H9" s="189">
        <f>SUM(H5:H8)</f>
        <v>24374017</v>
      </c>
      <c r="I9" s="192">
        <f t="shared" si="0"/>
        <v>24374017</v>
      </c>
      <c r="J9" s="192"/>
      <c r="K9" s="192"/>
      <c r="L9" s="192"/>
      <c r="M9" s="203"/>
    </row>
    <row r="10" spans="1:13" ht="20.100000000000001" customHeight="1">
      <c r="A10" s="202"/>
      <c r="B10" s="197" t="s">
        <v>217</v>
      </c>
      <c r="C10" s="198"/>
      <c r="D10" s="199"/>
      <c r="E10" s="189"/>
      <c r="F10" s="201"/>
      <c r="G10" s="199"/>
      <c r="H10" s="200">
        <v>9736200</v>
      </c>
      <c r="I10" s="192"/>
      <c r="J10" s="192"/>
      <c r="K10" s="192"/>
      <c r="L10" s="192"/>
      <c r="M10" s="203"/>
    </row>
    <row r="11" spans="1:13" ht="20.100000000000001" customHeight="1">
      <c r="A11" s="202"/>
      <c r="B11" s="197" t="s">
        <v>218</v>
      </c>
      <c r="C11" s="198"/>
      <c r="D11" s="199"/>
      <c r="E11" s="189"/>
      <c r="F11" s="201"/>
      <c r="G11" s="199"/>
      <c r="H11" s="200">
        <v>981750</v>
      </c>
      <c r="I11" s="192"/>
      <c r="J11" s="192"/>
      <c r="K11" s="192"/>
      <c r="L11" s="192"/>
      <c r="M11" s="203"/>
    </row>
    <row r="12" spans="1:13" ht="20.100000000000001" customHeight="1">
      <c r="A12" s="196"/>
      <c r="B12" s="194"/>
      <c r="C12" s="198"/>
      <c r="D12" s="199"/>
      <c r="E12" s="195"/>
      <c r="F12" s="201"/>
      <c r="G12" s="199"/>
      <c r="H12" s="195"/>
      <c r="I12" s="192">
        <f>SUM(H12-E12)</f>
        <v>0</v>
      </c>
      <c r="J12" s="192"/>
      <c r="K12" s="192"/>
      <c r="L12" s="192"/>
    </row>
    <row r="13" spans="1:13" ht="20.100000000000001" customHeight="1">
      <c r="A13" s="196"/>
      <c r="B13" s="197" t="s">
        <v>219</v>
      </c>
      <c r="C13" s="198"/>
      <c r="D13" s="199"/>
      <c r="E13" s="200"/>
      <c r="F13" s="201"/>
      <c r="G13" s="199"/>
      <c r="H13" s="200">
        <v>18271000</v>
      </c>
      <c r="I13" s="192">
        <f>SUM(H13-E13)</f>
        <v>18271000</v>
      </c>
      <c r="J13" s="192"/>
      <c r="K13" s="192"/>
      <c r="L13" s="192"/>
    </row>
    <row r="14" spans="1:13" ht="20.100000000000001" customHeight="1">
      <c r="A14" s="196"/>
      <c r="B14" s="197" t="s">
        <v>220</v>
      </c>
      <c r="C14" s="198"/>
      <c r="D14" s="199"/>
      <c r="E14" s="200"/>
      <c r="F14" s="201"/>
      <c r="G14" s="199"/>
      <c r="H14" s="195"/>
      <c r="I14" s="192">
        <f>SUM(H14-E14)</f>
        <v>0</v>
      </c>
      <c r="J14" s="192"/>
      <c r="K14" s="192"/>
      <c r="L14" s="192"/>
    </row>
    <row r="15" spans="1:13" ht="20.100000000000001" customHeight="1">
      <c r="A15" s="204" t="s">
        <v>221</v>
      </c>
      <c r="B15" s="205" t="s">
        <v>222</v>
      </c>
      <c r="C15" s="206"/>
      <c r="D15" s="207"/>
      <c r="E15" s="208">
        <f>SUM(E9:E14)</f>
        <v>0</v>
      </c>
      <c r="F15" s="209">
        <f>SUM(F5:F14)</f>
        <v>0</v>
      </c>
      <c r="G15" s="207"/>
      <c r="H15" s="208">
        <f>H3+H9+H10+H11+H13</f>
        <v>139283767</v>
      </c>
      <c r="I15" s="208">
        <f>SUM(I9:I14)</f>
        <v>42645017</v>
      </c>
      <c r="J15" s="208">
        <v>104310492</v>
      </c>
      <c r="K15" s="208">
        <v>105310492</v>
      </c>
      <c r="L15" s="208">
        <v>105310492</v>
      </c>
    </row>
    <row r="16" spans="1:13" ht="20.100000000000001" customHeight="1">
      <c r="A16" s="210"/>
      <c r="B16" s="186" t="s">
        <v>223</v>
      </c>
      <c r="C16" s="211"/>
      <c r="D16" s="212"/>
      <c r="E16" s="213"/>
      <c r="F16" s="201"/>
      <c r="G16" s="212"/>
      <c r="H16" s="213"/>
      <c r="I16" s="192">
        <f>SUM(H16-E16)</f>
        <v>0</v>
      </c>
      <c r="J16" s="192"/>
      <c r="K16" s="192"/>
      <c r="L16" s="192"/>
    </row>
    <row r="17" spans="1:12" ht="20.100000000000001" customHeight="1">
      <c r="A17" s="210"/>
      <c r="B17" s="186" t="s">
        <v>589</v>
      </c>
      <c r="C17" s="214"/>
      <c r="D17" s="215"/>
      <c r="E17" s="216"/>
      <c r="F17" s="201"/>
      <c r="G17" s="217">
        <v>9.4</v>
      </c>
      <c r="H17" s="216">
        <v>28011373</v>
      </c>
      <c r="I17" s="192">
        <f>SUM(H17-E17)</f>
        <v>28011373</v>
      </c>
      <c r="J17" s="192"/>
      <c r="K17" s="192"/>
      <c r="L17" s="192"/>
    </row>
    <row r="18" spans="1:12" ht="20.100000000000001" customHeight="1">
      <c r="A18" s="210"/>
      <c r="B18" s="197" t="s">
        <v>224</v>
      </c>
      <c r="C18" s="198"/>
      <c r="D18" s="199"/>
      <c r="E18" s="200"/>
      <c r="F18" s="201"/>
      <c r="G18" s="218">
        <v>7</v>
      </c>
      <c r="H18" s="200">
        <v>8400000</v>
      </c>
      <c r="I18" s="192">
        <f>SUM(H18-E18)</f>
        <v>8400000</v>
      </c>
      <c r="J18" s="192"/>
      <c r="K18" s="192"/>
      <c r="L18" s="192"/>
    </row>
    <row r="19" spans="1:12" ht="20.100000000000001" customHeight="1">
      <c r="A19" s="210"/>
      <c r="B19" s="186" t="s">
        <v>225</v>
      </c>
      <c r="C19" s="198"/>
      <c r="D19" s="199"/>
      <c r="E19" s="200"/>
      <c r="F19" s="201"/>
      <c r="G19" s="219">
        <v>103</v>
      </c>
      <c r="H19" s="200">
        <v>5610067</v>
      </c>
      <c r="I19" s="192">
        <f>SUM(H19-E19)</f>
        <v>5610067</v>
      </c>
      <c r="J19" s="192"/>
      <c r="K19" s="192"/>
      <c r="L19" s="192"/>
    </row>
    <row r="20" spans="1:12" ht="20.100000000000001" customHeight="1">
      <c r="A20" s="210"/>
      <c r="B20" s="186" t="s">
        <v>591</v>
      </c>
      <c r="C20" s="198"/>
      <c r="D20" s="199"/>
      <c r="E20" s="200"/>
      <c r="F20" s="201"/>
      <c r="G20" s="219">
        <v>9</v>
      </c>
      <c r="H20" s="220">
        <v>343800</v>
      </c>
      <c r="I20" s="192"/>
      <c r="J20" s="192"/>
      <c r="K20" s="192"/>
      <c r="L20" s="192"/>
    </row>
    <row r="21" spans="1:12" ht="20.100000000000001" customHeight="1">
      <c r="A21" s="210"/>
      <c r="B21" s="186" t="s">
        <v>590</v>
      </c>
      <c r="C21" s="198"/>
      <c r="D21" s="221"/>
      <c r="E21" s="222"/>
      <c r="F21" s="201"/>
      <c r="G21" s="223">
        <v>9</v>
      </c>
      <c r="H21" s="222">
        <v>13409700</v>
      </c>
      <c r="I21" s="192">
        <f>SUM(H21-E21)</f>
        <v>13409700</v>
      </c>
      <c r="J21" s="192"/>
      <c r="K21" s="192"/>
      <c r="L21" s="192"/>
    </row>
    <row r="22" spans="1:12" ht="20.100000000000001" customHeight="1">
      <c r="A22" s="210"/>
      <c r="B22" s="224" t="s">
        <v>226</v>
      </c>
      <c r="C22" s="225"/>
      <c r="D22" s="199"/>
      <c r="E22" s="200"/>
      <c r="F22" s="201"/>
      <c r="G22" s="218">
        <v>7</v>
      </c>
      <c r="H22" s="200">
        <v>4200000</v>
      </c>
      <c r="I22" s="192">
        <f>SUM(H22-E22)</f>
        <v>4200000</v>
      </c>
      <c r="J22" s="192"/>
      <c r="K22" s="192"/>
      <c r="L22" s="192"/>
    </row>
    <row r="23" spans="1:12" ht="20.100000000000001" customHeight="1">
      <c r="A23" s="210"/>
      <c r="B23" s="224" t="s">
        <v>227</v>
      </c>
      <c r="C23" s="225"/>
      <c r="D23" s="199"/>
      <c r="E23" s="200"/>
      <c r="F23" s="201"/>
      <c r="G23" s="218"/>
      <c r="H23" s="200"/>
      <c r="I23" s="192">
        <f>SUM(H23-E23)</f>
        <v>0</v>
      </c>
      <c r="J23" s="192"/>
      <c r="K23" s="192"/>
      <c r="L23" s="192"/>
    </row>
    <row r="24" spans="1:12" ht="20.100000000000001" customHeight="1">
      <c r="A24" s="210"/>
      <c r="B24" s="186" t="s">
        <v>228</v>
      </c>
      <c r="C24" s="198"/>
      <c r="D24" s="221"/>
      <c r="E24" s="222"/>
      <c r="F24" s="201"/>
      <c r="G24" s="226">
        <v>100</v>
      </c>
      <c r="H24" s="222">
        <v>2723333</v>
      </c>
      <c r="I24" s="192">
        <f>SUM(H24-E24)</f>
        <v>2723333</v>
      </c>
      <c r="J24" s="192"/>
      <c r="K24" s="192"/>
      <c r="L24" s="192"/>
    </row>
    <row r="25" spans="1:12" ht="20.100000000000001" customHeight="1">
      <c r="A25" s="210"/>
      <c r="B25" s="186" t="s">
        <v>592</v>
      </c>
      <c r="C25" s="198"/>
      <c r="D25" s="221"/>
      <c r="E25" s="227"/>
      <c r="F25" s="201"/>
      <c r="G25" s="226">
        <v>2</v>
      </c>
      <c r="H25" s="222">
        <v>837800</v>
      </c>
      <c r="I25" s="192">
        <f>SUM(H25-E25)</f>
        <v>837800</v>
      </c>
      <c r="J25" s="192"/>
      <c r="K25" s="192"/>
      <c r="L25" s="192"/>
    </row>
    <row r="26" spans="1:12" ht="20.100000000000001" customHeight="1">
      <c r="A26" s="204" t="s">
        <v>229</v>
      </c>
      <c r="B26" s="205" t="s">
        <v>230</v>
      </c>
      <c r="C26" s="206"/>
      <c r="D26" s="228"/>
      <c r="E26" s="227">
        <f>SUM(E17:E24)</f>
        <v>0</v>
      </c>
      <c r="F26" s="229">
        <f>SUM(F17,F24)</f>
        <v>0</v>
      </c>
      <c r="G26" s="228"/>
      <c r="H26" s="227">
        <f>SUM(H17:H25)</f>
        <v>63536073</v>
      </c>
      <c r="I26" s="227">
        <f>SUM(I17:I24)</f>
        <v>62354473</v>
      </c>
      <c r="J26" s="227">
        <v>65705330</v>
      </c>
      <c r="K26" s="227">
        <v>68340690</v>
      </c>
      <c r="L26" s="227">
        <v>68340690</v>
      </c>
    </row>
    <row r="27" spans="1:12" ht="20.100000000000001" customHeight="1">
      <c r="B27" s="230" t="s">
        <v>231</v>
      </c>
      <c r="C27" s="198"/>
      <c r="D27" s="199"/>
      <c r="E27" s="200"/>
      <c r="F27" s="201"/>
      <c r="G27" s="199">
        <v>5.68</v>
      </c>
      <c r="H27" s="200">
        <v>9269760</v>
      </c>
      <c r="I27" s="192">
        <f>SUM(H27-E27)</f>
        <v>9269760</v>
      </c>
      <c r="J27" s="192"/>
      <c r="K27" s="192"/>
      <c r="L27" s="192"/>
    </row>
    <row r="28" spans="1:12" ht="20.100000000000001" customHeight="1">
      <c r="B28" s="230" t="s">
        <v>232</v>
      </c>
      <c r="C28" s="198"/>
      <c r="D28" s="199"/>
      <c r="E28" s="189"/>
      <c r="F28" s="201"/>
      <c r="G28" s="199"/>
      <c r="H28" s="189">
        <v>15238427</v>
      </c>
      <c r="I28" s="192">
        <f>SUM(H28-E28)</f>
        <v>15238427</v>
      </c>
      <c r="J28" s="192"/>
      <c r="K28" s="192"/>
      <c r="L28" s="192"/>
    </row>
    <row r="29" spans="1:12" ht="20.100000000000001" customHeight="1">
      <c r="A29" s="231" t="s">
        <v>233</v>
      </c>
      <c r="B29" s="67" t="s">
        <v>234</v>
      </c>
      <c r="C29" s="232"/>
      <c r="D29" s="232"/>
      <c r="E29" s="232">
        <f>SUM(E27:E28)</f>
        <v>0</v>
      </c>
      <c r="F29" s="233"/>
      <c r="G29" s="232"/>
      <c r="H29" s="232">
        <f>SUM(H27:H28)</f>
        <v>24508187</v>
      </c>
      <c r="I29" s="232">
        <f>SUM(I27:I28)</f>
        <v>24508187</v>
      </c>
      <c r="J29" s="232">
        <v>36565986</v>
      </c>
      <c r="K29" s="232">
        <v>39700820</v>
      </c>
      <c r="L29" s="232">
        <v>39700820</v>
      </c>
    </row>
    <row r="30" spans="1:12" ht="20.100000000000001" customHeight="1">
      <c r="B30" s="234" t="s">
        <v>235</v>
      </c>
      <c r="C30" s="235"/>
      <c r="D30" s="235"/>
      <c r="E30" s="143"/>
      <c r="F30" s="201"/>
      <c r="G30" s="235"/>
      <c r="H30" s="236">
        <v>5358000</v>
      </c>
      <c r="I30" s="192">
        <f>SUM(H30-E30)</f>
        <v>5358000</v>
      </c>
      <c r="J30" s="192"/>
      <c r="K30" s="192"/>
      <c r="L30" s="192"/>
    </row>
    <row r="31" spans="1:12" ht="20.100000000000001" customHeight="1">
      <c r="B31" s="237" t="s">
        <v>593</v>
      </c>
      <c r="C31" s="235"/>
      <c r="D31" s="235"/>
      <c r="E31" s="144"/>
      <c r="F31" s="201"/>
      <c r="G31" s="235"/>
      <c r="H31" s="238">
        <v>1875000</v>
      </c>
      <c r="I31" s="192">
        <f>SUM(H31-E31)</f>
        <v>1875000</v>
      </c>
      <c r="J31" s="192"/>
      <c r="K31" s="192"/>
      <c r="L31" s="192"/>
    </row>
    <row r="32" spans="1:12" ht="20.100000000000001" customHeight="1">
      <c r="B32" s="237" t="s">
        <v>236</v>
      </c>
      <c r="C32" s="235"/>
      <c r="D32" s="235"/>
      <c r="E32" s="144"/>
      <c r="F32" s="201"/>
      <c r="G32" s="235">
        <v>8</v>
      </c>
      <c r="H32" s="239">
        <v>3952800</v>
      </c>
      <c r="I32" s="192"/>
      <c r="J32" s="192"/>
      <c r="K32" s="192"/>
      <c r="L32" s="192"/>
    </row>
    <row r="33" spans="1:12" ht="20.100000000000001" customHeight="1">
      <c r="A33" s="240" t="s">
        <v>237</v>
      </c>
      <c r="B33" s="205" t="s">
        <v>238</v>
      </c>
      <c r="C33" s="206"/>
      <c r="D33" s="207"/>
      <c r="E33" s="241">
        <f>SUM(E30:E31)</f>
        <v>0</v>
      </c>
      <c r="F33" s="242"/>
      <c r="G33" s="243"/>
      <c r="H33" s="244">
        <f>SUM(H30:H32)</f>
        <v>11185800</v>
      </c>
      <c r="I33" s="241">
        <f>SUM(I30:I31)</f>
        <v>7233000</v>
      </c>
      <c r="J33" s="241"/>
      <c r="K33" s="241"/>
      <c r="L33" s="241"/>
    </row>
    <row r="34" spans="1:12" ht="20.100000000000001" customHeight="1">
      <c r="B34" s="234" t="s">
        <v>239</v>
      </c>
      <c r="C34" s="235"/>
      <c r="D34" s="235"/>
      <c r="E34" s="143"/>
      <c r="F34" s="30"/>
      <c r="G34" s="235"/>
      <c r="H34" s="245">
        <v>4110840</v>
      </c>
      <c r="I34" s="192">
        <f>SUM(H34-E34)</f>
        <v>4110840</v>
      </c>
      <c r="J34" s="192">
        <v>4468209</v>
      </c>
      <c r="K34" s="192">
        <v>4643887</v>
      </c>
      <c r="L34" s="192">
        <v>4643887</v>
      </c>
    </row>
    <row r="35" spans="1:12" ht="20.100000000000001" customHeight="1">
      <c r="B35" s="234" t="s">
        <v>622</v>
      </c>
      <c r="C35" s="235"/>
      <c r="D35" s="235"/>
      <c r="E35" s="143"/>
      <c r="F35" s="30"/>
      <c r="G35" s="235"/>
      <c r="H35" s="245"/>
      <c r="I35" s="192"/>
      <c r="J35" s="192">
        <v>717039</v>
      </c>
      <c r="K35" s="192">
        <v>2528230</v>
      </c>
      <c r="L35" s="192">
        <v>2528230</v>
      </c>
    </row>
    <row r="36" spans="1:12" ht="20.100000000000001" customHeight="1">
      <c r="B36" s="246" t="s">
        <v>646</v>
      </c>
      <c r="C36" s="247"/>
      <c r="D36" s="235"/>
      <c r="E36" s="143"/>
      <c r="F36" s="30"/>
      <c r="G36" s="235"/>
      <c r="H36" s="236">
        <v>-35146884</v>
      </c>
      <c r="I36" s="192">
        <f>SUM(H36-E36)</f>
        <v>-35146884</v>
      </c>
      <c r="J36" s="192"/>
      <c r="K36" s="192">
        <v>325954</v>
      </c>
      <c r="L36" s="192">
        <v>325954</v>
      </c>
    </row>
    <row r="37" spans="1:12" ht="20.100000000000001" customHeight="1">
      <c r="A37" s="248"/>
      <c r="B37" s="67"/>
      <c r="C37" s="249"/>
      <c r="D37" s="250"/>
      <c r="E37" s="144">
        <f>SUM(E34:E36)</f>
        <v>0</v>
      </c>
      <c r="F37" s="144"/>
      <c r="G37" s="250"/>
      <c r="H37" s="251"/>
      <c r="I37" s="144">
        <f>SUM(I34:I36)</f>
        <v>-31036044</v>
      </c>
      <c r="J37" s="144"/>
      <c r="K37" s="144"/>
      <c r="L37" s="144"/>
    </row>
    <row r="38" spans="1:12" ht="20.100000000000001" customHeight="1">
      <c r="A38" s="248"/>
      <c r="B38" s="67"/>
      <c r="C38" s="249"/>
      <c r="D38" s="66"/>
      <c r="E38" s="144"/>
      <c r="F38" s="144"/>
      <c r="G38" s="66"/>
      <c r="H38" s="144"/>
      <c r="I38" s="252">
        <f>SUM(H38-E38)</f>
        <v>0</v>
      </c>
      <c r="J38" s="252"/>
      <c r="K38" s="252"/>
      <c r="L38" s="252"/>
    </row>
    <row r="39" spans="1:12" ht="20.100000000000001" customHeight="1">
      <c r="B39" s="253" t="s">
        <v>241</v>
      </c>
      <c r="C39" s="254"/>
      <c r="D39" s="254"/>
      <c r="E39" s="255">
        <f>SUM(E15,E26,E29,E33,E37,E38)</f>
        <v>0</v>
      </c>
      <c r="F39" s="256"/>
      <c r="G39" s="254"/>
      <c r="H39" s="257">
        <f>H15+H26+H29+H33+H34+H36</f>
        <v>207477783</v>
      </c>
      <c r="I39" s="255">
        <f>SUM(I15,I26,I29,I33,I37,I38)</f>
        <v>105704633</v>
      </c>
      <c r="J39" s="255">
        <f>J15+J26+J29+J34+J35</f>
        <v>211767056</v>
      </c>
      <c r="K39" s="255">
        <f>K15+K26+K29+K34+K35+K36</f>
        <v>220850073</v>
      </c>
      <c r="L39" s="255">
        <f>L15+L26+L29+L34+L35+L36</f>
        <v>220850073</v>
      </c>
    </row>
  </sheetData>
  <sheetProtection selectLockedCells="1" selectUnlockedCells="1"/>
  <mergeCells count="6">
    <mergeCell ref="K1:K2"/>
    <mergeCell ref="B1:B2"/>
    <mergeCell ref="C1:E1"/>
    <mergeCell ref="F1:H1"/>
    <mergeCell ref="I1:I2"/>
    <mergeCell ref="J1:J2"/>
  </mergeCells>
  <phoneticPr fontId="50" type="noConversion"/>
  <pageMargins left="0.70833333333333337" right="0.70833333333333337" top="0.69236111111111109" bottom="0.74791666666666667" header="0.31527777777777777" footer="0.51180555555555551"/>
  <pageSetup paperSize="9" scale="59" firstPageNumber="0" orientation="portrait" r:id="rId1"/>
  <headerFooter alignWithMargins="0">
    <oddHeader>&amp;L&amp;"Times New Roman,Normál"&amp;14Hegyeshalom Nagyközségi
Önkormányzat&amp;C&amp;"Times New Roman,Normál"&amp;14Állami támogatások 2017.&amp;R&amp;"Times New Roman,Normál"&amp;12 5. melléklet 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F83"/>
  <sheetViews>
    <sheetView topLeftCell="B1" zoomScaleNormal="100" workbookViewId="0">
      <selection activeCell="I29" sqref="I29"/>
    </sheetView>
  </sheetViews>
  <sheetFormatPr defaultColWidth="8.5546875" defaultRowHeight="20.399999999999999"/>
  <cols>
    <col min="1" max="1" width="8.88671875" style="258" customWidth="1"/>
    <col min="2" max="2" width="74.5546875" style="258" customWidth="1"/>
    <col min="3" max="4" width="0" hidden="1" customWidth="1"/>
    <col min="5" max="5" width="12.5546875" hidden="1" customWidth="1"/>
    <col min="6" max="6" width="47.33203125" style="258" customWidth="1"/>
    <col min="7" max="7" width="47" customWidth="1"/>
    <col min="8" max="8" width="26.109375" customWidth="1"/>
    <col min="9" max="10" width="29.109375" customWidth="1"/>
    <col min="11" max="11" width="10" customWidth="1"/>
  </cols>
  <sheetData>
    <row r="1" spans="1:7" ht="15" customHeight="1">
      <c r="A1" s="937" t="s">
        <v>127</v>
      </c>
      <c r="B1" s="938" t="s">
        <v>242</v>
      </c>
      <c r="C1" s="939" t="s">
        <v>1</v>
      </c>
      <c r="D1" s="939"/>
      <c r="E1" s="939"/>
      <c r="F1" s="940" t="s">
        <v>596</v>
      </c>
      <c r="G1" s="935" t="s">
        <v>617</v>
      </c>
    </row>
    <row r="2" spans="1:7" ht="13.5" customHeight="1">
      <c r="A2" s="937"/>
      <c r="B2" s="938"/>
      <c r="C2" s="939"/>
      <c r="D2" s="939"/>
      <c r="E2" s="939"/>
      <c r="F2" s="940"/>
      <c r="G2" s="936"/>
    </row>
    <row r="3" spans="1:7" ht="12.75" customHeight="1">
      <c r="A3" s="937"/>
      <c r="B3" s="938"/>
      <c r="C3" s="939" t="s">
        <v>101</v>
      </c>
      <c r="D3" s="939"/>
      <c r="E3" s="941" t="s">
        <v>6</v>
      </c>
      <c r="F3" s="940"/>
      <c r="G3" s="936"/>
    </row>
    <row r="4" spans="1:7" ht="40.799999999999997">
      <c r="A4" s="937"/>
      <c r="B4" s="938"/>
      <c r="C4" s="786" t="s">
        <v>244</v>
      </c>
      <c r="D4" s="786" t="s">
        <v>245</v>
      </c>
      <c r="E4" s="941"/>
      <c r="F4" s="940"/>
      <c r="G4" s="936"/>
    </row>
    <row r="5" spans="1:7" ht="24.9" customHeight="1">
      <c r="A5" s="259"/>
      <c r="B5" s="827" t="s">
        <v>247</v>
      </c>
      <c r="C5" s="787"/>
      <c r="D5" s="788"/>
      <c r="E5" s="789"/>
      <c r="F5" s="831">
        <v>15998000</v>
      </c>
      <c r="G5" s="790"/>
    </row>
    <row r="6" spans="1:7" ht="24.9" customHeight="1">
      <c r="A6" s="259"/>
      <c r="B6" s="272" t="s">
        <v>670</v>
      </c>
      <c r="C6" s="787"/>
      <c r="D6" s="788"/>
      <c r="E6" s="789"/>
      <c r="F6" s="831"/>
      <c r="G6" s="790">
        <v>988751</v>
      </c>
    </row>
    <row r="7" spans="1:7" ht="24.9" customHeight="1">
      <c r="A7" s="263"/>
      <c r="B7" s="826" t="s">
        <v>598</v>
      </c>
      <c r="C7" s="791">
        <f>SUM(C5:C6)</f>
        <v>0</v>
      </c>
      <c r="D7" s="262">
        <f>SUM(D5:D6)</f>
        <v>0</v>
      </c>
      <c r="E7" s="791">
        <f>SUM(E5:E6)</f>
        <v>0</v>
      </c>
      <c r="F7" s="831"/>
      <c r="G7" s="790">
        <v>1577016</v>
      </c>
    </row>
    <row r="8" spans="1:7" ht="24.9" customHeight="1">
      <c r="A8" s="259"/>
      <c r="B8" s="264" t="s">
        <v>671</v>
      </c>
      <c r="C8" s="787"/>
      <c r="D8" s="788"/>
      <c r="E8" s="792"/>
      <c r="F8" s="831"/>
      <c r="G8" s="790">
        <v>3000000</v>
      </c>
    </row>
    <row r="9" spans="1:7" ht="24.9" hidden="1" customHeight="1">
      <c r="A9" s="259"/>
      <c r="B9" s="265"/>
      <c r="C9" s="787"/>
      <c r="D9" s="788"/>
      <c r="E9" s="792"/>
      <c r="F9" s="831"/>
      <c r="G9" s="790"/>
    </row>
    <row r="10" spans="1:7" ht="24.9" hidden="1" customHeight="1">
      <c r="A10" s="259"/>
      <c r="B10" s="265"/>
      <c r="C10" s="787"/>
      <c r="D10" s="788"/>
      <c r="E10" s="792"/>
      <c r="F10" s="831"/>
      <c r="G10" s="790"/>
    </row>
    <row r="11" spans="1:7" ht="24.9" hidden="1" customHeight="1">
      <c r="A11" s="259"/>
      <c r="B11" s="266"/>
      <c r="C11" s="787"/>
      <c r="D11" s="788"/>
      <c r="E11" s="792"/>
      <c r="F11" s="831"/>
      <c r="G11" s="790"/>
    </row>
    <row r="12" spans="1:7" ht="24.9" hidden="1" customHeight="1">
      <c r="A12" s="259"/>
      <c r="B12" s="260"/>
      <c r="C12" s="787"/>
      <c r="D12" s="788"/>
      <c r="E12" s="789"/>
      <c r="F12" s="831"/>
      <c r="G12" s="790"/>
    </row>
    <row r="13" spans="1:7" ht="24.9" hidden="1" customHeight="1">
      <c r="A13" s="259"/>
      <c r="B13" s="260"/>
      <c r="C13" s="787"/>
      <c r="D13" s="788"/>
      <c r="E13" s="789"/>
      <c r="F13" s="831"/>
      <c r="G13" s="790"/>
    </row>
    <row r="14" spans="1:7" ht="24.9" hidden="1" customHeight="1">
      <c r="A14" s="259"/>
      <c r="B14" s="266"/>
      <c r="C14" s="787"/>
      <c r="D14" s="788"/>
      <c r="E14" s="792"/>
      <c r="F14" s="831"/>
      <c r="G14" s="790"/>
    </row>
    <row r="15" spans="1:7" ht="24.9" hidden="1" customHeight="1">
      <c r="A15" s="259"/>
      <c r="B15" s="266"/>
      <c r="C15" s="787"/>
      <c r="D15" s="788"/>
      <c r="E15" s="792"/>
      <c r="F15" s="831"/>
      <c r="G15" s="790"/>
    </row>
    <row r="16" spans="1:7" ht="24.9" hidden="1" customHeight="1">
      <c r="A16" s="263"/>
      <c r="B16" s="266"/>
      <c r="C16" s="787"/>
      <c r="D16" s="788"/>
      <c r="E16" s="789"/>
      <c r="F16" s="831"/>
      <c r="G16" s="790"/>
    </row>
    <row r="17" spans="1:12" ht="24.9" hidden="1" customHeight="1">
      <c r="A17" s="259"/>
      <c r="B17" s="260"/>
      <c r="C17" s="787"/>
      <c r="D17" s="788"/>
      <c r="E17" s="792"/>
      <c r="F17" s="831"/>
      <c r="G17" s="790"/>
    </row>
    <row r="18" spans="1:12" ht="24.9" hidden="1" customHeight="1">
      <c r="A18" s="259"/>
      <c r="B18" s="267"/>
      <c r="C18" s="787"/>
      <c r="D18" s="788"/>
      <c r="E18" s="789"/>
      <c r="F18" s="831"/>
      <c r="G18" s="790"/>
    </row>
    <row r="19" spans="1:12" ht="24.9" hidden="1" customHeight="1">
      <c r="A19" s="259"/>
      <c r="B19" s="267"/>
      <c r="C19" s="787"/>
      <c r="D19" s="788"/>
      <c r="E19" s="789"/>
      <c r="F19" s="831"/>
      <c r="G19" s="790"/>
    </row>
    <row r="20" spans="1:12" ht="24.9" customHeight="1">
      <c r="A20" s="263"/>
      <c r="B20" s="260" t="s">
        <v>672</v>
      </c>
      <c r="C20" s="787"/>
      <c r="D20" s="788"/>
      <c r="E20" s="789"/>
      <c r="F20" s="831"/>
      <c r="G20" s="790">
        <v>375400</v>
      </c>
    </row>
    <row r="21" spans="1:12" ht="24.9" customHeight="1">
      <c r="A21" s="263"/>
      <c r="B21" s="268" t="s">
        <v>693</v>
      </c>
      <c r="C21" s="791">
        <f>SUM(C8:C20)</f>
        <v>0</v>
      </c>
      <c r="D21" s="262">
        <f>SUM(D8:D20)</f>
        <v>0</v>
      </c>
      <c r="E21" s="791">
        <f>SUM(E8:E20)</f>
        <v>0</v>
      </c>
      <c r="F21" s="831"/>
      <c r="G21" s="790">
        <v>232000</v>
      </c>
    </row>
    <row r="22" spans="1:12" ht="24.9" customHeight="1">
      <c r="A22" s="259"/>
      <c r="B22" s="781" t="s">
        <v>673</v>
      </c>
      <c r="C22" s="787"/>
      <c r="D22" s="788"/>
      <c r="E22" s="792"/>
      <c r="F22" s="831"/>
      <c r="G22" s="790">
        <v>776367</v>
      </c>
    </row>
    <row r="23" spans="1:12" ht="24.9" customHeight="1">
      <c r="A23" s="259"/>
      <c r="B23" s="781" t="s">
        <v>674</v>
      </c>
      <c r="C23" s="787"/>
      <c r="D23" s="788"/>
      <c r="E23" s="792"/>
      <c r="F23" s="831"/>
      <c r="G23" s="790">
        <v>66921</v>
      </c>
    </row>
    <row r="24" spans="1:12" ht="24.9" customHeight="1">
      <c r="A24" s="259"/>
      <c r="B24" s="781" t="s">
        <v>675</v>
      </c>
      <c r="C24" s="787"/>
      <c r="D24" s="788"/>
      <c r="E24" s="792"/>
      <c r="F24" s="831"/>
      <c r="G24" s="790">
        <v>105173</v>
      </c>
    </row>
    <row r="25" spans="1:12" ht="24.9" customHeight="1">
      <c r="A25" s="259"/>
      <c r="B25" s="781" t="s">
        <v>638</v>
      </c>
      <c r="C25" s="787"/>
      <c r="D25" s="788"/>
      <c r="E25" s="792"/>
      <c r="F25" s="831"/>
      <c r="G25" s="790">
        <v>140000</v>
      </c>
    </row>
    <row r="26" spans="1:12" ht="24.9" customHeight="1">
      <c r="A26" s="259"/>
      <c r="B26" s="781" t="s">
        <v>676</v>
      </c>
      <c r="C26" s="787"/>
      <c r="D26" s="788"/>
      <c r="E26" s="792"/>
      <c r="F26" s="831"/>
      <c r="G26" s="790">
        <v>580235</v>
      </c>
    </row>
    <row r="27" spans="1:12" ht="24.9" customHeight="1">
      <c r="A27" s="259"/>
      <c r="B27" s="782" t="s">
        <v>677</v>
      </c>
      <c r="C27" s="787"/>
      <c r="D27" s="788"/>
      <c r="E27" s="792"/>
      <c r="F27" s="831"/>
      <c r="G27" s="790">
        <v>182900</v>
      </c>
    </row>
    <row r="28" spans="1:12" ht="24.9" customHeight="1">
      <c r="A28" s="259"/>
      <c r="B28" s="782" t="s">
        <v>678</v>
      </c>
      <c r="C28" s="787"/>
      <c r="D28" s="788"/>
      <c r="E28" s="792"/>
      <c r="F28" s="831"/>
      <c r="G28" s="790">
        <v>161000</v>
      </c>
    </row>
    <row r="29" spans="1:12" s="785" customFormat="1" ht="24.9" customHeight="1">
      <c r="A29" s="784"/>
      <c r="B29" s="781" t="s">
        <v>679</v>
      </c>
      <c r="C29" s="793"/>
      <c r="D29" s="794"/>
      <c r="E29" s="795"/>
      <c r="F29" s="850"/>
      <c r="G29" s="796">
        <v>110236</v>
      </c>
      <c r="H29" s="592"/>
      <c r="I29" s="592"/>
      <c r="J29" s="592"/>
      <c r="K29" s="592"/>
      <c r="L29" s="592"/>
    </row>
    <row r="30" spans="1:12" ht="24.9" customHeight="1">
      <c r="A30" s="783"/>
      <c r="B30" s="782" t="s">
        <v>680</v>
      </c>
      <c r="C30" s="797"/>
      <c r="D30" s="798"/>
      <c r="E30" s="799"/>
      <c r="F30" s="851"/>
      <c r="G30" s="862">
        <v>245700</v>
      </c>
      <c r="H30" s="863"/>
      <c r="I30" s="592"/>
      <c r="J30" s="592"/>
      <c r="K30" s="592"/>
      <c r="L30" s="592"/>
    </row>
    <row r="31" spans="1:12" ht="24.9" customHeight="1">
      <c r="A31" s="263"/>
      <c r="B31" s="780" t="s">
        <v>681</v>
      </c>
      <c r="C31" s="787"/>
      <c r="D31" s="788"/>
      <c r="E31" s="789"/>
      <c r="F31" s="831"/>
      <c r="G31" s="790">
        <v>691724</v>
      </c>
    </row>
    <row r="32" spans="1:12" ht="24.9" customHeight="1">
      <c r="A32" s="263"/>
      <c r="B32" s="828" t="s">
        <v>667</v>
      </c>
      <c r="C32" s="787"/>
      <c r="D32" s="788"/>
      <c r="E32" s="789"/>
      <c r="F32" s="831"/>
      <c r="G32" s="790">
        <v>78583</v>
      </c>
    </row>
    <row r="33" spans="1:7" ht="24.9" customHeight="1">
      <c r="A33" s="263"/>
      <c r="B33" s="828" t="s">
        <v>668</v>
      </c>
      <c r="C33" s="787"/>
      <c r="D33" s="788"/>
      <c r="E33" s="789"/>
      <c r="F33" s="831"/>
      <c r="G33" s="790">
        <v>1972093</v>
      </c>
    </row>
    <row r="34" spans="1:7" ht="24.9" customHeight="1">
      <c r="A34" s="263"/>
      <c r="B34" s="828" t="s">
        <v>682</v>
      </c>
      <c r="C34" s="787"/>
      <c r="D34" s="788"/>
      <c r="E34" s="789"/>
      <c r="F34" s="831"/>
      <c r="G34" s="790">
        <v>1000000</v>
      </c>
    </row>
    <row r="35" spans="1:7" ht="24.9" customHeight="1">
      <c r="A35" s="263"/>
      <c r="B35" s="828" t="s">
        <v>692</v>
      </c>
      <c r="C35" s="787"/>
      <c r="D35" s="788"/>
      <c r="E35" s="789"/>
      <c r="F35" s="831">
        <v>4319480</v>
      </c>
      <c r="G35" s="790">
        <v>1477090</v>
      </c>
    </row>
    <row r="36" spans="1:7" s="832" customFormat="1" ht="24.9" customHeight="1">
      <c r="A36" s="845"/>
      <c r="B36" s="846" t="s">
        <v>461</v>
      </c>
      <c r="C36" s="843"/>
      <c r="D36" s="842"/>
      <c r="E36" s="847"/>
      <c r="F36" s="848">
        <f>SUM(F35+F5)</f>
        <v>20317480</v>
      </c>
      <c r="G36" s="849">
        <f>SUM(G6:G35)</f>
        <v>13761189</v>
      </c>
    </row>
    <row r="37" spans="1:7" ht="24.9" customHeight="1">
      <c r="A37" s="263"/>
      <c r="B37" s="269" t="s">
        <v>248</v>
      </c>
      <c r="C37" s="788"/>
      <c r="D37" s="787"/>
      <c r="E37" s="788"/>
      <c r="F37" s="831">
        <v>41730725</v>
      </c>
      <c r="G37" s="830"/>
    </row>
    <row r="38" spans="1:7" ht="24.9" customHeight="1">
      <c r="A38" s="263"/>
      <c r="B38" s="268" t="s">
        <v>683</v>
      </c>
      <c r="C38" s="788"/>
      <c r="D38" s="787"/>
      <c r="E38" s="788"/>
      <c r="F38" s="831"/>
      <c r="G38" s="790">
        <v>2053800</v>
      </c>
    </row>
    <row r="39" spans="1:7" ht="24.9" hidden="1" customHeight="1">
      <c r="A39" s="263"/>
      <c r="B39" s="268"/>
      <c r="C39" s="788"/>
      <c r="D39" s="787"/>
      <c r="E39" s="788"/>
      <c r="F39" s="831"/>
      <c r="G39" s="830"/>
    </row>
    <row r="40" spans="1:7" ht="24.9" hidden="1" customHeight="1">
      <c r="A40" s="263"/>
      <c r="B40" s="260"/>
      <c r="C40" s="787"/>
      <c r="D40" s="788"/>
      <c r="E40" s="789"/>
      <c r="F40" s="831"/>
      <c r="G40" s="790"/>
    </row>
    <row r="41" spans="1:7" ht="24.9" hidden="1" customHeight="1">
      <c r="A41" s="263"/>
      <c r="B41" s="260"/>
      <c r="C41" s="787"/>
      <c r="D41" s="788"/>
      <c r="E41" s="789"/>
      <c r="F41" s="831"/>
      <c r="G41" s="790"/>
    </row>
    <row r="42" spans="1:7" ht="24.9" hidden="1" customHeight="1">
      <c r="A42" s="263"/>
      <c r="B42" s="260"/>
      <c r="C42" s="787"/>
      <c r="D42" s="788"/>
      <c r="E42" s="789"/>
      <c r="F42" s="831"/>
      <c r="G42" s="790"/>
    </row>
    <row r="43" spans="1:7" ht="24.9" hidden="1" customHeight="1">
      <c r="A43" s="263"/>
      <c r="B43" s="260"/>
      <c r="C43" s="787"/>
      <c r="D43" s="788"/>
      <c r="E43" s="789"/>
      <c r="F43" s="831"/>
      <c r="G43" s="790"/>
    </row>
    <row r="44" spans="1:7" ht="24.9" hidden="1" customHeight="1">
      <c r="A44" s="263"/>
      <c r="B44" s="260"/>
      <c r="C44" s="787"/>
      <c r="D44" s="788"/>
      <c r="E44" s="789"/>
      <c r="F44" s="831"/>
      <c r="G44" s="790"/>
    </row>
    <row r="45" spans="1:7" ht="24.9" customHeight="1">
      <c r="A45" s="263"/>
      <c r="B45" s="267" t="s">
        <v>669</v>
      </c>
      <c r="C45" s="788"/>
      <c r="D45" s="788"/>
      <c r="E45" s="789"/>
      <c r="F45" s="831"/>
      <c r="G45" s="790">
        <v>33406449</v>
      </c>
    </row>
    <row r="46" spans="1:7" ht="24.9" customHeight="1">
      <c r="A46" s="263"/>
      <c r="B46" s="267" t="s">
        <v>597</v>
      </c>
      <c r="C46" s="788"/>
      <c r="D46" s="788"/>
      <c r="E46" s="789"/>
      <c r="F46" s="831"/>
      <c r="G46" s="790">
        <v>5013349</v>
      </c>
    </row>
    <row r="47" spans="1:7" ht="24.9" customHeight="1">
      <c r="A47" s="263"/>
      <c r="B47" s="271" t="s">
        <v>684</v>
      </c>
      <c r="C47" s="800"/>
      <c r="D47" s="801"/>
      <c r="E47" s="789"/>
      <c r="F47" s="836"/>
      <c r="G47" s="790">
        <v>296535</v>
      </c>
    </row>
    <row r="48" spans="1:7" ht="24.9" hidden="1" customHeight="1">
      <c r="A48" s="263"/>
      <c r="B48" s="272"/>
      <c r="C48" s="800"/>
      <c r="D48" s="801"/>
      <c r="E48" s="789"/>
      <c r="F48" s="836"/>
      <c r="G48" s="790"/>
    </row>
    <row r="49" spans="1:32" ht="24.9" hidden="1" customHeight="1">
      <c r="A49" s="263"/>
      <c r="B49" s="260"/>
      <c r="C49" s="800"/>
      <c r="D49" s="801"/>
      <c r="E49" s="789"/>
      <c r="F49" s="836"/>
      <c r="G49" s="790"/>
    </row>
    <row r="50" spans="1:32" ht="24.9" hidden="1" customHeight="1">
      <c r="A50" s="263"/>
      <c r="B50" s="267"/>
      <c r="C50" s="800"/>
      <c r="D50" s="801"/>
      <c r="E50" s="789"/>
      <c r="F50" s="836"/>
      <c r="G50" s="790"/>
    </row>
    <row r="51" spans="1:32" ht="24.9" hidden="1" customHeight="1">
      <c r="A51" s="263"/>
      <c r="B51" s="266"/>
      <c r="C51" s="800"/>
      <c r="D51" s="801"/>
      <c r="E51" s="789"/>
      <c r="F51" s="836"/>
      <c r="G51" s="790"/>
    </row>
    <row r="52" spans="1:32" ht="24.9" hidden="1" customHeight="1">
      <c r="A52" s="263"/>
      <c r="B52" s="260"/>
      <c r="C52" s="802"/>
      <c r="D52" s="803"/>
      <c r="E52" s="789"/>
      <c r="F52" s="836"/>
      <c r="G52" s="790"/>
    </row>
    <row r="53" spans="1:32" ht="24.9" hidden="1" customHeight="1">
      <c r="A53" s="263"/>
      <c r="B53" s="260"/>
      <c r="C53" s="802"/>
      <c r="D53" s="803"/>
      <c r="E53" s="789"/>
      <c r="F53" s="836"/>
      <c r="G53" s="790"/>
    </row>
    <row r="54" spans="1:32" ht="24.9" hidden="1" customHeight="1">
      <c r="A54" s="263"/>
      <c r="B54" s="260"/>
      <c r="C54" s="802"/>
      <c r="D54" s="803"/>
      <c r="E54" s="789"/>
      <c r="F54" s="836"/>
      <c r="G54" s="790"/>
    </row>
    <row r="55" spans="1:32" ht="24.9" hidden="1" customHeight="1">
      <c r="A55" s="263"/>
      <c r="B55" s="260"/>
      <c r="C55" s="802"/>
      <c r="D55" s="803"/>
      <c r="E55" s="789"/>
      <c r="F55" s="836"/>
      <c r="G55" s="790"/>
    </row>
    <row r="56" spans="1:32" ht="24.9" customHeight="1">
      <c r="A56" s="263"/>
      <c r="B56" s="260" t="s">
        <v>685</v>
      </c>
      <c r="C56" s="802"/>
      <c r="D56" s="803"/>
      <c r="E56" s="789"/>
      <c r="F56" s="836"/>
      <c r="G56" s="790">
        <v>65472</v>
      </c>
    </row>
    <row r="57" spans="1:32" ht="24.9" customHeight="1">
      <c r="A57" s="263"/>
      <c r="B57" s="260" t="s">
        <v>687</v>
      </c>
      <c r="C57" s="802"/>
      <c r="D57" s="803"/>
      <c r="E57" s="789"/>
      <c r="F57" s="836"/>
      <c r="G57" s="790">
        <v>5257000</v>
      </c>
    </row>
    <row r="58" spans="1:32" ht="24.9" customHeight="1">
      <c r="A58" s="263"/>
      <c r="B58" s="260" t="s">
        <v>688</v>
      </c>
      <c r="C58" s="802"/>
      <c r="D58" s="803"/>
      <c r="E58" s="789"/>
      <c r="F58" s="836"/>
      <c r="G58" s="790">
        <v>185000</v>
      </c>
    </row>
    <row r="59" spans="1:32" ht="24.9" customHeight="1">
      <c r="A59" s="263"/>
      <c r="B59" s="260" t="s">
        <v>689</v>
      </c>
      <c r="C59" s="802"/>
      <c r="D59" s="803"/>
      <c r="E59" s="789"/>
      <c r="F59" s="836"/>
      <c r="G59" s="790">
        <v>50000</v>
      </c>
    </row>
    <row r="60" spans="1:32" ht="24.9" customHeight="1">
      <c r="A60" s="263"/>
      <c r="B60" s="260" t="s">
        <v>686</v>
      </c>
      <c r="C60" s="802"/>
      <c r="D60" s="803"/>
      <c r="E60" s="789"/>
      <c r="F60" s="836"/>
      <c r="G60" s="790">
        <v>891340</v>
      </c>
    </row>
    <row r="61" spans="1:32" ht="24.9" customHeight="1">
      <c r="A61" s="263"/>
      <c r="B61" s="260" t="s">
        <v>691</v>
      </c>
      <c r="C61" s="802"/>
      <c r="D61" s="803"/>
      <c r="E61" s="789"/>
      <c r="F61" s="836">
        <v>11267295</v>
      </c>
      <c r="G61" s="790">
        <v>12488204</v>
      </c>
    </row>
    <row r="62" spans="1:32" ht="24.9" customHeight="1">
      <c r="A62" s="263"/>
      <c r="B62" s="846" t="s">
        <v>461</v>
      </c>
      <c r="C62" s="839"/>
      <c r="D62" s="840"/>
      <c r="E62" s="841"/>
      <c r="F62" s="857">
        <f>SUM(F37+F61)</f>
        <v>52998020</v>
      </c>
      <c r="G62" s="844">
        <f>SUM(G38:G61)</f>
        <v>59707149</v>
      </c>
      <c r="H62" s="832"/>
      <c r="I62" s="832"/>
      <c r="J62" s="832"/>
      <c r="K62" s="832"/>
      <c r="L62" s="832"/>
      <c r="M62" s="832"/>
      <c r="N62" s="832"/>
      <c r="O62" s="832"/>
      <c r="P62" s="832"/>
      <c r="Q62" s="832"/>
      <c r="R62" s="832"/>
      <c r="S62" s="832"/>
      <c r="T62" s="832"/>
      <c r="U62" s="832"/>
      <c r="V62" s="832"/>
      <c r="W62" s="832"/>
      <c r="X62" s="832"/>
      <c r="Y62" s="832"/>
      <c r="Z62" s="832"/>
      <c r="AA62" s="832"/>
      <c r="AB62" s="832"/>
      <c r="AC62" s="832"/>
      <c r="AD62" s="832"/>
      <c r="AE62" s="832"/>
      <c r="AF62" s="832"/>
    </row>
    <row r="63" spans="1:32" s="832" customFormat="1" ht="34.5" customHeight="1">
      <c r="A63" s="829"/>
      <c r="B63" s="833"/>
      <c r="C63" s="834">
        <f>SUM(C47:C62)</f>
        <v>0</v>
      </c>
      <c r="D63" s="835">
        <f>SUM(D47:D62)</f>
        <v>0</v>
      </c>
      <c r="E63" s="834">
        <f>SUM(E47:E62)</f>
        <v>0</v>
      </c>
      <c r="F63" s="836"/>
      <c r="G63" s="837"/>
    </row>
    <row r="64" spans="1:32" ht="34.5" customHeight="1">
      <c r="A64" s="263"/>
      <c r="B64" s="273" t="s">
        <v>690</v>
      </c>
      <c r="C64" s="804"/>
      <c r="D64" s="805"/>
      <c r="E64" s="804"/>
      <c r="F64" s="858">
        <f>SUM(F62+F36)</f>
        <v>73315500</v>
      </c>
      <c r="G64" s="859">
        <f>(G62+G36)</f>
        <v>73468338</v>
      </c>
    </row>
    <row r="65" spans="1:26" s="832" customFormat="1" ht="34.5" customHeight="1">
      <c r="A65" s="829"/>
      <c r="B65" s="833"/>
      <c r="C65" s="834"/>
      <c r="D65" s="835"/>
      <c r="E65" s="834"/>
      <c r="F65" s="838"/>
      <c r="G65" s="835"/>
    </row>
    <row r="66" spans="1:26" ht="34.5" customHeight="1">
      <c r="A66" s="263"/>
      <c r="B66" s="273"/>
      <c r="C66" s="274"/>
      <c r="D66" s="275"/>
      <c r="E66" s="274"/>
      <c r="F66" s="852"/>
      <c r="G66" s="853"/>
    </row>
    <row r="67" spans="1:26" ht="24.9" customHeight="1">
      <c r="A67" s="263"/>
      <c r="B67" s="269"/>
      <c r="C67" s="275"/>
      <c r="D67" s="275"/>
      <c r="E67" s="270"/>
      <c r="F67" s="854"/>
      <c r="G67" s="364"/>
      <c r="H67" s="832"/>
      <c r="I67" s="832"/>
      <c r="J67" s="832"/>
      <c r="K67" s="832"/>
      <c r="L67" s="832"/>
      <c r="M67" s="832"/>
      <c r="N67" s="832"/>
      <c r="O67" s="832"/>
      <c r="P67" s="832"/>
      <c r="Q67" s="832"/>
      <c r="R67" s="832"/>
      <c r="S67" s="832"/>
      <c r="T67" s="832"/>
      <c r="U67" s="832"/>
      <c r="V67" s="832"/>
      <c r="W67" s="832"/>
      <c r="X67" s="832"/>
      <c r="Y67" s="832"/>
      <c r="Z67" s="832"/>
    </row>
    <row r="68" spans="1:26" ht="24.9" customHeight="1">
      <c r="A68" s="263"/>
      <c r="B68" s="269"/>
      <c r="C68" s="275"/>
      <c r="D68" s="275"/>
      <c r="E68" s="270"/>
      <c r="F68" s="854"/>
      <c r="G68" s="364"/>
    </row>
    <row r="69" spans="1:26" ht="24.9" customHeight="1">
      <c r="A69" s="263"/>
      <c r="B69" s="269"/>
      <c r="C69" s="173">
        <f>SUM(C63,C67)</f>
        <v>0</v>
      </c>
      <c r="D69" s="173">
        <f>SUM(D63,D67)</f>
        <v>0</v>
      </c>
      <c r="E69" s="173">
        <f>SUM(E63,E67)</f>
        <v>0</v>
      </c>
      <c r="F69" s="855"/>
      <c r="G69" s="13"/>
    </row>
    <row r="70" spans="1:26" ht="24.9" customHeight="1">
      <c r="A70" s="263"/>
      <c r="B70" s="269"/>
      <c r="C70" s="143"/>
      <c r="D70" s="144"/>
      <c r="E70" s="276"/>
      <c r="F70" s="830"/>
      <c r="G70" s="364"/>
      <c r="H70" s="277"/>
    </row>
    <row r="71" spans="1:26" ht="24.9" customHeight="1">
      <c r="A71" s="263"/>
      <c r="B71" s="269"/>
      <c r="C71" s="143"/>
      <c r="D71" s="144"/>
      <c r="E71" s="276"/>
      <c r="F71" s="830"/>
      <c r="G71" s="364"/>
      <c r="H71" s="277"/>
    </row>
    <row r="72" spans="1:26" ht="24.9" customHeight="1">
      <c r="A72" s="263"/>
      <c r="B72" s="268"/>
      <c r="C72" s="31"/>
      <c r="D72" s="30"/>
      <c r="E72" s="261"/>
      <c r="F72" s="830"/>
      <c r="G72" s="7"/>
      <c r="H72" s="277"/>
    </row>
    <row r="73" spans="1:26" ht="24.9" customHeight="1">
      <c r="A73" s="263"/>
      <c r="B73" s="268"/>
      <c r="C73" s="31"/>
      <c r="D73" s="30"/>
      <c r="E73" s="261"/>
      <c r="F73" s="830"/>
      <c r="G73" s="7"/>
      <c r="H73" s="277"/>
    </row>
    <row r="74" spans="1:26" ht="24.9" customHeight="1">
      <c r="A74" s="263"/>
      <c r="B74" s="268"/>
      <c r="C74" s="31"/>
      <c r="D74" s="30"/>
      <c r="E74" s="261"/>
      <c r="F74" s="830"/>
      <c r="G74" s="7"/>
      <c r="H74" s="277"/>
    </row>
    <row r="75" spans="1:26" ht="24.9" customHeight="1">
      <c r="A75" s="263"/>
      <c r="B75" s="269"/>
      <c r="C75" s="143">
        <f>SUM(C72:C74)</f>
        <v>0</v>
      </c>
      <c r="D75" s="144">
        <f>SUM(D72:D74)</f>
        <v>0</v>
      </c>
      <c r="E75" s="143">
        <f>SUM(E72:E74)</f>
        <v>0</v>
      </c>
      <c r="F75" s="830"/>
      <c r="G75" s="364"/>
      <c r="H75" s="277"/>
    </row>
    <row r="76" spans="1:26" ht="24.9" customHeight="1">
      <c r="A76" s="263"/>
      <c r="B76" s="269"/>
      <c r="C76" s="173">
        <f>SUM(C70:C71,C75)</f>
        <v>0</v>
      </c>
      <c r="D76" s="173">
        <f>SUM(D70:D71,D75)</f>
        <v>0</v>
      </c>
      <c r="E76" s="173">
        <f>SUM(E70:E71,E75)</f>
        <v>0</v>
      </c>
      <c r="F76" s="830"/>
      <c r="G76" s="13"/>
      <c r="H76" s="277"/>
    </row>
    <row r="77" spans="1:26" ht="24.9" customHeight="1">
      <c r="A77" s="269"/>
      <c r="B77" s="278"/>
      <c r="C77" s="279" t="e">
        <f>SUM(C76,C69,#REF!)</f>
        <v>#REF!</v>
      </c>
      <c r="D77" s="280" t="e">
        <f>SUM(D76,D69,#REF!)</f>
        <v>#REF!</v>
      </c>
      <c r="E77" s="279" t="e">
        <f>SUM(E76,E69,#REF!)</f>
        <v>#REF!</v>
      </c>
      <c r="F77" s="835"/>
      <c r="G77" s="856"/>
    </row>
    <row r="78" spans="1:26" ht="24.9" customHeight="1">
      <c r="G78" s="281"/>
    </row>
    <row r="79" spans="1:26" ht="24.9" customHeight="1">
      <c r="G79" s="282"/>
    </row>
    <row r="80" spans="1:26">
      <c r="G80" s="210"/>
    </row>
    <row r="81" spans="7:7" customFormat="1" ht="13.2">
      <c r="G81" s="210"/>
    </row>
    <row r="82" spans="7:7" customFormat="1" ht="13.2">
      <c r="G82" s="210"/>
    </row>
    <row r="83" spans="7:7" customFormat="1" ht="13.2">
      <c r="G83" s="210"/>
    </row>
  </sheetData>
  <sheetProtection selectLockedCells="1" selectUnlockedCells="1"/>
  <mergeCells count="7">
    <mergeCell ref="G1:G4"/>
    <mergeCell ref="A1:A4"/>
    <mergeCell ref="B1:B4"/>
    <mergeCell ref="C1:E2"/>
    <mergeCell ref="F1:F4"/>
    <mergeCell ref="C3:D3"/>
    <mergeCell ref="E3:E4"/>
  </mergeCells>
  <phoneticPr fontId="50" type="noConversion"/>
  <pageMargins left="0.74791666666666667" right="0.74791666666666667" top="0.98402777777777772" bottom="0.98402777777777772" header="0.51180555555555551" footer="0.51180555555555551"/>
  <pageSetup paperSize="9" scale="33" firstPageNumber="0" orientation="portrait" r:id="rId1"/>
  <headerFooter alignWithMargins="0">
    <oddHeader>&amp;L&amp;"Times New Roman,Normál"&amp;14Hegyeshalom Nagyközségi Önkormányzat &amp;C&amp;"Times New Roman,Normál"&amp;14Felhalmozási Kiadások
2017. terv&amp;R&amp;"Arial CE,Normál"6. melléklet Adatok: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55"/>
  <sheetViews>
    <sheetView view="pageBreakPreview" zoomScale="60" zoomScaleNormal="100" workbookViewId="0">
      <selection activeCell="G23" sqref="G23"/>
    </sheetView>
  </sheetViews>
  <sheetFormatPr defaultColWidth="8.5546875" defaultRowHeight="17.399999999999999"/>
  <cols>
    <col min="1" max="1" width="7.44140625" style="283" customWidth="1"/>
    <col min="2" max="2" width="60" style="283" customWidth="1"/>
    <col min="3" max="5" width="0" style="283" hidden="1" customWidth="1"/>
    <col min="6" max="6" width="29.109375" style="283" customWidth="1"/>
    <col min="7" max="10" width="19.88671875" style="283" customWidth="1"/>
  </cols>
  <sheetData>
    <row r="1" spans="1:10" ht="18">
      <c r="A1" s="942" t="s">
        <v>127</v>
      </c>
      <c r="B1" s="284"/>
      <c r="C1" s="943" t="s">
        <v>1</v>
      </c>
      <c r="D1" s="943"/>
      <c r="E1" s="943"/>
      <c r="F1" s="285"/>
      <c r="G1" s="286" t="s">
        <v>243</v>
      </c>
      <c r="H1" s="934" t="s">
        <v>619</v>
      </c>
      <c r="I1" s="934" t="s">
        <v>650</v>
      </c>
      <c r="J1" s="934" t="s">
        <v>617</v>
      </c>
    </row>
    <row r="2" spans="1:10">
      <c r="A2" s="942"/>
      <c r="B2" s="287" t="s">
        <v>249</v>
      </c>
      <c r="C2" s="943"/>
      <c r="D2" s="943"/>
      <c r="E2" s="943"/>
      <c r="F2" s="288" t="s">
        <v>594</v>
      </c>
      <c r="G2" s="134" t="s">
        <v>250</v>
      </c>
      <c r="H2" s="944"/>
      <c r="I2" s="946"/>
      <c r="J2" s="944"/>
    </row>
    <row r="3" spans="1:10">
      <c r="A3" s="942"/>
      <c r="B3" s="289"/>
      <c r="C3" s="290" t="s">
        <v>4</v>
      </c>
      <c r="D3" s="290" t="s">
        <v>5</v>
      </c>
      <c r="E3" s="291" t="s">
        <v>6</v>
      </c>
      <c r="F3" s="290" t="s">
        <v>107</v>
      </c>
      <c r="G3" s="134" t="s">
        <v>246</v>
      </c>
      <c r="H3" s="945"/>
      <c r="I3" s="947"/>
      <c r="J3" s="945"/>
    </row>
    <row r="4" spans="1:10">
      <c r="A4" s="292"/>
      <c r="B4" s="293"/>
      <c r="C4" s="290"/>
      <c r="D4" s="290"/>
      <c r="E4" s="294"/>
      <c r="F4" s="290"/>
      <c r="G4" s="134"/>
      <c r="H4" s="665"/>
      <c r="I4" s="807"/>
      <c r="J4" s="665"/>
    </row>
    <row r="5" spans="1:10" ht="18">
      <c r="A5" s="295"/>
      <c r="B5" s="295"/>
      <c r="C5" s="296"/>
      <c r="D5" s="297"/>
      <c r="E5" s="298"/>
      <c r="F5" s="299"/>
      <c r="G5" s="150"/>
      <c r="H5" s="728"/>
      <c r="I5" s="728"/>
      <c r="J5" s="728"/>
    </row>
    <row r="6" spans="1:10" ht="18">
      <c r="A6" s="295"/>
      <c r="B6" s="295" t="s">
        <v>620</v>
      </c>
      <c r="C6" s="296"/>
      <c r="D6" s="297"/>
      <c r="E6" s="298"/>
      <c r="F6" s="299"/>
      <c r="G6" s="150"/>
      <c r="H6" s="728">
        <v>1005553</v>
      </c>
      <c r="I6" s="728">
        <v>1005553</v>
      </c>
      <c r="J6" s="728">
        <v>1005553</v>
      </c>
    </row>
    <row r="7" spans="1:10" ht="18">
      <c r="A7" s="295"/>
      <c r="B7" s="295"/>
      <c r="C7" s="296"/>
      <c r="D7" s="297"/>
      <c r="E7" s="298"/>
      <c r="F7" s="300"/>
      <c r="G7" s="150"/>
      <c r="H7" s="728"/>
      <c r="I7" s="728"/>
      <c r="J7" s="728"/>
    </row>
    <row r="8" spans="1:10" ht="18">
      <c r="A8" s="295"/>
      <c r="B8" s="295"/>
      <c r="C8" s="296"/>
      <c r="D8" s="297"/>
      <c r="E8" s="298"/>
      <c r="F8" s="299"/>
      <c r="G8" s="301"/>
      <c r="H8" s="729"/>
      <c r="I8" s="729"/>
      <c r="J8" s="729"/>
    </row>
    <row r="9" spans="1:10" ht="18">
      <c r="A9" s="295"/>
      <c r="B9" s="302" t="s">
        <v>251</v>
      </c>
      <c r="C9" s="296"/>
      <c r="D9" s="297"/>
      <c r="E9" s="298"/>
      <c r="F9" s="300">
        <v>6200000</v>
      </c>
      <c r="G9" s="150"/>
      <c r="H9" s="728">
        <v>6200000</v>
      </c>
      <c r="I9" s="728">
        <v>6200000</v>
      </c>
      <c r="J9" s="728">
        <v>6106747</v>
      </c>
    </row>
    <row r="10" spans="1:10" ht="36">
      <c r="A10" s="295"/>
      <c r="B10" s="732" t="s">
        <v>621</v>
      </c>
      <c r="C10" s="296"/>
      <c r="D10" s="297"/>
      <c r="E10" s="298"/>
      <c r="F10" s="299"/>
      <c r="G10" s="150"/>
      <c r="H10" s="728">
        <v>2748500</v>
      </c>
      <c r="I10" s="728">
        <v>2849979</v>
      </c>
      <c r="J10" s="728">
        <v>2799979</v>
      </c>
    </row>
    <row r="11" spans="1:10" ht="18">
      <c r="A11" s="303" t="s">
        <v>27</v>
      </c>
      <c r="B11" s="304" t="s">
        <v>252</v>
      </c>
      <c r="C11" s="296"/>
      <c r="D11" s="297"/>
      <c r="E11" s="298"/>
      <c r="F11" s="299">
        <f>SUM(F7:F10)</f>
        <v>6200000</v>
      </c>
      <c r="G11" s="299">
        <f t="shared" ref="G11" si="0">SUM(G7:G10)</f>
        <v>0</v>
      </c>
      <c r="H11" s="299">
        <f>SUM(H5:H10)</f>
        <v>9954053</v>
      </c>
      <c r="I11" s="299">
        <f>I6+I9+I10</f>
        <v>10055532</v>
      </c>
      <c r="J11" s="299">
        <f>SUM(J5:J10)</f>
        <v>9912279</v>
      </c>
    </row>
    <row r="12" spans="1:10" ht="18">
      <c r="A12" s="303"/>
      <c r="B12" s="302"/>
      <c r="C12" s="296"/>
      <c r="D12" s="297"/>
      <c r="E12" s="298"/>
      <c r="F12" s="299"/>
      <c r="G12" s="150"/>
      <c r="H12" s="728"/>
      <c r="I12" s="728"/>
      <c r="J12" s="728"/>
    </row>
    <row r="13" spans="1:10" ht="18">
      <c r="A13" s="303"/>
      <c r="B13" s="302"/>
      <c r="C13" s="296"/>
      <c r="D13" s="297"/>
      <c r="E13" s="298"/>
      <c r="F13" s="299"/>
      <c r="G13" s="150"/>
      <c r="H13" s="728"/>
      <c r="I13" s="728"/>
      <c r="J13" s="728"/>
    </row>
    <row r="14" spans="1:10" ht="18">
      <c r="A14" s="303"/>
      <c r="B14" s="302" t="s">
        <v>253</v>
      </c>
      <c r="C14" s="296"/>
      <c r="D14" s="297"/>
      <c r="E14" s="298"/>
      <c r="F14" s="300">
        <v>1080000</v>
      </c>
      <c r="G14" s="150"/>
      <c r="H14" s="728">
        <v>1080000</v>
      </c>
      <c r="I14" s="728">
        <v>1080000</v>
      </c>
      <c r="J14" s="728">
        <v>993892</v>
      </c>
    </row>
    <row r="15" spans="1:10" ht="18">
      <c r="A15" s="303"/>
      <c r="B15" s="302"/>
      <c r="C15" s="296"/>
      <c r="D15" s="297"/>
      <c r="E15" s="298"/>
      <c r="F15" s="300"/>
      <c r="G15" s="150"/>
      <c r="H15" s="728"/>
      <c r="I15" s="728"/>
      <c r="J15" s="728"/>
    </row>
    <row r="16" spans="1:10" ht="18">
      <c r="A16" s="303"/>
      <c r="B16" s="302" t="s">
        <v>601</v>
      </c>
      <c r="C16" s="296"/>
      <c r="D16" s="297"/>
      <c r="E16" s="298"/>
      <c r="F16" s="300">
        <v>1000000</v>
      </c>
      <c r="G16" s="150"/>
      <c r="H16" s="728">
        <v>1000000</v>
      </c>
      <c r="I16" s="728">
        <v>1000000</v>
      </c>
      <c r="J16" s="728"/>
    </row>
    <row r="17" spans="1:10" ht="18">
      <c r="A17" s="304"/>
      <c r="B17" s="304"/>
      <c r="C17" s="301">
        <f>SUM(C5:C14)</f>
        <v>0</v>
      </c>
      <c r="D17" s="306">
        <f>SUM(D5:D14)</f>
        <v>0</v>
      </c>
      <c r="E17" s="301">
        <f>SUM(E5:E14)</f>
        <v>0</v>
      </c>
      <c r="F17" s="8"/>
      <c r="G17" s="306"/>
      <c r="H17" s="731"/>
      <c r="I17" s="731"/>
      <c r="J17" s="731"/>
    </row>
    <row r="18" spans="1:10" ht="18">
      <c r="A18" s="295"/>
      <c r="B18" s="295" t="s">
        <v>254</v>
      </c>
      <c r="C18" s="307"/>
      <c r="D18" s="307"/>
      <c r="E18" s="298"/>
      <c r="F18" s="300">
        <v>10000000</v>
      </c>
      <c r="G18" s="150"/>
      <c r="H18" s="728">
        <v>12050000</v>
      </c>
      <c r="I18" s="728">
        <v>13050000</v>
      </c>
      <c r="J18" s="728">
        <v>10083862</v>
      </c>
    </row>
    <row r="19" spans="1:10" ht="18">
      <c r="A19" s="295"/>
      <c r="B19" s="295"/>
      <c r="C19" s="307"/>
      <c r="D19" s="307"/>
      <c r="E19" s="298"/>
      <c r="F19" s="300"/>
      <c r="G19" s="150"/>
      <c r="H19" s="728"/>
      <c r="I19" s="728"/>
      <c r="J19" s="728"/>
    </row>
    <row r="20" spans="1:10" ht="18">
      <c r="A20" s="295"/>
      <c r="B20" s="295"/>
      <c r="C20" s="307"/>
      <c r="D20" s="307"/>
      <c r="E20" s="298"/>
      <c r="F20" s="300"/>
      <c r="G20" s="150"/>
      <c r="H20" s="728"/>
      <c r="I20" s="728"/>
      <c r="J20" s="728"/>
    </row>
    <row r="21" spans="1:10" ht="18">
      <c r="A21" s="295"/>
      <c r="B21" s="295"/>
      <c r="C21" s="307"/>
      <c r="D21" s="307"/>
      <c r="E21" s="298"/>
      <c r="F21" s="300"/>
      <c r="G21" s="150"/>
      <c r="H21" s="728"/>
      <c r="I21" s="728"/>
      <c r="J21" s="728"/>
    </row>
    <row r="22" spans="1:10" ht="18">
      <c r="A22" s="295"/>
      <c r="B22" s="295" t="s">
        <v>614</v>
      </c>
      <c r="C22" s="307"/>
      <c r="D22" s="307"/>
      <c r="E22" s="298"/>
      <c r="F22" s="300">
        <v>4548500</v>
      </c>
      <c r="G22" s="150"/>
      <c r="H22" s="728">
        <v>0</v>
      </c>
      <c r="I22" s="728"/>
      <c r="J22" s="728"/>
    </row>
    <row r="23" spans="1:10" ht="18">
      <c r="A23" s="295"/>
      <c r="B23" s="295"/>
      <c r="C23" s="298"/>
      <c r="D23" s="307"/>
      <c r="E23" s="298"/>
      <c r="F23" s="300"/>
      <c r="G23" s="150"/>
      <c r="H23" s="728"/>
      <c r="I23" s="728"/>
      <c r="J23" s="728"/>
    </row>
    <row r="24" spans="1:10" ht="18">
      <c r="A24" s="302" t="s">
        <v>35</v>
      </c>
      <c r="B24" s="304" t="s">
        <v>255</v>
      </c>
      <c r="C24" s="301">
        <f>SUM(C18:C23)</f>
        <v>0</v>
      </c>
      <c r="D24" s="306">
        <f>SUM(D18:D23)</f>
        <v>0</v>
      </c>
      <c r="E24" s="301">
        <f>SUM(E18:E23)</f>
        <v>0</v>
      </c>
      <c r="F24" s="8">
        <f>SUM(F14:F23)</f>
        <v>16628500</v>
      </c>
      <c r="G24" s="8">
        <f t="shared" ref="G24:J24" si="1">SUM(G14:G23)</f>
        <v>0</v>
      </c>
      <c r="H24" s="8">
        <f t="shared" si="1"/>
        <v>14130000</v>
      </c>
      <c r="I24" s="8">
        <f>I14+I16+I18</f>
        <v>15130000</v>
      </c>
      <c r="J24" s="8">
        <f t="shared" si="1"/>
        <v>11077754</v>
      </c>
    </row>
    <row r="25" spans="1:10" ht="18" hidden="1">
      <c r="A25" s="295"/>
      <c r="B25" s="295"/>
      <c r="C25" s="298"/>
      <c r="D25" s="307"/>
      <c r="E25" s="298"/>
      <c r="F25" s="299"/>
      <c r="G25" s="150"/>
      <c r="H25" s="728"/>
      <c r="I25" s="728"/>
      <c r="J25" s="728"/>
    </row>
    <row r="26" spans="1:10" ht="18" hidden="1">
      <c r="A26" s="302"/>
      <c r="B26" s="302"/>
      <c r="C26" s="298"/>
      <c r="D26" s="307"/>
      <c r="E26" s="298"/>
      <c r="F26" s="299"/>
      <c r="G26" s="150"/>
      <c r="H26" s="728"/>
      <c r="I26" s="728"/>
      <c r="J26" s="728"/>
    </row>
    <row r="27" spans="1:10" ht="18" hidden="1">
      <c r="A27" s="295"/>
      <c r="B27" s="295"/>
      <c r="C27" s="298"/>
      <c r="D27" s="307"/>
      <c r="E27" s="298"/>
      <c r="F27" s="299"/>
      <c r="G27" s="150"/>
      <c r="H27" s="728"/>
      <c r="I27" s="728"/>
      <c r="J27" s="728"/>
    </row>
    <row r="28" spans="1:10" ht="18" hidden="1">
      <c r="A28" s="295"/>
      <c r="B28" s="295"/>
      <c r="C28" s="298"/>
      <c r="D28" s="307"/>
      <c r="E28" s="298"/>
      <c r="F28" s="299"/>
      <c r="G28" s="150"/>
      <c r="H28" s="728"/>
      <c r="I28" s="728"/>
      <c r="J28" s="728"/>
    </row>
    <row r="29" spans="1:10" ht="18" hidden="1">
      <c r="A29" s="295"/>
      <c r="B29" s="295"/>
      <c r="C29" s="298"/>
      <c r="D29" s="307"/>
      <c r="E29" s="298"/>
      <c r="F29" s="299"/>
      <c r="G29" s="150"/>
      <c r="H29" s="728"/>
      <c r="I29" s="728"/>
      <c r="J29" s="728"/>
    </row>
    <row r="30" spans="1:10" ht="18" hidden="1">
      <c r="A30" s="295"/>
      <c r="B30" s="295"/>
      <c r="C30" s="298"/>
      <c r="D30" s="307"/>
      <c r="E30" s="298"/>
      <c r="F30" s="299"/>
      <c r="G30" s="150"/>
      <c r="H30" s="728"/>
      <c r="I30" s="728"/>
      <c r="J30" s="728"/>
    </row>
    <row r="31" spans="1:10" ht="18" hidden="1">
      <c r="A31" s="295"/>
      <c r="B31" s="295"/>
      <c r="C31" s="298"/>
      <c r="D31" s="307"/>
      <c r="E31" s="298"/>
      <c r="F31" s="299"/>
      <c r="G31" s="150"/>
      <c r="H31" s="728"/>
      <c r="I31" s="728"/>
      <c r="J31" s="728"/>
    </row>
    <row r="32" spans="1:10" ht="18" hidden="1">
      <c r="A32" s="295"/>
      <c r="B32" s="295"/>
      <c r="C32" s="298"/>
      <c r="D32" s="307"/>
      <c r="E32" s="298"/>
      <c r="F32" s="299"/>
      <c r="G32" s="150"/>
      <c r="H32" s="728"/>
      <c r="I32" s="728"/>
      <c r="J32" s="728"/>
    </row>
    <row r="33" spans="1:10" ht="18" hidden="1">
      <c r="A33" s="295"/>
      <c r="B33" s="295"/>
      <c r="C33" s="298"/>
      <c r="D33" s="307"/>
      <c r="E33" s="298"/>
      <c r="F33" s="299"/>
      <c r="G33" s="150"/>
      <c r="H33" s="728"/>
      <c r="I33" s="728"/>
      <c r="J33" s="728"/>
    </row>
    <row r="34" spans="1:10" ht="18" hidden="1">
      <c r="A34" s="295"/>
      <c r="B34" s="295"/>
      <c r="C34" s="298"/>
      <c r="D34" s="307"/>
      <c r="E34" s="298"/>
      <c r="F34" s="299"/>
      <c r="G34" s="150"/>
      <c r="H34" s="728"/>
      <c r="I34" s="728"/>
      <c r="J34" s="728"/>
    </row>
    <row r="35" spans="1:10" ht="18" hidden="1">
      <c r="A35" s="295"/>
      <c r="B35" s="295"/>
      <c r="C35" s="298"/>
      <c r="D35" s="307"/>
      <c r="E35" s="298"/>
      <c r="F35" s="299"/>
      <c r="G35" s="150"/>
      <c r="H35" s="728"/>
      <c r="I35" s="728"/>
      <c r="J35" s="728"/>
    </row>
    <row r="36" spans="1:10" ht="18" hidden="1">
      <c r="A36" s="295"/>
      <c r="B36" s="308"/>
      <c r="C36" s="298"/>
      <c r="D36" s="307"/>
      <c r="E36" s="298"/>
      <c r="F36" s="299"/>
      <c r="G36" s="150"/>
      <c r="H36" s="728"/>
      <c r="I36" s="728"/>
      <c r="J36" s="728"/>
    </row>
    <row r="37" spans="1:10" ht="18" hidden="1">
      <c r="A37" s="295"/>
      <c r="B37" s="308"/>
      <c r="C37" s="298"/>
      <c r="D37" s="307"/>
      <c r="E37" s="298"/>
      <c r="F37" s="299"/>
      <c r="G37" s="150"/>
      <c r="H37" s="728"/>
      <c r="I37" s="728"/>
      <c r="J37" s="728"/>
    </row>
    <row r="38" spans="1:10" ht="18" hidden="1">
      <c r="A38" s="295"/>
      <c r="B38" s="295"/>
      <c r="C38" s="298"/>
      <c r="D38" s="307"/>
      <c r="E38" s="298"/>
      <c r="F38" s="299"/>
      <c r="G38" s="150"/>
      <c r="H38" s="728"/>
      <c r="I38" s="728"/>
      <c r="J38" s="728"/>
    </row>
    <row r="39" spans="1:10" ht="18" hidden="1">
      <c r="A39" s="295"/>
      <c r="B39" s="295"/>
      <c r="C39" s="298"/>
      <c r="D39" s="307"/>
      <c r="E39" s="298"/>
      <c r="F39" s="299"/>
      <c r="G39" s="150"/>
      <c r="H39" s="728"/>
      <c r="I39" s="728"/>
      <c r="J39" s="728"/>
    </row>
    <row r="40" spans="1:10" ht="18">
      <c r="A40" s="295"/>
      <c r="B40" s="295"/>
      <c r="C40" s="298"/>
      <c r="D40" s="307"/>
      <c r="E40" s="298"/>
      <c r="F40" s="299"/>
      <c r="G40" s="150"/>
      <c r="H40" s="728"/>
      <c r="I40" s="728"/>
      <c r="J40" s="728"/>
    </row>
    <row r="41" spans="1:10" ht="18">
      <c r="A41" s="295"/>
      <c r="B41" s="295"/>
      <c r="C41" s="298"/>
      <c r="D41" s="307"/>
      <c r="E41" s="298"/>
      <c r="F41" s="299"/>
      <c r="G41" s="150"/>
      <c r="H41" s="728"/>
      <c r="I41" s="728"/>
      <c r="J41" s="728"/>
    </row>
    <row r="42" spans="1:10" ht="18">
      <c r="A42" s="295"/>
      <c r="B42" s="295"/>
      <c r="C42" s="298"/>
      <c r="D42" s="307"/>
      <c r="E42" s="298"/>
      <c r="F42" s="299"/>
      <c r="G42" s="150"/>
      <c r="H42" s="728"/>
      <c r="I42" s="728"/>
      <c r="J42" s="728"/>
    </row>
    <row r="43" spans="1:10" ht="18">
      <c r="A43" s="295" t="s">
        <v>35</v>
      </c>
      <c r="B43" s="309" t="s">
        <v>256</v>
      </c>
      <c r="C43" s="298"/>
      <c r="D43" s="307"/>
      <c r="E43" s="298"/>
      <c r="F43" s="299">
        <v>46967317</v>
      </c>
      <c r="G43" s="150"/>
      <c r="H43" s="730">
        <v>41952147</v>
      </c>
      <c r="I43" s="730">
        <v>18610441</v>
      </c>
      <c r="J43" s="728"/>
    </row>
    <row r="44" spans="1:10" ht="18">
      <c r="A44" s="295"/>
      <c r="B44" s="310"/>
      <c r="C44" s="298"/>
      <c r="D44" s="307"/>
      <c r="E44" s="298"/>
      <c r="F44" s="299"/>
      <c r="G44" s="150"/>
      <c r="H44" s="728"/>
      <c r="I44" s="728"/>
      <c r="J44" s="728"/>
    </row>
    <row r="45" spans="1:10" ht="18">
      <c r="A45" s="295"/>
      <c r="B45" s="295"/>
      <c r="C45" s="298"/>
      <c r="D45" s="307"/>
      <c r="E45" s="298"/>
      <c r="F45" s="299"/>
      <c r="G45" s="150"/>
      <c r="H45" s="728"/>
      <c r="I45" s="728"/>
      <c r="J45" s="728"/>
    </row>
    <row r="46" spans="1:10" ht="18">
      <c r="A46" s="295"/>
      <c r="B46" s="295"/>
      <c r="C46" s="298"/>
      <c r="D46" s="307"/>
      <c r="E46" s="298"/>
      <c r="F46" s="299"/>
      <c r="G46" s="150"/>
      <c r="H46" s="728"/>
      <c r="I46" s="728"/>
      <c r="J46" s="728"/>
    </row>
    <row r="47" spans="1:10" ht="18">
      <c r="A47" s="295"/>
      <c r="B47" s="295"/>
      <c r="C47" s="298"/>
      <c r="D47" s="307"/>
      <c r="E47" s="298"/>
      <c r="F47" s="299"/>
      <c r="G47" s="150"/>
      <c r="H47" s="728"/>
      <c r="I47" s="728"/>
      <c r="J47" s="728"/>
    </row>
    <row r="48" spans="1:10" ht="18">
      <c r="A48" s="295"/>
      <c r="B48" s="295"/>
      <c r="C48" s="298"/>
      <c r="D48" s="307"/>
      <c r="E48" s="298"/>
      <c r="F48" s="299"/>
      <c r="G48" s="150"/>
      <c r="H48" s="728"/>
      <c r="I48" s="728"/>
      <c r="J48" s="728"/>
    </row>
    <row r="49" spans="1:10" ht="18">
      <c r="A49" s="304"/>
      <c r="B49" s="304"/>
      <c r="C49" s="301">
        <f>SUM(C25:C48)</f>
        <v>0</v>
      </c>
      <c r="D49" s="306">
        <f>SUM(D25:D48)</f>
        <v>0</v>
      </c>
      <c r="E49" s="301">
        <f>SUM(E25:E48)</f>
        <v>0</v>
      </c>
      <c r="F49" s="21"/>
      <c r="G49" s="306"/>
      <c r="H49" s="731"/>
      <c r="I49" s="731"/>
      <c r="J49" s="731"/>
    </row>
    <row r="50" spans="1:10" ht="18">
      <c r="A50" s="295"/>
      <c r="B50" s="295"/>
      <c r="C50" s="307"/>
      <c r="D50" s="307"/>
      <c r="E50" s="307"/>
      <c r="F50" s="299"/>
      <c r="G50" s="150"/>
      <c r="H50" s="728"/>
      <c r="I50" s="728"/>
      <c r="J50" s="728"/>
    </row>
    <row r="51" spans="1:10" ht="18">
      <c r="A51" s="295"/>
      <c r="B51" s="295"/>
      <c r="C51" s="307"/>
      <c r="D51" s="307"/>
      <c r="E51" s="307"/>
      <c r="F51" s="299"/>
      <c r="G51" s="150"/>
      <c r="H51" s="728"/>
      <c r="I51" s="728"/>
      <c r="J51" s="728"/>
    </row>
    <row r="52" spans="1:10" ht="18">
      <c r="A52" s="295"/>
      <c r="B52" s="295"/>
      <c r="C52" s="307"/>
      <c r="D52" s="307"/>
      <c r="E52" s="307"/>
      <c r="F52" s="299"/>
      <c r="G52" s="150"/>
      <c r="H52" s="728"/>
      <c r="I52" s="728"/>
      <c r="J52" s="728"/>
    </row>
    <row r="53" spans="1:10">
      <c r="A53" s="304"/>
      <c r="B53" s="304"/>
      <c r="C53" s="306">
        <f>SUM(C50:C52)</f>
        <v>0</v>
      </c>
      <c r="D53" s="306">
        <f>SUM(D50:D52)</f>
        <v>0</v>
      </c>
      <c r="E53" s="306">
        <f>SUM(E50:E52)</f>
        <v>0</v>
      </c>
      <c r="F53" s="8"/>
      <c r="G53" s="306"/>
      <c r="H53" s="731"/>
      <c r="I53" s="731"/>
      <c r="J53" s="731"/>
    </row>
    <row r="54" spans="1:10" ht="18">
      <c r="A54" s="295"/>
      <c r="B54" s="295"/>
      <c r="C54" s="302"/>
      <c r="D54" s="302"/>
      <c r="E54" s="302"/>
      <c r="F54" s="311"/>
      <c r="G54" s="150"/>
      <c r="H54" s="728"/>
      <c r="I54" s="728"/>
      <c r="J54" s="728"/>
    </row>
    <row r="55" spans="1:10">
      <c r="A55" s="312"/>
      <c r="B55" s="312" t="s">
        <v>257</v>
      </c>
      <c r="C55" s="182">
        <f>SUM(C53,C49,C24,C17,C4)</f>
        <v>0</v>
      </c>
      <c r="D55" s="182">
        <f>SUM(D53,D49,D24,D17,D4)</f>
        <v>0</v>
      </c>
      <c r="E55" s="182">
        <f>SUM(E53,E49,E24,E17,E4)</f>
        <v>0</v>
      </c>
      <c r="F55" s="182">
        <f>F11+F24+F43</f>
        <v>69795817</v>
      </c>
      <c r="G55" s="182"/>
      <c r="H55" s="182">
        <f>H11+H24+H43</f>
        <v>66036200</v>
      </c>
      <c r="I55" s="182">
        <f>I11+I24+I43</f>
        <v>43795973</v>
      </c>
      <c r="J55" s="182">
        <f>J11+J24+J43</f>
        <v>20990033</v>
      </c>
    </row>
  </sheetData>
  <sheetProtection selectLockedCells="1" selectUnlockedCells="1"/>
  <mergeCells count="5">
    <mergeCell ref="A1:A3"/>
    <mergeCell ref="C1:E2"/>
    <mergeCell ref="H1:H3"/>
    <mergeCell ref="J1:J3"/>
    <mergeCell ref="I1:I3"/>
  </mergeCells>
  <phoneticPr fontId="50" type="noConversion"/>
  <pageMargins left="0.74791666666666667" right="0.74791666666666667" top="0.98402777777777772" bottom="0.98402777777777772" header="0.51180555555555551" footer="0.51180555555555551"/>
  <pageSetup paperSize="9" scale="66" firstPageNumber="0" orientation="landscape" r:id="rId1"/>
  <headerFooter alignWithMargins="0">
    <oddHeader>&amp;L&amp;"Times New Roman,Normál"&amp;14Hegyeshalom Nagyközségi
Önkormányzat&amp;C&amp;"Times New Roman,Normál"&amp;14Pénzeszköz átadás
2017.évi terv&amp;R&amp;"Times New Roman,Normál"&amp;12 7.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3:N40"/>
  <sheetViews>
    <sheetView view="pageBreakPreview" zoomScale="60" zoomScaleNormal="100" workbookViewId="0">
      <selection activeCell="L38" sqref="L38"/>
    </sheetView>
  </sheetViews>
  <sheetFormatPr defaultColWidth="8.5546875" defaultRowHeight="13.2"/>
  <cols>
    <col min="1" max="1" width="6.88671875" customWidth="1"/>
    <col min="2" max="2" width="54" customWidth="1"/>
    <col min="3" max="5" width="0" hidden="1" customWidth="1"/>
    <col min="6" max="6" width="14.6640625" customWidth="1"/>
    <col min="7" max="8" width="0" hidden="1" customWidth="1"/>
    <col min="9" max="9" width="14.6640625" customWidth="1"/>
    <col min="10" max="10" width="15.6640625" customWidth="1"/>
    <col min="11" max="13" width="20.6640625" customWidth="1"/>
    <col min="14" max="14" width="9.5546875" customWidth="1"/>
  </cols>
  <sheetData>
    <row r="3" spans="1:14" ht="37.5" customHeight="1">
      <c r="A3" s="948" t="s">
        <v>127</v>
      </c>
      <c r="B3" s="313"/>
      <c r="C3" s="916" t="s">
        <v>1</v>
      </c>
      <c r="D3" s="916"/>
      <c r="E3" s="916"/>
      <c r="F3" s="916" t="s">
        <v>595</v>
      </c>
      <c r="G3" s="916"/>
      <c r="H3" s="916"/>
      <c r="I3" s="916"/>
      <c r="J3" s="916"/>
      <c r="K3" s="725" t="s">
        <v>618</v>
      </c>
      <c r="L3" s="952" t="s">
        <v>651</v>
      </c>
      <c r="M3" s="725" t="s">
        <v>617</v>
      </c>
      <c r="N3" s="949"/>
    </row>
    <row r="4" spans="1:14" ht="15" customHeight="1">
      <c r="A4" s="948"/>
      <c r="B4" s="314"/>
      <c r="C4" s="915" t="s">
        <v>101</v>
      </c>
      <c r="D4" s="915"/>
      <c r="E4" s="915" t="s">
        <v>6</v>
      </c>
      <c r="F4" s="916" t="s">
        <v>129</v>
      </c>
      <c r="G4" s="916" t="s">
        <v>258</v>
      </c>
      <c r="H4" s="916"/>
      <c r="I4" s="315"/>
      <c r="J4" s="916" t="s">
        <v>134</v>
      </c>
      <c r="K4" s="950" t="s">
        <v>194</v>
      </c>
      <c r="L4" s="881"/>
      <c r="M4" s="950" t="s">
        <v>194</v>
      </c>
      <c r="N4" s="949"/>
    </row>
    <row r="5" spans="1:14" ht="18" customHeight="1">
      <c r="A5" s="948"/>
      <c r="B5" s="316" t="s">
        <v>259</v>
      </c>
      <c r="C5" s="915"/>
      <c r="D5" s="915"/>
      <c r="E5" s="915"/>
      <c r="F5" s="916"/>
      <c r="G5" s="916" t="s">
        <v>260</v>
      </c>
      <c r="H5" s="916" t="s">
        <v>261</v>
      </c>
      <c r="I5" s="317"/>
      <c r="J5" s="916"/>
      <c r="K5" s="881"/>
      <c r="L5" s="881"/>
      <c r="M5" s="881"/>
      <c r="N5" s="318"/>
    </row>
    <row r="6" spans="1:14" ht="18" customHeight="1">
      <c r="A6" s="948"/>
      <c r="B6" s="319"/>
      <c r="C6" s="320" t="s">
        <v>262</v>
      </c>
      <c r="D6" s="320" t="s">
        <v>263</v>
      </c>
      <c r="E6" s="915"/>
      <c r="F6" s="916"/>
      <c r="G6" s="916"/>
      <c r="H6" s="916"/>
      <c r="I6" s="321" t="s">
        <v>131</v>
      </c>
      <c r="J6" s="916"/>
      <c r="K6" s="951"/>
      <c r="L6" s="951"/>
      <c r="M6" s="951"/>
    </row>
    <row r="7" spans="1:14" ht="15.6">
      <c r="A7" s="137"/>
      <c r="B7" s="28"/>
      <c r="C7" s="322"/>
      <c r="D7" s="322"/>
      <c r="E7" s="144"/>
      <c r="F7" s="323"/>
      <c r="G7" s="30"/>
      <c r="H7" s="31"/>
      <c r="I7" s="31"/>
      <c r="J7" s="143"/>
      <c r="K7" s="143"/>
      <c r="L7" s="143"/>
      <c r="M7" s="143"/>
    </row>
    <row r="8" spans="1:14" ht="15.6">
      <c r="A8" s="137"/>
      <c r="B8" s="324"/>
      <c r="C8" s="325"/>
      <c r="D8" s="325"/>
      <c r="E8" s="144"/>
      <c r="F8" s="326"/>
      <c r="G8" s="30"/>
      <c r="H8" s="31"/>
      <c r="I8" s="31"/>
      <c r="J8" s="143"/>
      <c r="K8" s="143"/>
      <c r="L8" s="143"/>
      <c r="M8" s="143"/>
    </row>
    <row r="9" spans="1:14" ht="17.399999999999999" customHeight="1">
      <c r="A9" s="246"/>
      <c r="B9" s="327" t="s">
        <v>264</v>
      </c>
      <c r="C9" s="261">
        <f>SUM(C7:C8)</f>
        <v>0</v>
      </c>
      <c r="D9" s="261">
        <f>SUM(D7:D8)</f>
        <v>0</v>
      </c>
      <c r="E9" s="325">
        <f>SUM(E7:E8)</f>
        <v>0</v>
      </c>
      <c r="F9" s="328">
        <v>4500000</v>
      </c>
      <c r="G9" s="261">
        <f>SUM(G7:G8)</f>
        <v>0</v>
      </c>
      <c r="H9" s="325">
        <f>SUM(H7:H8)</f>
        <v>0</v>
      </c>
      <c r="I9" s="325"/>
      <c r="J9" s="329">
        <v>4500000</v>
      </c>
      <c r="K9" s="726">
        <v>4500000</v>
      </c>
      <c r="L9" s="726">
        <v>6778623</v>
      </c>
      <c r="M9" s="329">
        <v>6481623</v>
      </c>
    </row>
    <row r="10" spans="1:14" ht="15.6">
      <c r="A10" s="137"/>
      <c r="B10" s="324" t="s">
        <v>265</v>
      </c>
      <c r="C10" s="325"/>
      <c r="D10" s="325"/>
      <c r="E10" s="144"/>
      <c r="F10" s="330"/>
      <c r="G10" s="30"/>
      <c r="H10" s="31"/>
      <c r="I10" s="31"/>
      <c r="J10" s="143"/>
      <c r="K10" s="213"/>
      <c r="L10" s="213"/>
      <c r="M10" s="143"/>
    </row>
    <row r="11" spans="1:14" ht="15.6">
      <c r="A11" s="137"/>
      <c r="B11" s="331"/>
      <c r="C11" s="322"/>
      <c r="D11" s="322"/>
      <c r="E11" s="144"/>
      <c r="F11" s="330"/>
      <c r="G11" s="30"/>
      <c r="H11" s="31"/>
      <c r="I11" s="31"/>
      <c r="J11" s="143"/>
      <c r="K11" s="213"/>
      <c r="L11" s="213"/>
      <c r="M11" s="143"/>
    </row>
    <row r="12" spans="1:14" ht="17.399999999999999" customHeight="1">
      <c r="A12" s="246"/>
      <c r="B12" s="332" t="s">
        <v>266</v>
      </c>
      <c r="C12" s="31">
        <f>SUM(C10:C11)</f>
        <v>0</v>
      </c>
      <c r="D12" s="31">
        <f>SUM(D10:D11)</f>
        <v>0</v>
      </c>
      <c r="E12" s="30">
        <f>SUM(E10:E11)</f>
        <v>0</v>
      </c>
      <c r="F12" s="333">
        <v>500000</v>
      </c>
      <c r="G12" s="31">
        <f>SUM(G10:G11)</f>
        <v>0</v>
      </c>
      <c r="H12" s="30">
        <f>SUM(H10:H11)</f>
        <v>0</v>
      </c>
      <c r="I12" s="30"/>
      <c r="J12" s="143">
        <v>500000</v>
      </c>
      <c r="K12" s="213">
        <v>500000</v>
      </c>
      <c r="L12" s="213"/>
      <c r="M12" s="143"/>
    </row>
    <row r="13" spans="1:14" ht="15.6">
      <c r="A13" s="137"/>
      <c r="B13" s="324"/>
      <c r="C13" s="19"/>
      <c r="D13" s="19"/>
      <c r="E13" s="144"/>
      <c r="F13" s="330"/>
      <c r="G13" s="30"/>
      <c r="H13" s="31"/>
      <c r="I13" s="31"/>
      <c r="J13" s="143"/>
      <c r="K13" s="213"/>
      <c r="L13" s="213"/>
      <c r="M13" s="143"/>
    </row>
    <row r="14" spans="1:14" ht="15.6">
      <c r="A14" s="137"/>
      <c r="B14" s="324" t="s">
        <v>267</v>
      </c>
      <c r="C14" s="20"/>
      <c r="D14" s="20"/>
      <c r="E14" s="144"/>
      <c r="F14" s="334">
        <v>920000</v>
      </c>
      <c r="G14" s="30"/>
      <c r="H14" s="31"/>
      <c r="I14" s="31"/>
      <c r="J14" s="143">
        <v>920000</v>
      </c>
      <c r="K14" s="213">
        <v>920000</v>
      </c>
      <c r="L14" s="213">
        <v>902000</v>
      </c>
      <c r="M14" s="143">
        <v>902000</v>
      </c>
    </row>
    <row r="15" spans="1:14" ht="17.399999999999999" customHeight="1">
      <c r="A15" s="246"/>
      <c r="B15" s="335"/>
      <c r="C15" s="31">
        <f>SUM(C13:C14)</f>
        <v>0</v>
      </c>
      <c r="D15" s="31">
        <f>SUM(D13:D14)</f>
        <v>0</v>
      </c>
      <c r="E15" s="30">
        <f>SUM(E13:E14)</f>
        <v>0</v>
      </c>
      <c r="F15" s="333"/>
      <c r="G15" s="31">
        <f>SUM(G13:G14)</f>
        <v>0</v>
      </c>
      <c r="H15" s="30">
        <f>SUM(H13:H14)</f>
        <v>0</v>
      </c>
      <c r="I15" s="30"/>
      <c r="J15" s="144"/>
      <c r="K15" s="727"/>
      <c r="L15" s="727"/>
      <c r="M15" s="144"/>
    </row>
    <row r="16" spans="1:14" ht="15.6">
      <c r="A16" s="137"/>
      <c r="B16" s="324" t="s">
        <v>268</v>
      </c>
      <c r="C16" s="19"/>
      <c r="D16" s="19"/>
      <c r="E16" s="144"/>
      <c r="F16" s="333">
        <v>105000</v>
      </c>
      <c r="G16" s="30"/>
      <c r="H16" s="31"/>
      <c r="I16" s="31"/>
      <c r="J16" s="143">
        <v>105000</v>
      </c>
      <c r="K16" s="213">
        <v>105000</v>
      </c>
      <c r="L16" s="213"/>
      <c r="M16" s="143"/>
    </row>
    <row r="17" spans="1:14" ht="17.399999999999999">
      <c r="A17" s="137"/>
      <c r="B17" s="324"/>
      <c r="C17" s="31"/>
      <c r="D17" s="31"/>
      <c r="E17" s="294"/>
      <c r="F17" s="330"/>
      <c r="G17" s="30"/>
      <c r="H17" s="31"/>
      <c r="I17" s="31"/>
      <c r="J17" s="143"/>
      <c r="K17" s="213"/>
      <c r="L17" s="213"/>
      <c r="M17" s="143"/>
    </row>
    <row r="18" spans="1:14" ht="17.399999999999999">
      <c r="A18" s="137"/>
      <c r="B18" s="324" t="s">
        <v>602</v>
      </c>
      <c r="C18" s="31"/>
      <c r="D18" s="31"/>
      <c r="E18" s="294"/>
      <c r="F18" s="333">
        <v>500000</v>
      </c>
      <c r="G18" s="30"/>
      <c r="H18" s="31"/>
      <c r="I18" s="31"/>
      <c r="J18" s="143">
        <v>500000</v>
      </c>
      <c r="K18" s="213">
        <v>500000</v>
      </c>
      <c r="L18" s="213"/>
      <c r="M18" s="143"/>
    </row>
    <row r="19" spans="1:14" ht="17.399999999999999" customHeight="1">
      <c r="A19" s="246"/>
      <c r="B19" s="327"/>
      <c r="C19" s="31">
        <f>SUM(C16:C18)</f>
        <v>0</v>
      </c>
      <c r="D19" s="31">
        <f>SUM(D16:D18)</f>
        <v>0</v>
      </c>
      <c r="E19" s="30">
        <f>SUM(E16:E18)</f>
        <v>0</v>
      </c>
      <c r="F19" s="333"/>
      <c r="G19" s="31">
        <f>SUM(G16:G18)</f>
        <v>0</v>
      </c>
      <c r="H19" s="30">
        <f>SUM(H16:H18)</f>
        <v>0</v>
      </c>
      <c r="I19" s="30"/>
      <c r="J19" s="144"/>
      <c r="K19" s="727"/>
      <c r="L19" s="727"/>
      <c r="M19" s="144"/>
    </row>
    <row r="20" spans="1:14" ht="15.6">
      <c r="A20" s="137"/>
      <c r="B20" s="336" t="s">
        <v>652</v>
      </c>
      <c r="C20" s="30"/>
      <c r="D20" s="30"/>
      <c r="E20" s="144"/>
      <c r="F20" s="333">
        <v>530000</v>
      </c>
      <c r="G20" s="30"/>
      <c r="H20" s="31"/>
      <c r="I20" s="31"/>
      <c r="J20" s="143">
        <v>530000</v>
      </c>
      <c r="K20" s="213">
        <v>530000</v>
      </c>
      <c r="L20" s="213">
        <v>1763000</v>
      </c>
      <c r="M20" s="143">
        <v>1763000</v>
      </c>
    </row>
    <row r="21" spans="1:14" ht="15.6">
      <c r="A21" s="137"/>
      <c r="B21" s="336"/>
      <c r="C21" s="30"/>
      <c r="D21" s="30"/>
      <c r="E21" s="144"/>
      <c r="F21" s="31"/>
      <c r="G21" s="30"/>
      <c r="H21" s="31"/>
      <c r="I21" s="31"/>
      <c r="J21" s="143"/>
      <c r="K21" s="213"/>
      <c r="L21" s="213"/>
      <c r="M21" s="143"/>
    </row>
    <row r="22" spans="1:14" ht="15.6">
      <c r="A22" s="137"/>
      <c r="B22" s="336" t="s">
        <v>603</v>
      </c>
      <c r="C22" s="30"/>
      <c r="D22" s="30"/>
      <c r="E22" s="144"/>
      <c r="F22" s="30">
        <v>1000000</v>
      </c>
      <c r="G22" s="30"/>
      <c r="H22" s="31"/>
      <c r="I22" s="31"/>
      <c r="J22" s="143">
        <v>1000000</v>
      </c>
      <c r="K22" s="213">
        <v>1000000</v>
      </c>
      <c r="L22" s="213">
        <v>1894446</v>
      </c>
      <c r="M22" s="143">
        <v>1894446</v>
      </c>
    </row>
    <row r="23" spans="1:14" ht="15.6">
      <c r="A23" s="137"/>
      <c r="B23" s="336"/>
      <c r="C23" s="30"/>
      <c r="D23" s="30"/>
      <c r="E23" s="144"/>
      <c r="F23" s="31"/>
      <c r="G23" s="30"/>
      <c r="H23" s="31"/>
      <c r="I23" s="31"/>
      <c r="J23" s="144">
        <f>SUM(J9:J22)</f>
        <v>8055000</v>
      </c>
      <c r="K23" s="144">
        <f t="shared" ref="K23:M23" si="0">SUM(K9:K22)</f>
        <v>8055000</v>
      </c>
      <c r="L23" s="144">
        <f>L9+L14+L20+L22</f>
        <v>11338069</v>
      </c>
      <c r="M23" s="144">
        <f t="shared" si="0"/>
        <v>11041069</v>
      </c>
    </row>
    <row r="24" spans="1:14" ht="15.6">
      <c r="A24" s="137"/>
      <c r="B24" s="337"/>
      <c r="C24" s="31">
        <f>SUM(C20:C23)</f>
        <v>0</v>
      </c>
      <c r="D24" s="31">
        <f>SUM(D20:D23)</f>
        <v>0</v>
      </c>
      <c r="E24" s="143">
        <f>SUM(E20:E23)</f>
        <v>0</v>
      </c>
      <c r="F24" s="30"/>
      <c r="G24" s="31"/>
      <c r="H24" s="31"/>
      <c r="I24" s="31"/>
      <c r="J24" s="144"/>
      <c r="K24" s="144"/>
      <c r="L24" s="144"/>
      <c r="M24" s="144"/>
    </row>
    <row r="25" spans="1:14" ht="15.6">
      <c r="A25" s="137"/>
      <c r="B25" s="338"/>
      <c r="C25" s="31"/>
      <c r="D25" s="31"/>
      <c r="E25" s="143"/>
      <c r="F25" s="31"/>
      <c r="G25" s="30"/>
      <c r="H25" s="31"/>
      <c r="I25" s="31"/>
      <c r="J25" s="144"/>
      <c r="K25" s="144"/>
      <c r="L25" s="144"/>
      <c r="M25" s="144"/>
    </row>
    <row r="26" spans="1:14" ht="17.399999999999999" customHeight="1">
      <c r="A26" s="246"/>
      <c r="B26" s="335"/>
      <c r="C26" s="31">
        <f>SUM(C24:C25)</f>
        <v>0</v>
      </c>
      <c r="D26" s="31">
        <f>SUM(D24:D25)</f>
        <v>0</v>
      </c>
      <c r="E26" s="31">
        <f>SUM(E24:E25)</f>
        <v>0</v>
      </c>
      <c r="F26" s="30"/>
      <c r="G26" s="31">
        <f>SUM(G20:G25)</f>
        <v>0</v>
      </c>
      <c r="H26" s="31">
        <f>SUM(H20:H25)</f>
        <v>0</v>
      </c>
      <c r="I26" s="31"/>
      <c r="J26" s="144"/>
      <c r="K26" s="144"/>
      <c r="L26" s="144"/>
      <c r="M26" s="144"/>
      <c r="N26" s="281"/>
    </row>
    <row r="27" spans="1:14" ht="17.399999999999999" customHeight="1">
      <c r="A27" s="339"/>
      <c r="B27" s="340"/>
      <c r="C27" s="31"/>
      <c r="D27" s="31"/>
      <c r="E27" s="276"/>
      <c r="F27" s="31"/>
      <c r="G27" s="31"/>
      <c r="H27" s="31"/>
      <c r="I27" s="31"/>
      <c r="J27" s="144"/>
      <c r="K27" s="144"/>
      <c r="L27" s="144"/>
      <c r="M27" s="144"/>
      <c r="N27" s="281"/>
    </row>
    <row r="28" spans="1:14" ht="15.6">
      <c r="A28" s="137"/>
      <c r="B28" s="28"/>
      <c r="C28" s="30"/>
      <c r="D28" s="30"/>
      <c r="E28" s="270"/>
      <c r="F28" s="31"/>
      <c r="G28" s="30"/>
      <c r="H28" s="31"/>
      <c r="I28" s="31"/>
      <c r="J28" s="143"/>
      <c r="K28" s="143"/>
      <c r="L28" s="143"/>
      <c r="M28" s="143"/>
      <c r="N28" s="281"/>
    </row>
    <row r="29" spans="1:14" ht="15.6">
      <c r="A29" s="137"/>
      <c r="B29" s="324"/>
      <c r="C29" s="30"/>
      <c r="D29" s="30"/>
      <c r="E29" s="270"/>
      <c r="F29" s="31"/>
      <c r="G29" s="30"/>
      <c r="H29" s="31"/>
      <c r="I29" s="31"/>
      <c r="J29" s="143"/>
      <c r="K29" s="143"/>
      <c r="L29" s="143"/>
      <c r="M29" s="143"/>
      <c r="N29" s="281"/>
    </row>
    <row r="30" spans="1:14" ht="15.6">
      <c r="A30" s="137"/>
      <c r="B30" s="341"/>
      <c r="C30" s="30"/>
      <c r="D30" s="30"/>
      <c r="E30" s="270"/>
      <c r="F30" s="261"/>
      <c r="G30" s="325"/>
      <c r="H30" s="261"/>
      <c r="I30" s="261"/>
      <c r="J30" s="143"/>
      <c r="K30" s="143"/>
      <c r="L30" s="143"/>
      <c r="M30" s="143"/>
      <c r="N30" s="281"/>
    </row>
    <row r="31" spans="1:14" ht="15.6">
      <c r="A31" s="137"/>
      <c r="B31" s="341"/>
      <c r="C31" s="30"/>
      <c r="D31" s="30"/>
      <c r="E31" s="270"/>
      <c r="F31" s="261"/>
      <c r="G31" s="325"/>
      <c r="H31" s="261"/>
      <c r="I31" s="261"/>
      <c r="J31" s="143"/>
      <c r="K31" s="143"/>
      <c r="L31" s="143"/>
      <c r="M31" s="143"/>
      <c r="N31" s="281"/>
    </row>
    <row r="32" spans="1:14" ht="15.6">
      <c r="A32" s="137"/>
      <c r="B32" s="341"/>
      <c r="C32" s="30"/>
      <c r="D32" s="30"/>
      <c r="E32" s="270"/>
      <c r="F32" s="261"/>
      <c r="G32" s="325"/>
      <c r="H32" s="261"/>
      <c r="I32" s="261"/>
      <c r="J32" s="143"/>
      <c r="K32" s="143"/>
      <c r="L32" s="143"/>
      <c r="M32" s="143"/>
      <c r="N32" s="281"/>
    </row>
    <row r="33" spans="1:14" ht="15.6">
      <c r="A33" s="137"/>
      <c r="B33" s="341"/>
      <c r="C33" s="30"/>
      <c r="D33" s="30"/>
      <c r="E33" s="270"/>
      <c r="F33" s="261"/>
      <c r="G33" s="325"/>
      <c r="H33" s="261"/>
      <c r="I33" s="261"/>
      <c r="J33" s="143"/>
      <c r="K33" s="143"/>
      <c r="L33" s="143"/>
      <c r="M33" s="143"/>
      <c r="N33" s="281"/>
    </row>
    <row r="34" spans="1:14" ht="15.6">
      <c r="A34" s="137"/>
      <c r="B34" s="341"/>
      <c r="C34" s="30"/>
      <c r="D34" s="30"/>
      <c r="E34" s="270"/>
      <c r="F34" s="261"/>
      <c r="G34" s="325"/>
      <c r="H34" s="261"/>
      <c r="I34" s="261"/>
      <c r="J34" s="143"/>
      <c r="K34" s="143"/>
      <c r="L34" s="143"/>
      <c r="M34" s="143"/>
      <c r="N34" s="281"/>
    </row>
    <row r="35" spans="1:14" ht="15.6">
      <c r="A35" s="137"/>
      <c r="B35" s="341"/>
      <c r="C35" s="30"/>
      <c r="D35" s="30"/>
      <c r="E35" s="270"/>
      <c r="F35" s="261"/>
      <c r="G35" s="325"/>
      <c r="H35" s="261"/>
      <c r="I35" s="261"/>
      <c r="J35" s="143"/>
      <c r="K35" s="143"/>
      <c r="L35" s="143"/>
      <c r="M35" s="143"/>
      <c r="N35" s="281"/>
    </row>
    <row r="36" spans="1:14" ht="15.6" customHeight="1">
      <c r="A36" s="339"/>
      <c r="B36" s="338"/>
      <c r="C36" s="31">
        <f>SUM(C28:C35)</f>
        <v>0</v>
      </c>
      <c r="D36" s="31">
        <f>SUM(D28:D35)</f>
        <v>0</v>
      </c>
      <c r="E36" s="143">
        <f>SUM(E28:E35)</f>
        <v>0</v>
      </c>
      <c r="F36" s="30"/>
      <c r="G36" s="31">
        <f>SUM(G28:G35)</f>
        <v>0</v>
      </c>
      <c r="H36" s="31">
        <f>SUM(H28:H35)</f>
        <v>0</v>
      </c>
      <c r="I36" s="31"/>
      <c r="J36" s="144"/>
      <c r="K36" s="144"/>
      <c r="L36" s="144"/>
      <c r="M36" s="144"/>
      <c r="N36" s="281"/>
    </row>
    <row r="37" spans="1:14" ht="17.399999999999999" customHeight="1">
      <c r="A37" s="246"/>
      <c r="B37" s="335"/>
      <c r="C37" s="30">
        <f>SUM(C27,C36)</f>
        <v>0</v>
      </c>
      <c r="D37" s="30">
        <f>SUM(D27,D36)</f>
        <v>0</v>
      </c>
      <c r="E37" s="31">
        <f>SUM(E27,E36)</f>
        <v>0</v>
      </c>
      <c r="F37" s="30"/>
      <c r="G37" s="30">
        <f>SUM(G27,G36)</f>
        <v>0</v>
      </c>
      <c r="H37" s="30">
        <f>SUM(H27,H36)</f>
        <v>0</v>
      </c>
      <c r="I37" s="30"/>
      <c r="J37" s="144"/>
      <c r="K37" s="144"/>
      <c r="L37" s="144"/>
      <c r="M37" s="144"/>
      <c r="N37" s="281"/>
    </row>
    <row r="38" spans="1:14" ht="17.399999999999999">
      <c r="A38" s="342"/>
      <c r="B38" s="342" t="s">
        <v>269</v>
      </c>
      <c r="C38" s="179">
        <f>SUM(C9,C12,C15,C19,C26,C37)</f>
        <v>0</v>
      </c>
      <c r="D38" s="179">
        <f>SUM(D9,D12,D15,D19,D26,D37)</f>
        <v>0</v>
      </c>
      <c r="E38" s="343">
        <f>SUM(E9,E12,E15,E19,E26,E37)</f>
        <v>0</v>
      </c>
      <c r="F38" s="179">
        <f>SUM(F8:F37)</f>
        <v>8055000</v>
      </c>
      <c r="G38" s="179">
        <f>SUM(G9,G12,G15,G19,G26,G37)</f>
        <v>0</v>
      </c>
      <c r="H38" s="179">
        <f>SUM(H9,H12,H15,H19,H26,H37)</f>
        <v>0</v>
      </c>
      <c r="I38" s="179"/>
      <c r="J38" s="344">
        <f>SUM(J7:J22)</f>
        <v>8055000</v>
      </c>
      <c r="K38" s="344">
        <f>SUM(K7:K22)</f>
        <v>8055000</v>
      </c>
      <c r="L38" s="344">
        <f>SUM(L7:L22)</f>
        <v>11338069</v>
      </c>
      <c r="M38" s="344">
        <f>SUM(M7:M22)</f>
        <v>11041069</v>
      </c>
      <c r="N38" s="345"/>
    </row>
    <row r="39" spans="1:14">
      <c r="H39" s="277">
        <f>SUM(G38:H38)</f>
        <v>0</v>
      </c>
      <c r="I39" s="277"/>
      <c r="N39" s="281"/>
    </row>
    <row r="40" spans="1:14">
      <c r="N40" s="281"/>
    </row>
  </sheetData>
  <sheetProtection selectLockedCells="1" selectUnlockedCells="1"/>
  <mergeCells count="14">
    <mergeCell ref="A3:A6"/>
    <mergeCell ref="C3:E3"/>
    <mergeCell ref="F3:J3"/>
    <mergeCell ref="N3:N4"/>
    <mergeCell ref="C4:D5"/>
    <mergeCell ref="E4:E6"/>
    <mergeCell ref="F4:F6"/>
    <mergeCell ref="G4:H4"/>
    <mergeCell ref="J4:J6"/>
    <mergeCell ref="G5:G6"/>
    <mergeCell ref="H5:H6"/>
    <mergeCell ref="K4:K6"/>
    <mergeCell ref="M4:M6"/>
    <mergeCell ref="L3:L6"/>
  </mergeCells>
  <phoneticPr fontId="50" type="noConversion"/>
  <pageMargins left="0.74791666666666667" right="0.74791666666666667" top="0.98402777777777772" bottom="0.98402777777777772" header="0.51180555555555551" footer="0.51180555555555551"/>
  <pageSetup paperSize="9" scale="52" firstPageNumber="0" orientation="portrait" horizontalDpi="300" verticalDpi="300" r:id="rId1"/>
  <headerFooter alignWithMargins="0">
    <oddHeader>&amp;L&amp;"Arial CE,Normál"Hegyeshalom Nagyközségi Önkormányzat&amp;C&amp;"Arial CE,Normál"Szociális juttatások
kölcsönök&amp;R&amp;"Arial CE,Normál"8.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M192"/>
  <sheetViews>
    <sheetView view="pageBreakPreview" topLeftCell="A95" zoomScale="60" zoomScaleNormal="60" workbookViewId="0">
      <selection activeCell="S122" sqref="S122"/>
    </sheetView>
  </sheetViews>
  <sheetFormatPr defaultColWidth="9.109375" defaultRowHeight="15"/>
  <cols>
    <col min="1" max="1" width="5.44140625" style="346" customWidth="1"/>
    <col min="2" max="2" width="59.33203125" style="346" customWidth="1"/>
    <col min="3" max="5" width="0" style="346" hidden="1" customWidth="1"/>
    <col min="6" max="6" width="25.44140625" style="346" customWidth="1"/>
    <col min="7" max="7" width="15" style="346" customWidth="1"/>
    <col min="8" max="9" width="25.44140625" style="346" customWidth="1"/>
    <col min="10" max="10" width="25.5546875" style="346" customWidth="1"/>
    <col min="11" max="11" width="11.6640625" style="346" customWidth="1"/>
    <col min="12" max="16" width="0" style="346" hidden="1" customWidth="1"/>
    <col min="17" max="25" width="18.88671875" style="346" customWidth="1"/>
    <col min="26" max="26" width="20.109375" style="346" customWidth="1"/>
    <col min="27" max="27" width="18.88671875" style="346" customWidth="1"/>
    <col min="28" max="29" width="18.5546875" style="346" customWidth="1"/>
    <col min="30" max="30" width="19.33203125" style="346" customWidth="1"/>
    <col min="31" max="31" width="19.6640625" style="346" customWidth="1"/>
    <col min="32" max="33" width="17.33203125" style="346" customWidth="1"/>
    <col min="34" max="34" width="17.88671875" style="346" customWidth="1"/>
    <col min="35" max="35" width="18.6640625" style="346" customWidth="1"/>
    <col min="36" max="36" width="18.88671875" style="346" customWidth="1"/>
    <col min="37" max="37" width="19.88671875" style="346" customWidth="1"/>
    <col min="38" max="16384" width="9.109375" style="346"/>
  </cols>
  <sheetData>
    <row r="1" spans="1:37" ht="20.25" customHeight="1">
      <c r="A1" s="953" t="s">
        <v>127</v>
      </c>
      <c r="B1" s="347" t="s">
        <v>127</v>
      </c>
      <c r="C1" s="954" t="s">
        <v>1</v>
      </c>
      <c r="D1" s="954"/>
      <c r="E1" s="954"/>
      <c r="F1" s="347"/>
      <c r="G1" s="666" t="s">
        <v>99</v>
      </c>
      <c r="H1" s="960" t="s">
        <v>616</v>
      </c>
      <c r="I1" s="960" t="s">
        <v>649</v>
      </c>
      <c r="J1" s="960" t="s">
        <v>645</v>
      </c>
      <c r="K1" s="349"/>
      <c r="L1" s="955" t="s">
        <v>243</v>
      </c>
      <c r="M1" s="955"/>
      <c r="N1" s="955"/>
      <c r="O1" s="955"/>
      <c r="P1" s="955"/>
      <c r="Q1" s="955"/>
      <c r="R1" s="955"/>
      <c r="S1" s="955"/>
      <c r="T1" s="955"/>
      <c r="U1" s="955"/>
      <c r="V1" s="955"/>
      <c r="W1" s="955"/>
      <c r="X1" s="955"/>
      <c r="Y1" s="955"/>
      <c r="Z1" s="955"/>
      <c r="AA1" s="955"/>
      <c r="AB1" s="955"/>
      <c r="AC1" s="955"/>
      <c r="AD1" s="955"/>
      <c r="AE1" s="955"/>
      <c r="AF1" s="955"/>
      <c r="AG1" s="955"/>
      <c r="AH1" s="955"/>
      <c r="AI1" s="955"/>
      <c r="AJ1" s="955"/>
      <c r="AK1" s="955"/>
    </row>
    <row r="2" spans="1:37" ht="12.75" customHeight="1">
      <c r="A2" s="953"/>
      <c r="B2" s="350" t="s">
        <v>270</v>
      </c>
      <c r="C2" s="954"/>
      <c r="D2" s="954"/>
      <c r="E2" s="954"/>
      <c r="F2" s="351" t="s">
        <v>604</v>
      </c>
      <c r="G2" s="667" t="s">
        <v>104</v>
      </c>
      <c r="H2" s="961"/>
      <c r="I2" s="963"/>
      <c r="J2" s="961"/>
      <c r="K2" s="352"/>
      <c r="L2" s="956" t="s">
        <v>271</v>
      </c>
      <c r="M2" s="956" t="s">
        <v>67</v>
      </c>
      <c r="N2" s="956" t="s">
        <v>272</v>
      </c>
      <c r="O2" s="968" t="s">
        <v>273</v>
      </c>
      <c r="P2" s="956" t="s">
        <v>274</v>
      </c>
      <c r="Q2" s="958" t="s">
        <v>275</v>
      </c>
      <c r="R2" s="958" t="s">
        <v>276</v>
      </c>
      <c r="S2" s="958" t="s">
        <v>277</v>
      </c>
      <c r="T2" s="959" t="s">
        <v>278</v>
      </c>
      <c r="U2" s="958" t="s">
        <v>279</v>
      </c>
      <c r="V2" s="959" t="s">
        <v>280</v>
      </c>
      <c r="W2" s="959" t="s">
        <v>281</v>
      </c>
      <c r="X2" s="958" t="s">
        <v>282</v>
      </c>
      <c r="Y2" s="958" t="s">
        <v>283</v>
      </c>
      <c r="Z2" s="958" t="s">
        <v>284</v>
      </c>
      <c r="AA2" s="958" t="s">
        <v>285</v>
      </c>
      <c r="AB2" s="959" t="s">
        <v>286</v>
      </c>
      <c r="AC2" s="958" t="s">
        <v>287</v>
      </c>
      <c r="AD2" s="959" t="s">
        <v>288</v>
      </c>
      <c r="AE2" s="958" t="s">
        <v>289</v>
      </c>
      <c r="AF2" s="958" t="s">
        <v>290</v>
      </c>
      <c r="AG2" s="959" t="s">
        <v>291</v>
      </c>
      <c r="AH2" s="958" t="s">
        <v>292</v>
      </c>
      <c r="AI2" s="959" t="s">
        <v>293</v>
      </c>
      <c r="AJ2" s="958" t="s">
        <v>294</v>
      </c>
      <c r="AK2" s="957" t="s">
        <v>134</v>
      </c>
    </row>
    <row r="3" spans="1:37" ht="15.6">
      <c r="A3" s="953"/>
      <c r="B3" s="353"/>
      <c r="C3" s="954" t="s">
        <v>101</v>
      </c>
      <c r="D3" s="954"/>
      <c r="E3" s="954" t="s">
        <v>6</v>
      </c>
      <c r="F3" s="351" t="s">
        <v>107</v>
      </c>
      <c r="G3" s="667" t="s">
        <v>108</v>
      </c>
      <c r="H3" s="961"/>
      <c r="I3" s="963"/>
      <c r="J3" s="961"/>
      <c r="K3" s="352"/>
      <c r="L3" s="956"/>
      <c r="M3" s="956"/>
      <c r="N3" s="956"/>
      <c r="O3" s="968"/>
      <c r="P3" s="956"/>
      <c r="Q3" s="958"/>
      <c r="R3" s="958"/>
      <c r="S3" s="958"/>
      <c r="T3" s="959"/>
      <c r="U3" s="958"/>
      <c r="V3" s="959"/>
      <c r="W3" s="959"/>
      <c r="X3" s="958"/>
      <c r="Y3" s="958"/>
      <c r="Z3" s="958"/>
      <c r="AA3" s="958"/>
      <c r="AB3" s="959"/>
      <c r="AC3" s="958"/>
      <c r="AD3" s="959"/>
      <c r="AE3" s="958"/>
      <c r="AF3" s="958"/>
      <c r="AG3" s="959"/>
      <c r="AH3" s="958"/>
      <c r="AI3" s="959"/>
      <c r="AJ3" s="958"/>
      <c r="AK3" s="957"/>
    </row>
    <row r="4" spans="1:37" ht="15.6">
      <c r="A4" s="953"/>
      <c r="B4" s="354"/>
      <c r="C4" s="355" t="s">
        <v>105</v>
      </c>
      <c r="D4" s="348" t="s">
        <v>263</v>
      </c>
      <c r="E4" s="954"/>
      <c r="F4" s="354"/>
      <c r="G4" s="667" t="s">
        <v>246</v>
      </c>
      <c r="H4" s="962"/>
      <c r="I4" s="964"/>
      <c r="J4" s="962"/>
      <c r="K4" s="352"/>
      <c r="L4" s="956"/>
      <c r="M4" s="956"/>
      <c r="N4" s="956"/>
      <c r="O4" s="968"/>
      <c r="P4" s="956"/>
      <c r="Q4" s="958"/>
      <c r="R4" s="958"/>
      <c r="S4" s="958"/>
      <c r="T4" s="959"/>
      <c r="U4" s="958"/>
      <c r="V4" s="959"/>
      <c r="W4" s="959"/>
      <c r="X4" s="958"/>
      <c r="Y4" s="958"/>
      <c r="Z4" s="958"/>
      <c r="AA4" s="958"/>
      <c r="AB4" s="959"/>
      <c r="AC4" s="958"/>
      <c r="AD4" s="959"/>
      <c r="AE4" s="958"/>
      <c r="AF4" s="958"/>
      <c r="AG4" s="959"/>
      <c r="AH4" s="958"/>
      <c r="AI4" s="959"/>
      <c r="AJ4" s="958"/>
      <c r="AK4" s="957"/>
    </row>
    <row r="5" spans="1:37" ht="15.6">
      <c r="A5" s="230" t="s">
        <v>295</v>
      </c>
      <c r="B5" s="156" t="s">
        <v>296</v>
      </c>
      <c r="C5" s="356"/>
      <c r="D5" s="357"/>
      <c r="E5" s="356"/>
      <c r="F5" s="357">
        <f>AK5</f>
        <v>33958770</v>
      </c>
      <c r="G5" s="668"/>
      <c r="H5" s="724">
        <v>28044735</v>
      </c>
      <c r="I5" s="724">
        <v>28388242</v>
      </c>
      <c r="J5" s="724">
        <v>28388242</v>
      </c>
      <c r="K5" s="358"/>
      <c r="L5" s="142">
        <v>6128400</v>
      </c>
      <c r="M5" s="142"/>
      <c r="N5" s="142">
        <v>2178000</v>
      </c>
      <c r="O5" s="142"/>
      <c r="P5" s="142">
        <v>4568400</v>
      </c>
      <c r="Q5" s="142"/>
      <c r="R5" s="142">
        <v>733770</v>
      </c>
      <c r="S5" s="142">
        <v>14817600</v>
      </c>
      <c r="T5" s="142"/>
      <c r="U5" s="142"/>
      <c r="V5" s="142"/>
      <c r="W5" s="142">
        <v>5628000</v>
      </c>
      <c r="X5" s="142"/>
      <c r="Y5" s="30"/>
      <c r="Z5" s="30">
        <v>0</v>
      </c>
      <c r="AA5" s="142">
        <v>0</v>
      </c>
      <c r="AB5" s="142">
        <v>2340000</v>
      </c>
      <c r="AC5" s="142">
        <v>5109000</v>
      </c>
      <c r="AD5" s="142"/>
      <c r="AE5" s="142"/>
      <c r="AF5" s="142"/>
      <c r="AG5" s="30"/>
      <c r="AH5" s="30"/>
      <c r="AI5" s="30">
        <v>5330400</v>
      </c>
      <c r="AJ5" s="142"/>
      <c r="AK5" s="357">
        <f>SUM(Q5:AJ5)</f>
        <v>33958770</v>
      </c>
    </row>
    <row r="6" spans="1:37" ht="15.6">
      <c r="A6" s="230" t="s">
        <v>297</v>
      </c>
      <c r="B6" s="156" t="s">
        <v>298</v>
      </c>
      <c r="C6" s="356"/>
      <c r="D6" s="357"/>
      <c r="E6" s="356"/>
      <c r="F6" s="357">
        <f t="shared" ref="F6:F69" si="0">AK6</f>
        <v>2534550</v>
      </c>
      <c r="G6" s="668"/>
      <c r="H6" s="675">
        <v>1986150</v>
      </c>
      <c r="I6" s="675">
        <v>3138650</v>
      </c>
      <c r="J6" s="675">
        <v>2988650</v>
      </c>
      <c r="K6" s="358"/>
      <c r="L6" s="142">
        <v>510700</v>
      </c>
      <c r="M6" s="142"/>
      <c r="N6" s="142">
        <v>182000</v>
      </c>
      <c r="O6" s="142"/>
      <c r="P6" s="142">
        <v>380700</v>
      </c>
      <c r="Q6" s="142"/>
      <c r="R6" s="142"/>
      <c r="S6" s="142">
        <v>1189300</v>
      </c>
      <c r="T6" s="142"/>
      <c r="U6" s="142"/>
      <c r="V6" s="142"/>
      <c r="W6" s="142">
        <v>469000</v>
      </c>
      <c r="X6" s="142"/>
      <c r="Y6" s="30"/>
      <c r="Z6" s="30">
        <v>0</v>
      </c>
      <c r="AA6" s="142">
        <v>0</v>
      </c>
      <c r="AB6" s="142">
        <v>161000</v>
      </c>
      <c r="AC6" s="142">
        <v>393250</v>
      </c>
      <c r="AD6" s="142"/>
      <c r="AE6" s="142"/>
      <c r="AF6" s="142"/>
      <c r="AG6" s="30"/>
      <c r="AH6" s="30"/>
      <c r="AI6" s="30">
        <v>322000</v>
      </c>
      <c r="AJ6" s="142"/>
      <c r="AK6" s="357">
        <f t="shared" ref="AK6:AK14" si="1">SUM(Q6:AJ6)</f>
        <v>2534550</v>
      </c>
    </row>
    <row r="7" spans="1:37" ht="15.6">
      <c r="A7" s="230" t="s">
        <v>299</v>
      </c>
      <c r="B7" s="156" t="s">
        <v>300</v>
      </c>
      <c r="C7" s="356"/>
      <c r="D7" s="357"/>
      <c r="E7" s="356"/>
      <c r="F7" s="357">
        <f t="shared" si="0"/>
        <v>0</v>
      </c>
      <c r="G7" s="668"/>
      <c r="H7" s="675"/>
      <c r="I7" s="675">
        <v>660000</v>
      </c>
      <c r="J7" s="675">
        <v>660000</v>
      </c>
      <c r="K7" s="358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30"/>
      <c r="Z7" s="30"/>
      <c r="AA7" s="142"/>
      <c r="AB7" s="142">
        <v>0</v>
      </c>
      <c r="AC7" s="142"/>
      <c r="AD7" s="142"/>
      <c r="AE7" s="142"/>
      <c r="AF7" s="142"/>
      <c r="AG7" s="30"/>
      <c r="AH7" s="30"/>
      <c r="AI7" s="30"/>
      <c r="AJ7" s="142"/>
      <c r="AK7" s="357">
        <f t="shared" si="1"/>
        <v>0</v>
      </c>
    </row>
    <row r="8" spans="1:37" ht="15.6">
      <c r="A8" s="230" t="s">
        <v>301</v>
      </c>
      <c r="B8" s="156" t="s">
        <v>302</v>
      </c>
      <c r="C8" s="356"/>
      <c r="D8" s="357"/>
      <c r="E8" s="356"/>
      <c r="F8" s="357">
        <f t="shared" si="0"/>
        <v>0</v>
      </c>
      <c r="G8" s="668"/>
      <c r="H8" s="675">
        <v>112381</v>
      </c>
      <c r="I8" s="675">
        <v>112381</v>
      </c>
      <c r="J8" s="675">
        <v>112381</v>
      </c>
      <c r="K8" s="358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30"/>
      <c r="Z8" s="30"/>
      <c r="AA8" s="142"/>
      <c r="AB8" s="142"/>
      <c r="AC8" s="142"/>
      <c r="AD8" s="142"/>
      <c r="AE8" s="142"/>
      <c r="AF8" s="142"/>
      <c r="AG8" s="30"/>
      <c r="AH8" s="30"/>
      <c r="AI8" s="30"/>
      <c r="AJ8" s="142"/>
      <c r="AK8" s="357">
        <f t="shared" si="1"/>
        <v>0</v>
      </c>
    </row>
    <row r="9" spans="1:37" ht="15.6">
      <c r="A9" s="230" t="s">
        <v>303</v>
      </c>
      <c r="B9" s="156" t="s">
        <v>304</v>
      </c>
      <c r="C9" s="356"/>
      <c r="D9" s="357"/>
      <c r="E9" s="356"/>
      <c r="F9" s="357">
        <f t="shared" si="0"/>
        <v>0</v>
      </c>
      <c r="G9" s="668"/>
      <c r="H9" s="675"/>
      <c r="I9" s="675">
        <v>430000</v>
      </c>
      <c r="J9" s="675">
        <v>430000</v>
      </c>
      <c r="K9" s="358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30"/>
      <c r="Z9" s="30"/>
      <c r="AA9" s="142"/>
      <c r="AB9" s="142"/>
      <c r="AC9" s="142"/>
      <c r="AD9" s="142"/>
      <c r="AE9" s="142"/>
      <c r="AF9" s="142"/>
      <c r="AG9" s="30"/>
      <c r="AH9" s="30"/>
      <c r="AI9" s="30"/>
      <c r="AJ9" s="142"/>
      <c r="AK9" s="357">
        <f t="shared" si="1"/>
        <v>0</v>
      </c>
    </row>
    <row r="10" spans="1:37" ht="15.6">
      <c r="A10" s="230" t="s">
        <v>305</v>
      </c>
      <c r="B10" s="156" t="s">
        <v>306</v>
      </c>
      <c r="C10" s="356"/>
      <c r="D10" s="357"/>
      <c r="E10" s="356"/>
      <c r="F10" s="357">
        <f t="shared" si="0"/>
        <v>1825250</v>
      </c>
      <c r="G10" s="668"/>
      <c r="H10" s="675">
        <v>1676250</v>
      </c>
      <c r="I10" s="675">
        <v>1676250</v>
      </c>
      <c r="J10" s="675">
        <v>1639000</v>
      </c>
      <c r="K10" s="358"/>
      <c r="L10" s="142">
        <v>294760</v>
      </c>
      <c r="M10" s="142"/>
      <c r="N10" s="142">
        <v>147000</v>
      </c>
      <c r="O10" s="142"/>
      <c r="P10" s="142">
        <v>294800</v>
      </c>
      <c r="Q10" s="142"/>
      <c r="R10" s="142"/>
      <c r="S10" s="142">
        <v>707750</v>
      </c>
      <c r="T10" s="142"/>
      <c r="U10" s="142"/>
      <c r="V10" s="142"/>
      <c r="W10" s="142">
        <v>298000</v>
      </c>
      <c r="X10" s="142"/>
      <c r="Y10" s="30"/>
      <c r="Z10" s="30"/>
      <c r="AA10" s="142"/>
      <c r="AB10" s="142">
        <v>149000</v>
      </c>
      <c r="AC10" s="142">
        <v>372500</v>
      </c>
      <c r="AD10" s="142"/>
      <c r="AE10" s="142"/>
      <c r="AF10" s="142"/>
      <c r="AG10" s="30"/>
      <c r="AH10" s="30"/>
      <c r="AI10" s="30">
        <v>298000</v>
      </c>
      <c r="AJ10" s="142"/>
      <c r="AK10" s="357">
        <f t="shared" si="1"/>
        <v>1825250</v>
      </c>
    </row>
    <row r="11" spans="1:37" ht="15.6">
      <c r="A11" s="230" t="s">
        <v>307</v>
      </c>
      <c r="B11" s="156" t="s">
        <v>308</v>
      </c>
      <c r="C11" s="356"/>
      <c r="D11" s="357"/>
      <c r="E11" s="356"/>
      <c r="F11" s="357">
        <f t="shared" si="0"/>
        <v>0</v>
      </c>
      <c r="G11" s="668"/>
      <c r="H11" s="675"/>
      <c r="I11" s="675"/>
      <c r="J11" s="675"/>
      <c r="K11" s="358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359"/>
      <c r="W11" s="142"/>
      <c r="X11" s="142"/>
      <c r="Y11" s="30"/>
      <c r="Z11" s="30"/>
      <c r="AA11" s="142"/>
      <c r="AB11" s="142"/>
      <c r="AC11" s="142"/>
      <c r="AD11" s="142"/>
      <c r="AE11" s="142"/>
      <c r="AF11" s="142"/>
      <c r="AG11" s="360"/>
      <c r="AH11" s="30"/>
      <c r="AI11" s="30"/>
      <c r="AJ11" s="142"/>
      <c r="AK11" s="357">
        <f t="shared" si="1"/>
        <v>0</v>
      </c>
    </row>
    <row r="12" spans="1:37" ht="15.6">
      <c r="A12" s="230" t="s">
        <v>309</v>
      </c>
      <c r="B12" s="156" t="s">
        <v>310</v>
      </c>
      <c r="C12" s="356"/>
      <c r="D12" s="357"/>
      <c r="E12" s="356"/>
      <c r="F12" s="357">
        <f t="shared" si="0"/>
        <v>1355100</v>
      </c>
      <c r="G12" s="668"/>
      <c r="H12" s="675">
        <v>368000</v>
      </c>
      <c r="I12" s="675">
        <v>426858</v>
      </c>
      <c r="J12" s="675">
        <v>426858</v>
      </c>
      <c r="K12" s="358"/>
      <c r="L12" s="142"/>
      <c r="M12" s="142"/>
      <c r="N12" s="142"/>
      <c r="O12" s="142"/>
      <c r="P12" s="142">
        <v>194400</v>
      </c>
      <c r="Q12" s="142"/>
      <c r="R12" s="142"/>
      <c r="S12" s="142">
        <v>987100</v>
      </c>
      <c r="T12" s="142"/>
      <c r="U12" s="142"/>
      <c r="V12" s="142"/>
      <c r="W12" s="142">
        <v>108000</v>
      </c>
      <c r="X12" s="142"/>
      <c r="Y12" s="30"/>
      <c r="Z12" s="30"/>
      <c r="AA12" s="142"/>
      <c r="AB12" s="142"/>
      <c r="AC12" s="142"/>
      <c r="AD12" s="142"/>
      <c r="AE12" s="142"/>
      <c r="AF12" s="142"/>
      <c r="AG12" s="30"/>
      <c r="AH12" s="30"/>
      <c r="AI12" s="30">
        <v>260000</v>
      </c>
      <c r="AJ12" s="142"/>
      <c r="AK12" s="357">
        <f t="shared" si="1"/>
        <v>1355100</v>
      </c>
    </row>
    <row r="13" spans="1:37" ht="15.6">
      <c r="A13" s="230" t="s">
        <v>311</v>
      </c>
      <c r="B13" s="156" t="s">
        <v>312</v>
      </c>
      <c r="C13" s="356"/>
      <c r="D13" s="357"/>
      <c r="E13" s="356"/>
      <c r="F13" s="357">
        <f t="shared" si="0"/>
        <v>156000</v>
      </c>
      <c r="G13" s="668"/>
      <c r="H13" s="675">
        <v>156000</v>
      </c>
      <c r="I13" s="675">
        <v>156000</v>
      </c>
      <c r="J13" s="675">
        <v>144000</v>
      </c>
      <c r="K13" s="358"/>
      <c r="L13" s="142">
        <v>1020480</v>
      </c>
      <c r="M13" s="142"/>
      <c r="N13" s="142"/>
      <c r="O13" s="142"/>
      <c r="P13" s="142"/>
      <c r="Q13" s="142"/>
      <c r="R13" s="142"/>
      <c r="S13" s="142">
        <v>60000</v>
      </c>
      <c r="T13" s="142"/>
      <c r="U13" s="142"/>
      <c r="V13" s="142"/>
      <c r="W13" s="142">
        <v>24000</v>
      </c>
      <c r="X13" s="142"/>
      <c r="Y13" s="30"/>
      <c r="Z13" s="30"/>
      <c r="AA13" s="142">
        <v>0</v>
      </c>
      <c r="AB13" s="142">
        <v>12000</v>
      </c>
      <c r="AC13" s="142">
        <v>36000</v>
      </c>
      <c r="AD13" s="142"/>
      <c r="AE13" s="142"/>
      <c r="AF13" s="142"/>
      <c r="AG13" s="30"/>
      <c r="AH13" s="30"/>
      <c r="AI13" s="30">
        <v>24000</v>
      </c>
      <c r="AJ13" s="142"/>
      <c r="AK13" s="357">
        <f t="shared" si="1"/>
        <v>156000</v>
      </c>
    </row>
    <row r="14" spans="1:37" ht="15.6">
      <c r="A14" s="230" t="s">
        <v>313</v>
      </c>
      <c r="B14" s="156" t="s">
        <v>314</v>
      </c>
      <c r="C14" s="356"/>
      <c r="D14" s="357"/>
      <c r="E14" s="356"/>
      <c r="F14" s="357">
        <f t="shared" si="0"/>
        <v>0</v>
      </c>
      <c r="G14" s="668"/>
      <c r="H14" s="675">
        <v>374086</v>
      </c>
      <c r="I14" s="675">
        <v>737869</v>
      </c>
      <c r="J14" s="675">
        <v>737869</v>
      </c>
      <c r="K14" s="358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30"/>
      <c r="Z14" s="30"/>
      <c r="AA14" s="142"/>
      <c r="AB14" s="142"/>
      <c r="AC14" s="142"/>
      <c r="AD14" s="142"/>
      <c r="AE14" s="142"/>
      <c r="AF14" s="142"/>
      <c r="AG14" s="30"/>
      <c r="AH14" s="30"/>
      <c r="AI14" s="30">
        <v>0</v>
      </c>
      <c r="AJ14" s="142"/>
      <c r="AK14" s="357">
        <f t="shared" si="1"/>
        <v>0</v>
      </c>
    </row>
    <row r="15" spans="1:37" ht="15.6">
      <c r="A15" s="361" t="s">
        <v>315</v>
      </c>
      <c r="B15" s="27" t="s">
        <v>316</v>
      </c>
      <c r="C15" s="357">
        <f>SUM(C5:C14)</f>
        <v>0</v>
      </c>
      <c r="D15" s="356">
        <f>SUM(D5:D14)</f>
        <v>0</v>
      </c>
      <c r="E15" s="357">
        <f>SUM(E5:E14)</f>
        <v>0</v>
      </c>
      <c r="F15" s="356">
        <f>AK15</f>
        <v>39829670</v>
      </c>
      <c r="G15" s="668">
        <f>SUM(G5:G14)</f>
        <v>0</v>
      </c>
      <c r="H15" s="674">
        <f>SUM(H5:H14)</f>
        <v>32717602</v>
      </c>
      <c r="I15" s="674">
        <f>SUM(I5:I14)</f>
        <v>35726250</v>
      </c>
      <c r="J15" s="674">
        <f>SUM(J5:J14)</f>
        <v>35527000</v>
      </c>
      <c r="K15" s="362"/>
      <c r="L15" s="356">
        <f t="shared" ref="L15:AJ15" si="2">SUM(L5:L14)</f>
        <v>7954340</v>
      </c>
      <c r="M15" s="356">
        <f t="shared" si="2"/>
        <v>0</v>
      </c>
      <c r="N15" s="356">
        <f t="shared" si="2"/>
        <v>2507000</v>
      </c>
      <c r="O15" s="356">
        <f t="shared" si="2"/>
        <v>0</v>
      </c>
      <c r="P15" s="356">
        <f t="shared" si="2"/>
        <v>5438300</v>
      </c>
      <c r="Q15" s="356">
        <f t="shared" si="2"/>
        <v>0</v>
      </c>
      <c r="R15" s="356">
        <f t="shared" si="2"/>
        <v>733770</v>
      </c>
      <c r="S15" s="356">
        <f t="shared" si="2"/>
        <v>17761750</v>
      </c>
      <c r="T15" s="356">
        <f t="shared" si="2"/>
        <v>0</v>
      </c>
      <c r="U15" s="356">
        <f t="shared" si="2"/>
        <v>0</v>
      </c>
      <c r="V15" s="356">
        <f t="shared" si="2"/>
        <v>0</v>
      </c>
      <c r="W15" s="356">
        <f t="shared" si="2"/>
        <v>6527000</v>
      </c>
      <c r="X15" s="356">
        <f t="shared" si="2"/>
        <v>0</v>
      </c>
      <c r="Y15" s="363">
        <f t="shared" si="2"/>
        <v>0</v>
      </c>
      <c r="Z15" s="363">
        <f t="shared" si="2"/>
        <v>0</v>
      </c>
      <c r="AA15" s="356">
        <f t="shared" si="2"/>
        <v>0</v>
      </c>
      <c r="AB15" s="356">
        <f t="shared" si="2"/>
        <v>2662000</v>
      </c>
      <c r="AC15" s="356">
        <f t="shared" si="2"/>
        <v>5910750</v>
      </c>
      <c r="AD15" s="356">
        <f t="shared" si="2"/>
        <v>0</v>
      </c>
      <c r="AE15" s="356">
        <f t="shared" si="2"/>
        <v>0</v>
      </c>
      <c r="AF15" s="356">
        <f t="shared" si="2"/>
        <v>0</v>
      </c>
      <c r="AG15" s="363">
        <f t="shared" si="2"/>
        <v>0</v>
      </c>
      <c r="AH15" s="363">
        <f t="shared" si="2"/>
        <v>0</v>
      </c>
      <c r="AI15" s="363">
        <f t="shared" si="2"/>
        <v>6234400</v>
      </c>
      <c r="AJ15" s="356">
        <f t="shared" si="2"/>
        <v>0</v>
      </c>
      <c r="AK15" s="356">
        <f>SUM(AK5:AK14)</f>
        <v>39829670</v>
      </c>
    </row>
    <row r="16" spans="1:37" ht="15.6">
      <c r="A16" s="230" t="s">
        <v>317</v>
      </c>
      <c r="B16" s="156" t="s">
        <v>318</v>
      </c>
      <c r="C16" s="356"/>
      <c r="D16" s="357"/>
      <c r="E16" s="356"/>
      <c r="F16" s="357">
        <f t="shared" si="0"/>
        <v>5661000</v>
      </c>
      <c r="G16" s="669"/>
      <c r="H16" s="675">
        <v>14129300</v>
      </c>
      <c r="I16" s="675">
        <v>14798589</v>
      </c>
      <c r="J16" s="675">
        <v>14798589</v>
      </c>
      <c r="K16" s="362"/>
      <c r="L16" s="142">
        <v>3455000</v>
      </c>
      <c r="M16" s="142"/>
      <c r="N16" s="142"/>
      <c r="O16" s="142"/>
      <c r="P16" s="142"/>
      <c r="Q16" s="142"/>
      <c r="R16" s="142"/>
      <c r="S16" s="142">
        <v>5661000</v>
      </c>
      <c r="T16" s="142"/>
      <c r="U16" s="142"/>
      <c r="V16" s="142"/>
      <c r="W16" s="142"/>
      <c r="X16" s="142"/>
      <c r="Y16" s="30"/>
      <c r="Z16" s="30"/>
      <c r="AA16" s="142"/>
      <c r="AB16" s="142"/>
      <c r="AC16" s="142"/>
      <c r="AD16" s="142"/>
      <c r="AE16" s="142"/>
      <c r="AF16" s="142"/>
      <c r="AG16" s="30"/>
      <c r="AH16" s="30"/>
      <c r="AI16" s="30"/>
      <c r="AJ16" s="142"/>
      <c r="AK16" s="357">
        <f>SUM(Q16:AJ16)</f>
        <v>5661000</v>
      </c>
    </row>
    <row r="17" spans="1:37" ht="15.6">
      <c r="A17" s="230" t="s">
        <v>319</v>
      </c>
      <c r="B17" s="156" t="s">
        <v>320</v>
      </c>
      <c r="C17" s="356"/>
      <c r="D17" s="357"/>
      <c r="E17" s="356"/>
      <c r="F17" s="357">
        <f t="shared" si="0"/>
        <v>876000</v>
      </c>
      <c r="G17" s="669"/>
      <c r="H17" s="675">
        <v>876000</v>
      </c>
      <c r="I17" s="675">
        <v>1981055</v>
      </c>
      <c r="J17" s="675">
        <v>1981055</v>
      </c>
      <c r="K17" s="362"/>
      <c r="L17" s="142">
        <v>34000</v>
      </c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30"/>
      <c r="Z17" s="30"/>
      <c r="AA17" s="142"/>
      <c r="AB17" s="142"/>
      <c r="AC17" s="142"/>
      <c r="AD17" s="142"/>
      <c r="AE17" s="142"/>
      <c r="AF17" s="142"/>
      <c r="AG17" s="30"/>
      <c r="AH17" s="30"/>
      <c r="AI17" s="30">
        <v>0</v>
      </c>
      <c r="AJ17" s="142">
        <v>876000</v>
      </c>
      <c r="AK17" s="357">
        <f t="shared" ref="AK17:AK18" si="3">SUM(Q17:AJ17)</f>
        <v>876000</v>
      </c>
    </row>
    <row r="18" spans="1:37" ht="15.6">
      <c r="A18" s="230" t="s">
        <v>321</v>
      </c>
      <c r="B18" s="156" t="s">
        <v>322</v>
      </c>
      <c r="C18" s="356"/>
      <c r="D18" s="356"/>
      <c r="E18" s="356"/>
      <c r="F18" s="357">
        <f t="shared" si="0"/>
        <v>0</v>
      </c>
      <c r="G18" s="669"/>
      <c r="H18" s="675">
        <v>903520</v>
      </c>
      <c r="I18" s="675">
        <v>6384560</v>
      </c>
      <c r="J18" s="675">
        <v>5722341</v>
      </c>
      <c r="K18" s="362"/>
      <c r="L18" s="142">
        <v>0</v>
      </c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30"/>
      <c r="Z18" s="30"/>
      <c r="AA18" s="364"/>
      <c r="AB18" s="142"/>
      <c r="AC18" s="142"/>
      <c r="AD18" s="142"/>
      <c r="AE18" s="142"/>
      <c r="AF18" s="142"/>
      <c r="AG18" s="30"/>
      <c r="AH18" s="30"/>
      <c r="AI18" s="30"/>
      <c r="AJ18" s="142"/>
      <c r="AK18" s="357">
        <f t="shared" si="3"/>
        <v>0</v>
      </c>
    </row>
    <row r="19" spans="1:37" ht="15.6">
      <c r="A19" s="361" t="s">
        <v>323</v>
      </c>
      <c r="B19" s="27" t="s">
        <v>324</v>
      </c>
      <c r="C19" s="357">
        <f>SUM(C16:C18)</f>
        <v>0</v>
      </c>
      <c r="D19" s="356">
        <f>SUM(D16:D18)</f>
        <v>0</v>
      </c>
      <c r="E19" s="357">
        <f>SUM(E16:E18)</f>
        <v>0</v>
      </c>
      <c r="F19" s="356">
        <f t="shared" si="0"/>
        <v>6537000</v>
      </c>
      <c r="G19" s="668">
        <f>SUM(G16:G18)</f>
        <v>0</v>
      </c>
      <c r="H19" s="674">
        <f>SUM(H16:H18)</f>
        <v>15908820</v>
      </c>
      <c r="I19" s="674">
        <f>SUM(I16:I18)</f>
        <v>23164204</v>
      </c>
      <c r="J19" s="674">
        <f>SUM(J16:J18)</f>
        <v>22501985</v>
      </c>
      <c r="K19" s="358"/>
      <c r="L19" s="356">
        <f t="shared" ref="L19:AJ19" si="4">SUM(L16:L18)</f>
        <v>3489000</v>
      </c>
      <c r="M19" s="356">
        <f t="shared" si="4"/>
        <v>0</v>
      </c>
      <c r="N19" s="356">
        <f t="shared" si="4"/>
        <v>0</v>
      </c>
      <c r="O19" s="356">
        <f t="shared" si="4"/>
        <v>0</v>
      </c>
      <c r="P19" s="356">
        <f t="shared" si="4"/>
        <v>0</v>
      </c>
      <c r="Q19" s="356">
        <f t="shared" si="4"/>
        <v>0</v>
      </c>
      <c r="R19" s="356">
        <f t="shared" si="4"/>
        <v>0</v>
      </c>
      <c r="S19" s="356">
        <v>5661000</v>
      </c>
      <c r="T19" s="356">
        <f t="shared" si="4"/>
        <v>0</v>
      </c>
      <c r="U19" s="356">
        <f t="shared" si="4"/>
        <v>0</v>
      </c>
      <c r="V19" s="356">
        <f t="shared" si="4"/>
        <v>0</v>
      </c>
      <c r="W19" s="356">
        <f t="shared" si="4"/>
        <v>0</v>
      </c>
      <c r="X19" s="356">
        <f t="shared" si="4"/>
        <v>0</v>
      </c>
      <c r="Y19" s="363">
        <f t="shared" si="4"/>
        <v>0</v>
      </c>
      <c r="Z19" s="363">
        <f t="shared" si="4"/>
        <v>0</v>
      </c>
      <c r="AA19" s="356">
        <f t="shared" si="4"/>
        <v>0</v>
      </c>
      <c r="AB19" s="356">
        <f t="shared" si="4"/>
        <v>0</v>
      </c>
      <c r="AC19" s="356">
        <f t="shared" si="4"/>
        <v>0</v>
      </c>
      <c r="AD19" s="356">
        <f t="shared" si="4"/>
        <v>0</v>
      </c>
      <c r="AE19" s="356">
        <f t="shared" si="4"/>
        <v>0</v>
      </c>
      <c r="AF19" s="356">
        <f t="shared" si="4"/>
        <v>0</v>
      </c>
      <c r="AG19" s="363">
        <f t="shared" si="4"/>
        <v>0</v>
      </c>
      <c r="AH19" s="363">
        <f t="shared" si="4"/>
        <v>0</v>
      </c>
      <c r="AI19" s="363">
        <f t="shared" si="4"/>
        <v>0</v>
      </c>
      <c r="AJ19" s="356">
        <f t="shared" si="4"/>
        <v>876000</v>
      </c>
      <c r="AK19" s="356">
        <f>AK16+AK17+AK18</f>
        <v>6537000</v>
      </c>
    </row>
    <row r="20" spans="1:37" ht="15.6">
      <c r="A20" s="361" t="s">
        <v>11</v>
      </c>
      <c r="B20" s="27" t="s">
        <v>325</v>
      </c>
      <c r="C20" s="356">
        <f>SUM(C15,C19)</f>
        <v>0</v>
      </c>
      <c r="D20" s="357">
        <f>SUM(D15,D19)</f>
        <v>0</v>
      </c>
      <c r="E20" s="356">
        <f>SUM(E15,E19)</f>
        <v>0</v>
      </c>
      <c r="F20" s="357">
        <f t="shared" si="0"/>
        <v>46366670</v>
      </c>
      <c r="G20" s="668">
        <f>SUM(G15,G19)</f>
        <v>0</v>
      </c>
      <c r="H20" s="674">
        <f>H15+H19</f>
        <v>48626422</v>
      </c>
      <c r="I20" s="674">
        <f>I15+I19</f>
        <v>58890454</v>
      </c>
      <c r="J20" s="674">
        <f>J15+J19</f>
        <v>58028985</v>
      </c>
      <c r="K20" s="358"/>
      <c r="L20" s="356">
        <f t="shared" ref="L20:AJ20" si="5">SUM(L15,L19)</f>
        <v>11443340</v>
      </c>
      <c r="M20" s="356">
        <f t="shared" si="5"/>
        <v>0</v>
      </c>
      <c r="N20" s="356">
        <f t="shared" si="5"/>
        <v>2507000</v>
      </c>
      <c r="O20" s="356">
        <f t="shared" si="5"/>
        <v>0</v>
      </c>
      <c r="P20" s="356">
        <f t="shared" si="5"/>
        <v>5438300</v>
      </c>
      <c r="Q20" s="356">
        <f t="shared" si="5"/>
        <v>0</v>
      </c>
      <c r="R20" s="356">
        <f t="shared" si="5"/>
        <v>733770</v>
      </c>
      <c r="S20" s="356">
        <f t="shared" si="5"/>
        <v>23422750</v>
      </c>
      <c r="T20" s="356">
        <f t="shared" si="5"/>
        <v>0</v>
      </c>
      <c r="U20" s="356">
        <f t="shared" si="5"/>
        <v>0</v>
      </c>
      <c r="V20" s="356">
        <f t="shared" si="5"/>
        <v>0</v>
      </c>
      <c r="W20" s="356">
        <f t="shared" si="5"/>
        <v>6527000</v>
      </c>
      <c r="X20" s="356">
        <f t="shared" si="5"/>
        <v>0</v>
      </c>
      <c r="Y20" s="363">
        <f t="shared" si="5"/>
        <v>0</v>
      </c>
      <c r="Z20" s="363">
        <f t="shared" si="5"/>
        <v>0</v>
      </c>
      <c r="AA20" s="356">
        <f t="shared" si="5"/>
        <v>0</v>
      </c>
      <c r="AB20" s="356">
        <f t="shared" si="5"/>
        <v>2662000</v>
      </c>
      <c r="AC20" s="356">
        <f t="shared" si="5"/>
        <v>5910750</v>
      </c>
      <c r="AD20" s="356">
        <f t="shared" si="5"/>
        <v>0</v>
      </c>
      <c r="AE20" s="356">
        <f t="shared" si="5"/>
        <v>0</v>
      </c>
      <c r="AF20" s="356">
        <f t="shared" si="5"/>
        <v>0</v>
      </c>
      <c r="AG20" s="363">
        <f t="shared" si="5"/>
        <v>0</v>
      </c>
      <c r="AH20" s="363">
        <f t="shared" si="5"/>
        <v>0</v>
      </c>
      <c r="AI20" s="363">
        <f t="shared" si="5"/>
        <v>6234400</v>
      </c>
      <c r="AJ20" s="356">
        <f t="shared" si="5"/>
        <v>876000</v>
      </c>
      <c r="AK20" s="356">
        <f>AK15+AK19</f>
        <v>46366670</v>
      </c>
    </row>
    <row r="21" spans="1:37" ht="15.6">
      <c r="A21" s="230" t="s">
        <v>326</v>
      </c>
      <c r="B21" s="156" t="s">
        <v>327</v>
      </c>
      <c r="C21" s="356"/>
      <c r="D21" s="357"/>
      <c r="E21" s="356"/>
      <c r="F21" s="357">
        <f t="shared" si="0"/>
        <v>9634767</v>
      </c>
      <c r="G21" s="668"/>
      <c r="H21" s="675">
        <v>9735756</v>
      </c>
      <c r="I21" s="675">
        <v>12247290</v>
      </c>
      <c r="J21" s="675">
        <v>12247290</v>
      </c>
      <c r="K21" s="358"/>
      <c r="L21" s="142">
        <v>3037000</v>
      </c>
      <c r="M21" s="142"/>
      <c r="N21" s="142">
        <v>637000</v>
      </c>
      <c r="O21" s="142"/>
      <c r="P21" s="142">
        <v>1336300</v>
      </c>
      <c r="Q21" s="142"/>
      <c r="R21" s="142">
        <v>80712</v>
      </c>
      <c r="S21" s="142">
        <v>4997300</v>
      </c>
      <c r="T21" s="142"/>
      <c r="U21" s="142"/>
      <c r="V21" s="142"/>
      <c r="W21" s="142">
        <v>1346620</v>
      </c>
      <c r="X21" s="142"/>
      <c r="Y21" s="30"/>
      <c r="Z21" s="30"/>
      <c r="AA21" s="142">
        <v>0</v>
      </c>
      <c r="AB21" s="142">
        <v>550220</v>
      </c>
      <c r="AC21" s="142">
        <v>1218415</v>
      </c>
      <c r="AD21" s="142"/>
      <c r="AE21" s="142"/>
      <c r="AF21" s="142"/>
      <c r="AG21" s="30"/>
      <c r="AH21" s="30"/>
      <c r="AI21" s="30">
        <v>1248800</v>
      </c>
      <c r="AJ21" s="142">
        <v>192700</v>
      </c>
      <c r="AK21" s="357">
        <f>SUM(Q21:AJ21)</f>
        <v>9634767</v>
      </c>
    </row>
    <row r="22" spans="1:37" ht="15.6">
      <c r="A22" s="230" t="s">
        <v>328</v>
      </c>
      <c r="B22" s="156" t="s">
        <v>329</v>
      </c>
      <c r="C22" s="356"/>
      <c r="D22" s="357"/>
      <c r="E22" s="356"/>
      <c r="F22" s="357">
        <f t="shared" si="0"/>
        <v>303610</v>
      </c>
      <c r="G22" s="668"/>
      <c r="H22" s="675">
        <v>403610</v>
      </c>
      <c r="I22" s="675">
        <v>355824</v>
      </c>
      <c r="J22" s="675">
        <v>355824</v>
      </c>
      <c r="K22" s="358"/>
      <c r="L22" s="142">
        <v>82400</v>
      </c>
      <c r="M22" s="142"/>
      <c r="N22" s="142">
        <v>25000</v>
      </c>
      <c r="O22" s="142"/>
      <c r="P22" s="142">
        <v>41200</v>
      </c>
      <c r="Q22" s="142"/>
      <c r="R22" s="142"/>
      <c r="S22" s="142">
        <v>116920</v>
      </c>
      <c r="T22" s="142"/>
      <c r="U22" s="142"/>
      <c r="V22" s="142"/>
      <c r="W22" s="142">
        <v>49230</v>
      </c>
      <c r="X22" s="142"/>
      <c r="Y22" s="30"/>
      <c r="Z22" s="30"/>
      <c r="AA22" s="142">
        <v>0</v>
      </c>
      <c r="AB22" s="142">
        <v>26373</v>
      </c>
      <c r="AC22" s="142">
        <v>61540</v>
      </c>
      <c r="AD22" s="142"/>
      <c r="AE22" s="142"/>
      <c r="AF22" s="142"/>
      <c r="AG22" s="30"/>
      <c r="AH22" s="30"/>
      <c r="AI22" s="30">
        <v>49547</v>
      </c>
      <c r="AJ22" s="142"/>
      <c r="AK22" s="357">
        <f t="shared" ref="AK22:AK24" si="6">SUM(Q22:AJ22)</f>
        <v>303610</v>
      </c>
    </row>
    <row r="23" spans="1:37" ht="15.6">
      <c r="A23" s="230" t="s">
        <v>330</v>
      </c>
      <c r="B23" s="156" t="s">
        <v>331</v>
      </c>
      <c r="C23" s="356"/>
      <c r="D23" s="357"/>
      <c r="E23" s="356"/>
      <c r="F23" s="357">
        <f t="shared" si="0"/>
        <v>0</v>
      </c>
      <c r="G23" s="668"/>
      <c r="H23" s="675">
        <v>65020</v>
      </c>
      <c r="I23" s="675">
        <v>28004</v>
      </c>
      <c r="J23" s="675">
        <v>28004</v>
      </c>
      <c r="K23" s="358"/>
      <c r="L23" s="142">
        <v>0</v>
      </c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30"/>
      <c r="Z23" s="30"/>
      <c r="AA23" s="142"/>
      <c r="AB23" s="142"/>
      <c r="AC23" s="142"/>
      <c r="AD23" s="142"/>
      <c r="AE23" s="142"/>
      <c r="AF23" s="142"/>
      <c r="AG23" s="30"/>
      <c r="AH23" s="30"/>
      <c r="AI23" s="30">
        <v>0</v>
      </c>
      <c r="AJ23" s="142"/>
      <c r="AK23" s="357">
        <f t="shared" si="6"/>
        <v>0</v>
      </c>
    </row>
    <row r="24" spans="1:37" ht="15.6">
      <c r="A24" s="230" t="s">
        <v>332</v>
      </c>
      <c r="B24" s="156" t="s">
        <v>333</v>
      </c>
      <c r="C24" s="356"/>
      <c r="D24" s="357"/>
      <c r="E24" s="356"/>
      <c r="F24" s="357">
        <f t="shared" si="0"/>
        <v>317271</v>
      </c>
      <c r="G24" s="668"/>
      <c r="H24" s="675">
        <v>417271</v>
      </c>
      <c r="I24" s="675">
        <v>364699</v>
      </c>
      <c r="J24" s="675">
        <v>364699</v>
      </c>
      <c r="K24" s="358"/>
      <c r="L24" s="142">
        <v>90000</v>
      </c>
      <c r="M24" s="142"/>
      <c r="N24" s="142">
        <v>28000</v>
      </c>
      <c r="O24" s="142"/>
      <c r="P24" s="142">
        <v>56000</v>
      </c>
      <c r="Q24" s="142"/>
      <c r="R24" s="142"/>
      <c r="S24" s="142">
        <v>125270</v>
      </c>
      <c r="T24" s="142"/>
      <c r="U24" s="142"/>
      <c r="V24" s="142"/>
      <c r="W24" s="142">
        <v>52750</v>
      </c>
      <c r="X24" s="142"/>
      <c r="Y24" s="30">
        <v>0</v>
      </c>
      <c r="Z24" s="30"/>
      <c r="AA24" s="142">
        <v>0</v>
      </c>
      <c r="AB24" s="142">
        <v>24615</v>
      </c>
      <c r="AC24" s="142">
        <v>61550</v>
      </c>
      <c r="AD24" s="142"/>
      <c r="AE24" s="142"/>
      <c r="AF24" s="142"/>
      <c r="AG24" s="30"/>
      <c r="AH24" s="30"/>
      <c r="AI24" s="30">
        <v>53086</v>
      </c>
      <c r="AJ24" s="142"/>
      <c r="AK24" s="357">
        <f t="shared" si="6"/>
        <v>317271</v>
      </c>
    </row>
    <row r="25" spans="1:37" ht="15.6">
      <c r="A25" s="361" t="s">
        <v>15</v>
      </c>
      <c r="B25" s="365" t="s">
        <v>334</v>
      </c>
      <c r="C25" s="357">
        <f>SUM(C21:C24)</f>
        <v>0</v>
      </c>
      <c r="D25" s="356">
        <f>SUM(D21:D24)</f>
        <v>0</v>
      </c>
      <c r="E25" s="357">
        <f>SUM(E21:E24)</f>
        <v>0</v>
      </c>
      <c r="F25" s="357">
        <f t="shared" si="0"/>
        <v>10255648</v>
      </c>
      <c r="G25" s="668">
        <f>SUM(G21:G24)</f>
        <v>0</v>
      </c>
      <c r="H25" s="674">
        <f>SUM(H21:H24)</f>
        <v>10621657</v>
      </c>
      <c r="I25" s="674">
        <f>SUM(I21:I24)</f>
        <v>12995817</v>
      </c>
      <c r="J25" s="674">
        <f>SUM(J21:J24)</f>
        <v>12995817</v>
      </c>
      <c r="K25" s="358"/>
      <c r="L25" s="356">
        <f t="shared" ref="L25:AJ25" si="7">SUM(L21:L24)</f>
        <v>3209400</v>
      </c>
      <c r="M25" s="356">
        <f t="shared" si="7"/>
        <v>0</v>
      </c>
      <c r="N25" s="356">
        <f t="shared" si="7"/>
        <v>690000</v>
      </c>
      <c r="O25" s="356">
        <f t="shared" si="7"/>
        <v>0</v>
      </c>
      <c r="P25" s="356">
        <f t="shared" si="7"/>
        <v>1433500</v>
      </c>
      <c r="Q25" s="356">
        <f t="shared" si="7"/>
        <v>0</v>
      </c>
      <c r="R25" s="356">
        <f t="shared" si="7"/>
        <v>80712</v>
      </c>
      <c r="S25" s="356">
        <f t="shared" si="7"/>
        <v>5239490</v>
      </c>
      <c r="T25" s="356">
        <f t="shared" si="7"/>
        <v>0</v>
      </c>
      <c r="U25" s="356">
        <f t="shared" si="7"/>
        <v>0</v>
      </c>
      <c r="V25" s="356">
        <f t="shared" si="7"/>
        <v>0</v>
      </c>
      <c r="W25" s="356">
        <f t="shared" si="7"/>
        <v>1448600</v>
      </c>
      <c r="X25" s="356">
        <f t="shared" si="7"/>
        <v>0</v>
      </c>
      <c r="Y25" s="363">
        <f t="shared" si="7"/>
        <v>0</v>
      </c>
      <c r="Z25" s="363">
        <f t="shared" si="7"/>
        <v>0</v>
      </c>
      <c r="AA25" s="356">
        <f t="shared" si="7"/>
        <v>0</v>
      </c>
      <c r="AB25" s="356">
        <f t="shared" si="7"/>
        <v>601208</v>
      </c>
      <c r="AC25" s="356">
        <f t="shared" si="7"/>
        <v>1341505</v>
      </c>
      <c r="AD25" s="356">
        <f t="shared" si="7"/>
        <v>0</v>
      </c>
      <c r="AE25" s="356">
        <f t="shared" si="7"/>
        <v>0</v>
      </c>
      <c r="AF25" s="356">
        <f t="shared" si="7"/>
        <v>0</v>
      </c>
      <c r="AG25" s="363">
        <f t="shared" si="7"/>
        <v>0</v>
      </c>
      <c r="AH25" s="363">
        <f t="shared" si="7"/>
        <v>0</v>
      </c>
      <c r="AI25" s="363">
        <f t="shared" si="7"/>
        <v>1351433</v>
      </c>
      <c r="AJ25" s="356">
        <f t="shared" si="7"/>
        <v>192700</v>
      </c>
      <c r="AK25" s="356">
        <f>SUM(AK21:AK24)</f>
        <v>10255648</v>
      </c>
    </row>
    <row r="26" spans="1:37" ht="15.6">
      <c r="A26" s="230" t="s">
        <v>335</v>
      </c>
      <c r="B26" s="25" t="s">
        <v>336</v>
      </c>
      <c r="C26" s="363"/>
      <c r="D26" s="363"/>
      <c r="E26" s="363"/>
      <c r="F26" s="357">
        <f t="shared" si="0"/>
        <v>820000</v>
      </c>
      <c r="G26" s="670"/>
      <c r="H26" s="677">
        <v>820000</v>
      </c>
      <c r="I26" s="677">
        <v>944931</v>
      </c>
      <c r="J26" s="677">
        <v>929378</v>
      </c>
      <c r="K26" s="367"/>
      <c r="L26" s="30"/>
      <c r="M26" s="30"/>
      <c r="N26" s="30"/>
      <c r="O26" s="30"/>
      <c r="P26" s="30">
        <v>50000</v>
      </c>
      <c r="Q26" s="30"/>
      <c r="R26" s="30"/>
      <c r="S26" s="30"/>
      <c r="T26" s="30">
        <v>0</v>
      </c>
      <c r="U26" s="30"/>
      <c r="V26" s="30"/>
      <c r="W26" s="30">
        <v>700000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>
        <v>120000</v>
      </c>
      <c r="AJ26" s="30"/>
      <c r="AK26" s="366">
        <f>SUM(Q26:AJ26)</f>
        <v>820000</v>
      </c>
    </row>
    <row r="27" spans="1:37" ht="15.6">
      <c r="A27" s="230" t="s">
        <v>337</v>
      </c>
      <c r="B27" s="25" t="s">
        <v>338</v>
      </c>
      <c r="C27" s="363"/>
      <c r="D27" s="366"/>
      <c r="E27" s="363"/>
      <c r="F27" s="357">
        <f t="shared" si="0"/>
        <v>785000</v>
      </c>
      <c r="G27" s="670"/>
      <c r="H27" s="677">
        <v>785000</v>
      </c>
      <c r="I27" s="677">
        <v>1223372</v>
      </c>
      <c r="J27" s="677">
        <v>1223372</v>
      </c>
      <c r="K27" s="367"/>
      <c r="L27" s="30">
        <v>350000</v>
      </c>
      <c r="M27" s="30"/>
      <c r="N27" s="30"/>
      <c r="O27" s="30">
        <v>15000</v>
      </c>
      <c r="P27" s="30">
        <v>0</v>
      </c>
      <c r="Q27" s="30"/>
      <c r="R27" s="30"/>
      <c r="S27" s="30">
        <v>120000</v>
      </c>
      <c r="T27" s="30"/>
      <c r="U27" s="30"/>
      <c r="V27" s="30"/>
      <c r="W27" s="30"/>
      <c r="X27" s="30"/>
      <c r="Y27" s="30"/>
      <c r="Z27" s="30"/>
      <c r="AA27" s="30"/>
      <c r="AB27" s="30">
        <v>600000</v>
      </c>
      <c r="AC27" s="30"/>
      <c r="AD27" s="30"/>
      <c r="AE27" s="30"/>
      <c r="AF27" s="30"/>
      <c r="AG27" s="30">
        <v>65000</v>
      </c>
      <c r="AH27" s="30"/>
      <c r="AI27" s="30">
        <v>0</v>
      </c>
      <c r="AJ27" s="30"/>
      <c r="AK27" s="366">
        <f t="shared" ref="AK27:AK76" si="8">SUM(Q27:AJ27)</f>
        <v>785000</v>
      </c>
    </row>
    <row r="28" spans="1:37" ht="15.6">
      <c r="A28" s="361" t="s">
        <v>339</v>
      </c>
      <c r="B28" s="155" t="s">
        <v>340</v>
      </c>
      <c r="C28" s="366">
        <f>SUM(C26:C27)</f>
        <v>0</v>
      </c>
      <c r="D28" s="363">
        <f>SUM(D26:D27)</f>
        <v>0</v>
      </c>
      <c r="E28" s="366">
        <f>SUM(E26:E27)</f>
        <v>0</v>
      </c>
      <c r="F28" s="356">
        <f>AK28</f>
        <v>1605000</v>
      </c>
      <c r="G28" s="670">
        <f>SUM(G26:G27)</f>
        <v>0</v>
      </c>
      <c r="H28" s="676">
        <f>H26+H27</f>
        <v>1605000</v>
      </c>
      <c r="I28" s="676">
        <f>I26+I27</f>
        <v>2168303</v>
      </c>
      <c r="J28" s="676">
        <f>J26+J27</f>
        <v>2152750</v>
      </c>
      <c r="K28" s="367"/>
      <c r="L28" s="363">
        <f>SUM(L26:L27)</f>
        <v>350000</v>
      </c>
      <c r="M28" s="363"/>
      <c r="N28" s="363">
        <f t="shared" ref="N28:V28" si="9">SUM(N26:N27)</f>
        <v>0</v>
      </c>
      <c r="O28" s="363">
        <f t="shared" si="9"/>
        <v>15000</v>
      </c>
      <c r="P28" s="363">
        <f t="shared" si="9"/>
        <v>50000</v>
      </c>
      <c r="Q28" s="363">
        <f t="shared" si="9"/>
        <v>0</v>
      </c>
      <c r="R28" s="363">
        <f t="shared" si="9"/>
        <v>0</v>
      </c>
      <c r="S28" s="363">
        <f t="shared" si="9"/>
        <v>120000</v>
      </c>
      <c r="T28" s="363">
        <f t="shared" si="9"/>
        <v>0</v>
      </c>
      <c r="U28" s="363">
        <f t="shared" si="9"/>
        <v>0</v>
      </c>
      <c r="V28" s="363">
        <f t="shared" si="9"/>
        <v>0</v>
      </c>
      <c r="W28" s="363">
        <v>700000</v>
      </c>
      <c r="X28" s="363">
        <f t="shared" ref="X28:AF28" si="10">SUM(X26:X27)</f>
        <v>0</v>
      </c>
      <c r="Y28" s="363">
        <f t="shared" si="10"/>
        <v>0</v>
      </c>
      <c r="Z28" s="363">
        <f t="shared" si="10"/>
        <v>0</v>
      </c>
      <c r="AA28" s="363">
        <f t="shared" si="10"/>
        <v>0</v>
      </c>
      <c r="AB28" s="363">
        <f t="shared" si="10"/>
        <v>600000</v>
      </c>
      <c r="AC28" s="363">
        <f t="shared" si="10"/>
        <v>0</v>
      </c>
      <c r="AD28" s="363">
        <f t="shared" si="10"/>
        <v>0</v>
      </c>
      <c r="AE28" s="363">
        <f t="shared" si="10"/>
        <v>0</v>
      </c>
      <c r="AF28" s="363">
        <f t="shared" si="10"/>
        <v>0</v>
      </c>
      <c r="AG28" s="363">
        <f>SUM(AG27)</f>
        <v>65000</v>
      </c>
      <c r="AH28" s="363">
        <f>SUM(AH26:AH27)</f>
        <v>0</v>
      </c>
      <c r="AI28" s="363">
        <f>SUM(AI26+AI27)</f>
        <v>120000</v>
      </c>
      <c r="AJ28" s="363">
        <f>SUM(AJ26:AJ27)</f>
        <v>0</v>
      </c>
      <c r="AK28" s="366">
        <f t="shared" si="8"/>
        <v>1605000</v>
      </c>
    </row>
    <row r="29" spans="1:37" ht="16.2">
      <c r="A29" s="230" t="s">
        <v>341</v>
      </c>
      <c r="B29" s="25" t="s">
        <v>342</v>
      </c>
      <c r="C29" s="363"/>
      <c r="D29" s="368"/>
      <c r="E29" s="363"/>
      <c r="F29" s="357">
        <f t="shared" si="0"/>
        <v>0</v>
      </c>
      <c r="G29" s="670"/>
      <c r="H29" s="677"/>
      <c r="I29" s="677"/>
      <c r="J29" s="677"/>
      <c r="K29" s="367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66">
        <f t="shared" si="8"/>
        <v>0</v>
      </c>
    </row>
    <row r="30" spans="1:37" ht="15.6">
      <c r="A30" s="230" t="s">
        <v>343</v>
      </c>
      <c r="B30" s="25" t="s">
        <v>344</v>
      </c>
      <c r="C30" s="363"/>
      <c r="D30" s="366"/>
      <c r="E30" s="363"/>
      <c r="F30" s="357">
        <f t="shared" si="0"/>
        <v>410000</v>
      </c>
      <c r="G30" s="670"/>
      <c r="H30" s="677">
        <v>410000</v>
      </c>
      <c r="I30" s="677">
        <v>370000</v>
      </c>
      <c r="J30" s="677">
        <v>220730</v>
      </c>
      <c r="K30" s="367"/>
      <c r="L30" s="30">
        <v>200000</v>
      </c>
      <c r="M30" s="30"/>
      <c r="N30" s="30">
        <v>7000</v>
      </c>
      <c r="O30" s="30"/>
      <c r="P30" s="30">
        <v>15000</v>
      </c>
      <c r="Q30" s="30"/>
      <c r="R30" s="30"/>
      <c r="S30" s="30">
        <v>300000</v>
      </c>
      <c r="T30" s="30"/>
      <c r="U30" s="30"/>
      <c r="V30" s="30"/>
      <c r="W30" s="30">
        <v>20000</v>
      </c>
      <c r="X30" s="30"/>
      <c r="Y30" s="30"/>
      <c r="Z30" s="30"/>
      <c r="AA30" s="30"/>
      <c r="AB30" s="30">
        <v>40000</v>
      </c>
      <c r="AC30" s="30">
        <v>40000</v>
      </c>
      <c r="AD30" s="30"/>
      <c r="AE30" s="30"/>
      <c r="AF30" s="30"/>
      <c r="AG30" s="30"/>
      <c r="AH30" s="30"/>
      <c r="AI30" s="30">
        <v>10000</v>
      </c>
      <c r="AJ30" s="30"/>
      <c r="AK30" s="366">
        <f t="shared" si="8"/>
        <v>410000</v>
      </c>
    </row>
    <row r="31" spans="1:37" ht="15.6">
      <c r="A31" s="230" t="s">
        <v>345</v>
      </c>
      <c r="B31" s="25" t="s">
        <v>346</v>
      </c>
      <c r="C31" s="363"/>
      <c r="D31" s="366"/>
      <c r="E31" s="363"/>
      <c r="F31" s="357">
        <f t="shared" si="0"/>
        <v>160000</v>
      </c>
      <c r="G31" s="670"/>
      <c r="H31" s="677">
        <v>160000</v>
      </c>
      <c r="I31" s="677"/>
      <c r="J31" s="677"/>
      <c r="K31" s="367"/>
      <c r="L31" s="30">
        <v>0</v>
      </c>
      <c r="M31" s="30"/>
      <c r="N31" s="30"/>
      <c r="O31" s="30"/>
      <c r="P31" s="30">
        <v>100000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>
        <v>160000</v>
      </c>
      <c r="AD31" s="30"/>
      <c r="AE31" s="30"/>
      <c r="AF31" s="30"/>
      <c r="AG31" s="30"/>
      <c r="AH31" s="30"/>
      <c r="AI31" s="30"/>
      <c r="AJ31" s="30"/>
      <c r="AK31" s="366">
        <f t="shared" si="8"/>
        <v>160000</v>
      </c>
    </row>
    <row r="32" spans="1:37" ht="15.6">
      <c r="A32" s="230" t="s">
        <v>347</v>
      </c>
      <c r="B32" s="25" t="s">
        <v>348</v>
      </c>
      <c r="C32" s="363"/>
      <c r="D32" s="366"/>
      <c r="E32" s="363"/>
      <c r="F32" s="357">
        <f t="shared" si="0"/>
        <v>850000</v>
      </c>
      <c r="G32" s="670"/>
      <c r="H32" s="677">
        <v>850000</v>
      </c>
      <c r="I32" s="677">
        <v>850000</v>
      </c>
      <c r="J32" s="677">
        <v>825417</v>
      </c>
      <c r="K32" s="367"/>
      <c r="L32" s="30"/>
      <c r="M32" s="30"/>
      <c r="N32" s="30"/>
      <c r="O32" s="30"/>
      <c r="P32" s="30">
        <v>0</v>
      </c>
      <c r="Q32" s="30"/>
      <c r="R32" s="30"/>
      <c r="S32" s="30"/>
      <c r="T32" s="30">
        <v>700000</v>
      </c>
      <c r="U32" s="30"/>
      <c r="V32" s="30"/>
      <c r="W32" s="30"/>
      <c r="X32" s="30"/>
      <c r="Y32" s="30">
        <v>0</v>
      </c>
      <c r="Z32" s="30">
        <v>0</v>
      </c>
      <c r="AA32" s="30">
        <v>150000</v>
      </c>
      <c r="AB32" s="30"/>
      <c r="AC32" s="30"/>
      <c r="AD32" s="30"/>
      <c r="AE32" s="30"/>
      <c r="AF32" s="30"/>
      <c r="AG32" s="30"/>
      <c r="AH32" s="30"/>
      <c r="AI32" s="30"/>
      <c r="AJ32" s="30"/>
      <c r="AK32" s="366">
        <f t="shared" si="8"/>
        <v>850000</v>
      </c>
    </row>
    <row r="33" spans="1:37" ht="15.6">
      <c r="A33" s="230" t="s">
        <v>349</v>
      </c>
      <c r="B33" s="25" t="s">
        <v>350</v>
      </c>
      <c r="C33" s="363"/>
      <c r="D33" s="366"/>
      <c r="E33" s="363"/>
      <c r="F33" s="357">
        <f t="shared" si="0"/>
        <v>580000</v>
      </c>
      <c r="G33" s="670"/>
      <c r="H33" s="677">
        <v>480000</v>
      </c>
      <c r="I33" s="677">
        <v>520000</v>
      </c>
      <c r="J33" s="677">
        <v>520000</v>
      </c>
      <c r="K33" s="367"/>
      <c r="L33" s="30">
        <v>150000</v>
      </c>
      <c r="M33" s="30"/>
      <c r="N33" s="30">
        <v>40000</v>
      </c>
      <c r="O33" s="30"/>
      <c r="P33" s="30">
        <v>40000</v>
      </c>
      <c r="Q33" s="30"/>
      <c r="R33" s="30"/>
      <c r="S33" s="30">
        <v>260000</v>
      </c>
      <c r="T33" s="30"/>
      <c r="U33" s="30"/>
      <c r="V33" s="30"/>
      <c r="W33" s="30">
        <v>80000</v>
      </c>
      <c r="X33" s="30"/>
      <c r="Y33" s="30"/>
      <c r="Z33" s="30"/>
      <c r="AA33" s="30"/>
      <c r="AB33" s="30">
        <v>40000</v>
      </c>
      <c r="AC33" s="30">
        <v>120000</v>
      </c>
      <c r="AD33" s="30"/>
      <c r="AE33" s="30"/>
      <c r="AF33" s="30"/>
      <c r="AG33" s="30"/>
      <c r="AH33" s="30"/>
      <c r="AI33" s="30">
        <v>80000</v>
      </c>
      <c r="AJ33" s="30"/>
      <c r="AK33" s="366">
        <f t="shared" si="8"/>
        <v>580000</v>
      </c>
    </row>
    <row r="34" spans="1:37" ht="15.6">
      <c r="A34" s="230" t="s">
        <v>351</v>
      </c>
      <c r="B34" s="25" t="s">
        <v>352</v>
      </c>
      <c r="C34" s="363"/>
      <c r="D34" s="366"/>
      <c r="E34" s="363"/>
      <c r="F34" s="357">
        <f t="shared" si="0"/>
        <v>1810000</v>
      </c>
      <c r="G34" s="670"/>
      <c r="H34" s="677">
        <v>1810000</v>
      </c>
      <c r="I34" s="677">
        <v>5926903</v>
      </c>
      <c r="J34" s="677">
        <v>4462174</v>
      </c>
      <c r="K34" s="367"/>
      <c r="L34" s="30">
        <v>100000</v>
      </c>
      <c r="M34" s="30"/>
      <c r="N34" s="30">
        <v>17000</v>
      </c>
      <c r="O34" s="30"/>
      <c r="P34" s="30">
        <v>500000</v>
      </c>
      <c r="Q34" s="30"/>
      <c r="R34" s="30">
        <v>0</v>
      </c>
      <c r="S34" s="30">
        <v>1650000</v>
      </c>
      <c r="T34" s="30">
        <v>0</v>
      </c>
      <c r="U34" s="30">
        <v>0</v>
      </c>
      <c r="V34" s="30"/>
      <c r="W34" s="30"/>
      <c r="X34" s="30"/>
      <c r="Y34" s="30">
        <v>0</v>
      </c>
      <c r="Z34" s="30"/>
      <c r="AA34" s="30">
        <v>0</v>
      </c>
      <c r="AB34" s="30"/>
      <c r="AC34" s="30">
        <v>130000</v>
      </c>
      <c r="AD34" s="30"/>
      <c r="AE34" s="30"/>
      <c r="AF34" s="30"/>
      <c r="AG34" s="30"/>
      <c r="AH34" s="30">
        <v>0</v>
      </c>
      <c r="AI34" s="30">
        <v>30000</v>
      </c>
      <c r="AJ34" s="30"/>
      <c r="AK34" s="366">
        <f t="shared" si="8"/>
        <v>1810000</v>
      </c>
    </row>
    <row r="35" spans="1:37" ht="15.6">
      <c r="A35" s="230" t="s">
        <v>345</v>
      </c>
      <c r="B35" s="155" t="s">
        <v>353</v>
      </c>
      <c r="C35" s="366">
        <f>SUM(C29:C34)</f>
        <v>0</v>
      </c>
      <c r="D35" s="363">
        <f>SUM(D29:D34)</f>
        <v>0</v>
      </c>
      <c r="E35" s="366">
        <f>SUM(E29:E34)</f>
        <v>0</v>
      </c>
      <c r="F35" s="356">
        <f t="shared" si="0"/>
        <v>3810000</v>
      </c>
      <c r="G35" s="670">
        <f>SUM(G29:G34)</f>
        <v>0</v>
      </c>
      <c r="H35" s="676">
        <f>SUM(H29:H34)</f>
        <v>3710000</v>
      </c>
      <c r="I35" s="676">
        <f>SUM(I29:I34)</f>
        <v>7666903</v>
      </c>
      <c r="J35" s="676">
        <f>SUM(J29:J34)</f>
        <v>6028321</v>
      </c>
      <c r="K35" s="369"/>
      <c r="L35" s="363">
        <f>SUM(L29:L34)</f>
        <v>450000</v>
      </c>
      <c r="M35" s="363"/>
      <c r="N35" s="363"/>
      <c r="O35" s="363"/>
      <c r="P35" s="363">
        <f>SUM(P29:P34)</f>
        <v>655000</v>
      </c>
      <c r="Q35" s="363">
        <f>SUM(Q29:Q34)</f>
        <v>0</v>
      </c>
      <c r="R35" s="363">
        <f t="shared" ref="R35:AJ35" si="11">SUM(R29:R34)</f>
        <v>0</v>
      </c>
      <c r="S35" s="363">
        <f t="shared" si="11"/>
        <v>2210000</v>
      </c>
      <c r="T35" s="363">
        <f t="shared" si="11"/>
        <v>700000</v>
      </c>
      <c r="U35" s="363">
        <f t="shared" si="11"/>
        <v>0</v>
      </c>
      <c r="V35" s="363">
        <f t="shared" si="11"/>
        <v>0</v>
      </c>
      <c r="W35" s="363">
        <f t="shared" si="11"/>
        <v>100000</v>
      </c>
      <c r="X35" s="363">
        <f t="shared" si="11"/>
        <v>0</v>
      </c>
      <c r="Y35" s="363">
        <f t="shared" si="11"/>
        <v>0</v>
      </c>
      <c r="Z35" s="363">
        <f t="shared" si="11"/>
        <v>0</v>
      </c>
      <c r="AA35" s="363">
        <f t="shared" si="11"/>
        <v>150000</v>
      </c>
      <c r="AB35" s="363">
        <f t="shared" si="11"/>
        <v>80000</v>
      </c>
      <c r="AC35" s="363">
        <f t="shared" si="11"/>
        <v>450000</v>
      </c>
      <c r="AD35" s="363">
        <f t="shared" si="11"/>
        <v>0</v>
      </c>
      <c r="AE35" s="363">
        <f t="shared" si="11"/>
        <v>0</v>
      </c>
      <c r="AF35" s="363">
        <f t="shared" si="11"/>
        <v>0</v>
      </c>
      <c r="AG35" s="363">
        <f t="shared" si="11"/>
        <v>0</v>
      </c>
      <c r="AH35" s="363">
        <f t="shared" si="11"/>
        <v>0</v>
      </c>
      <c r="AI35" s="363">
        <f t="shared" si="11"/>
        <v>120000</v>
      </c>
      <c r="AJ35" s="363">
        <f t="shared" si="11"/>
        <v>0</v>
      </c>
      <c r="AK35" s="366">
        <f t="shared" si="8"/>
        <v>3810000</v>
      </c>
    </row>
    <row r="36" spans="1:37" ht="15.6">
      <c r="A36" s="361" t="s">
        <v>354</v>
      </c>
      <c r="B36" s="155" t="s">
        <v>355</v>
      </c>
      <c r="C36" s="363">
        <f>SUM(C35,C28)</f>
        <v>0</v>
      </c>
      <c r="D36" s="363">
        <f>SUM(D35,D28)</f>
        <v>0</v>
      </c>
      <c r="E36" s="363">
        <f>SUM(E35,E28)</f>
        <v>0</v>
      </c>
      <c r="F36" s="356">
        <f t="shared" si="0"/>
        <v>5415000</v>
      </c>
      <c r="G36" s="670">
        <f>SUM(G35,G28)</f>
        <v>0</v>
      </c>
      <c r="H36" s="676">
        <f>H28+H35</f>
        <v>5315000</v>
      </c>
      <c r="I36" s="676">
        <f>I28+I35</f>
        <v>9835206</v>
      </c>
      <c r="J36" s="676">
        <f>J28+J35</f>
        <v>8181071</v>
      </c>
      <c r="K36" s="367"/>
      <c r="L36" s="363">
        <f>SUM(L35,L28)</f>
        <v>800000</v>
      </c>
      <c r="M36" s="363">
        <f>SUM(M35,M28)</f>
        <v>0</v>
      </c>
      <c r="N36" s="363">
        <f>SUM(N29:N35)</f>
        <v>64000</v>
      </c>
      <c r="O36" s="363">
        <f>SUM(O35,O28)</f>
        <v>15000</v>
      </c>
      <c r="P36" s="363">
        <f>SUM(P35,P28)</f>
        <v>705000</v>
      </c>
      <c r="Q36" s="363">
        <f>SUM(Q35,Q28)</f>
        <v>0</v>
      </c>
      <c r="R36" s="363">
        <f>SUM(R35,R28)</f>
        <v>0</v>
      </c>
      <c r="S36" s="363">
        <f t="shared" ref="S36:AJ36" si="12">SUM(S35,S28)</f>
        <v>2330000</v>
      </c>
      <c r="T36" s="363">
        <f t="shared" si="12"/>
        <v>700000</v>
      </c>
      <c r="U36" s="363">
        <f t="shared" si="12"/>
        <v>0</v>
      </c>
      <c r="V36" s="363">
        <f t="shared" si="12"/>
        <v>0</v>
      </c>
      <c r="W36" s="363">
        <f t="shared" si="12"/>
        <v>800000</v>
      </c>
      <c r="X36" s="363">
        <f t="shared" si="12"/>
        <v>0</v>
      </c>
      <c r="Y36" s="363">
        <f t="shared" si="12"/>
        <v>0</v>
      </c>
      <c r="Z36" s="363">
        <f t="shared" si="12"/>
        <v>0</v>
      </c>
      <c r="AA36" s="363">
        <f t="shared" si="12"/>
        <v>150000</v>
      </c>
      <c r="AB36" s="363">
        <f t="shared" si="12"/>
        <v>680000</v>
      </c>
      <c r="AC36" s="363">
        <f t="shared" si="12"/>
        <v>450000</v>
      </c>
      <c r="AD36" s="363">
        <f t="shared" si="12"/>
        <v>0</v>
      </c>
      <c r="AE36" s="363">
        <f t="shared" si="12"/>
        <v>0</v>
      </c>
      <c r="AF36" s="363">
        <f t="shared" si="12"/>
        <v>0</v>
      </c>
      <c r="AG36" s="363">
        <f t="shared" si="12"/>
        <v>65000</v>
      </c>
      <c r="AH36" s="363">
        <f t="shared" si="12"/>
        <v>0</v>
      </c>
      <c r="AI36" s="363">
        <f t="shared" si="12"/>
        <v>240000</v>
      </c>
      <c r="AJ36" s="363">
        <f t="shared" si="12"/>
        <v>0</v>
      </c>
      <c r="AK36" s="363">
        <f t="shared" si="8"/>
        <v>5415000</v>
      </c>
    </row>
    <row r="37" spans="1:37" ht="15.6">
      <c r="A37" s="230" t="s">
        <v>356</v>
      </c>
      <c r="B37" s="156" t="s">
        <v>357</v>
      </c>
      <c r="C37" s="356"/>
      <c r="D37" s="357"/>
      <c r="E37" s="356"/>
      <c r="F37" s="357">
        <f t="shared" si="0"/>
        <v>474000</v>
      </c>
      <c r="G37" s="668"/>
      <c r="H37" s="675">
        <v>464000</v>
      </c>
      <c r="I37" s="675">
        <v>435900</v>
      </c>
      <c r="J37" s="675">
        <v>432968</v>
      </c>
      <c r="K37" s="358"/>
      <c r="L37" s="142">
        <v>0</v>
      </c>
      <c r="M37" s="142"/>
      <c r="N37" s="142"/>
      <c r="O37" s="142"/>
      <c r="P37" s="142"/>
      <c r="Q37" s="142"/>
      <c r="R37" s="142"/>
      <c r="S37" s="142">
        <v>400000</v>
      </c>
      <c r="T37" s="142"/>
      <c r="U37" s="142"/>
      <c r="V37" s="142"/>
      <c r="W37" s="142"/>
      <c r="X37" s="142"/>
      <c r="Y37" s="30">
        <v>0</v>
      </c>
      <c r="Z37" s="30">
        <v>0</v>
      </c>
      <c r="AA37" s="142"/>
      <c r="AB37" s="142">
        <v>74000</v>
      </c>
      <c r="AC37" s="142"/>
      <c r="AD37" s="142"/>
      <c r="AE37" s="142"/>
      <c r="AF37" s="142"/>
      <c r="AG37" s="30"/>
      <c r="AH37" s="30"/>
      <c r="AI37" s="30">
        <v>0</v>
      </c>
      <c r="AJ37" s="142"/>
      <c r="AK37" s="363">
        <f t="shared" si="8"/>
        <v>474000</v>
      </c>
    </row>
    <row r="38" spans="1:37" ht="15.6">
      <c r="A38" s="230" t="s">
        <v>358</v>
      </c>
      <c r="B38" s="156" t="s">
        <v>359</v>
      </c>
      <c r="C38" s="356"/>
      <c r="D38" s="357"/>
      <c r="E38" s="356"/>
      <c r="F38" s="357">
        <f t="shared" si="0"/>
        <v>1190000</v>
      </c>
      <c r="G38" s="668"/>
      <c r="H38" s="675">
        <v>1300000</v>
      </c>
      <c r="I38" s="675">
        <v>1513196</v>
      </c>
      <c r="J38" s="675">
        <v>1426165</v>
      </c>
      <c r="K38" s="358"/>
      <c r="L38" s="142">
        <v>500000</v>
      </c>
      <c r="M38" s="142"/>
      <c r="N38" s="142">
        <v>50000</v>
      </c>
      <c r="O38" s="142">
        <v>60000</v>
      </c>
      <c r="P38" s="142">
        <v>120000</v>
      </c>
      <c r="Q38" s="142"/>
      <c r="R38" s="142"/>
      <c r="S38" s="142">
        <v>700000</v>
      </c>
      <c r="T38" s="142"/>
      <c r="U38" s="142"/>
      <c r="V38" s="142"/>
      <c r="W38" s="142">
        <v>120000</v>
      </c>
      <c r="X38" s="142"/>
      <c r="Y38" s="30"/>
      <c r="Z38" s="30"/>
      <c r="AA38" s="142">
        <v>50000</v>
      </c>
      <c r="AB38" s="142">
        <v>0</v>
      </c>
      <c r="AC38" s="142">
        <v>80000</v>
      </c>
      <c r="AD38" s="142"/>
      <c r="AE38" s="142"/>
      <c r="AF38" s="142"/>
      <c r="AG38" s="30">
        <v>60000</v>
      </c>
      <c r="AH38" s="30">
        <v>80000</v>
      </c>
      <c r="AI38" s="30">
        <v>100000</v>
      </c>
      <c r="AJ38" s="142"/>
      <c r="AK38" s="363">
        <f t="shared" si="8"/>
        <v>1190000</v>
      </c>
    </row>
    <row r="39" spans="1:37" ht="15.6">
      <c r="A39" s="230" t="s">
        <v>360</v>
      </c>
      <c r="B39" s="156" t="s">
        <v>361</v>
      </c>
      <c r="C39" s="356"/>
      <c r="D39" s="357"/>
      <c r="E39" s="356"/>
      <c r="F39" s="357">
        <f t="shared" si="0"/>
        <v>0</v>
      </c>
      <c r="G39" s="668"/>
      <c r="H39" s="674"/>
      <c r="I39" s="674"/>
      <c r="J39" s="674"/>
      <c r="K39" s="358"/>
      <c r="L39" s="142">
        <v>0</v>
      </c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30">
        <v>0</v>
      </c>
      <c r="Z39" s="30">
        <v>0</v>
      </c>
      <c r="AA39" s="142"/>
      <c r="AB39" s="142"/>
      <c r="AC39" s="142"/>
      <c r="AD39" s="142"/>
      <c r="AE39" s="142"/>
      <c r="AF39" s="142"/>
      <c r="AG39" s="30"/>
      <c r="AH39" s="30"/>
      <c r="AI39" s="30">
        <v>0</v>
      </c>
      <c r="AJ39" s="142"/>
      <c r="AK39" s="363">
        <f t="shared" si="8"/>
        <v>0</v>
      </c>
    </row>
    <row r="40" spans="1:37" ht="15.6">
      <c r="A40" s="361" t="s">
        <v>362</v>
      </c>
      <c r="B40" s="27" t="s">
        <v>363</v>
      </c>
      <c r="C40" s="357">
        <f>SUM(C37:C38)</f>
        <v>0</v>
      </c>
      <c r="D40" s="356">
        <f>SUM(D37:D38)</f>
        <v>0</v>
      </c>
      <c r="E40" s="357">
        <f>SUM(E37:E38)</f>
        <v>0</v>
      </c>
      <c r="F40" s="356">
        <f t="shared" si="0"/>
        <v>1664000</v>
      </c>
      <c r="G40" s="668">
        <f>SUM(G37:G38)</f>
        <v>0</v>
      </c>
      <c r="H40" s="674">
        <f>H37+H38+H39</f>
        <v>1764000</v>
      </c>
      <c r="I40" s="674">
        <f>SUM(I37:I39)</f>
        <v>1949096</v>
      </c>
      <c r="J40" s="674">
        <f>J37+J38+J39</f>
        <v>1859133</v>
      </c>
      <c r="K40" s="358"/>
      <c r="L40" s="356">
        <f t="shared" ref="L40:AJ40" si="13">SUM(L37:L39)</f>
        <v>500000</v>
      </c>
      <c r="M40" s="356">
        <f t="shared" si="13"/>
        <v>0</v>
      </c>
      <c r="N40" s="356">
        <f t="shared" si="13"/>
        <v>50000</v>
      </c>
      <c r="O40" s="356">
        <f t="shared" si="13"/>
        <v>60000</v>
      </c>
      <c r="P40" s="356">
        <f t="shared" si="13"/>
        <v>120000</v>
      </c>
      <c r="Q40" s="356">
        <f t="shared" si="13"/>
        <v>0</v>
      </c>
      <c r="R40" s="356">
        <f t="shared" si="13"/>
        <v>0</v>
      </c>
      <c r="S40" s="356">
        <f t="shared" si="13"/>
        <v>1100000</v>
      </c>
      <c r="T40" s="356">
        <f t="shared" si="13"/>
        <v>0</v>
      </c>
      <c r="U40" s="356">
        <f t="shared" si="13"/>
        <v>0</v>
      </c>
      <c r="V40" s="356">
        <f t="shared" si="13"/>
        <v>0</v>
      </c>
      <c r="W40" s="356">
        <f t="shared" si="13"/>
        <v>120000</v>
      </c>
      <c r="X40" s="356">
        <f t="shared" si="13"/>
        <v>0</v>
      </c>
      <c r="Y40" s="356">
        <f t="shared" si="13"/>
        <v>0</v>
      </c>
      <c r="Z40" s="356">
        <f t="shared" si="13"/>
        <v>0</v>
      </c>
      <c r="AA40" s="356">
        <f t="shared" si="13"/>
        <v>50000</v>
      </c>
      <c r="AB40" s="356">
        <f t="shared" si="13"/>
        <v>74000</v>
      </c>
      <c r="AC40" s="356">
        <f t="shared" si="13"/>
        <v>80000</v>
      </c>
      <c r="AD40" s="356">
        <f t="shared" si="13"/>
        <v>0</v>
      </c>
      <c r="AE40" s="356">
        <f t="shared" si="13"/>
        <v>0</v>
      </c>
      <c r="AF40" s="356">
        <f t="shared" si="13"/>
        <v>0</v>
      </c>
      <c r="AG40" s="356">
        <f t="shared" si="13"/>
        <v>60000</v>
      </c>
      <c r="AH40" s="356">
        <f t="shared" si="13"/>
        <v>80000</v>
      </c>
      <c r="AI40" s="356">
        <f t="shared" si="13"/>
        <v>100000</v>
      </c>
      <c r="AJ40" s="356">
        <f t="shared" si="13"/>
        <v>0</v>
      </c>
      <c r="AK40" s="363">
        <f t="shared" si="8"/>
        <v>1664000</v>
      </c>
    </row>
    <row r="41" spans="1:37" ht="15.6">
      <c r="A41" s="230" t="s">
        <v>364</v>
      </c>
      <c r="B41" s="156" t="s">
        <v>365</v>
      </c>
      <c r="C41" s="356"/>
      <c r="D41" s="357"/>
      <c r="E41" s="356"/>
      <c r="F41" s="357">
        <f t="shared" si="0"/>
        <v>44777672</v>
      </c>
      <c r="G41" s="668"/>
      <c r="H41" s="675">
        <v>45316672</v>
      </c>
      <c r="I41" s="675">
        <v>45154862</v>
      </c>
      <c r="J41" s="675">
        <v>26993013</v>
      </c>
      <c r="K41" s="358"/>
      <c r="L41" s="142">
        <v>1270000</v>
      </c>
      <c r="M41" s="142"/>
      <c r="N41" s="142"/>
      <c r="O41" s="142">
        <v>600000</v>
      </c>
      <c r="P41" s="142"/>
      <c r="Q41" s="142">
        <v>23528192</v>
      </c>
      <c r="R41" s="142"/>
      <c r="S41" s="142">
        <v>1600000</v>
      </c>
      <c r="T41" s="142"/>
      <c r="U41" s="142"/>
      <c r="V41" s="142"/>
      <c r="W41" s="142"/>
      <c r="X41" s="142"/>
      <c r="Y41" s="30"/>
      <c r="Z41" s="30">
        <v>3236480</v>
      </c>
      <c r="AA41" s="142">
        <v>1100000</v>
      </c>
      <c r="AB41" s="142">
        <v>0</v>
      </c>
      <c r="AC41" s="142">
        <v>1270000</v>
      </c>
      <c r="AD41" s="142">
        <v>12340000</v>
      </c>
      <c r="AE41" s="142"/>
      <c r="AF41" s="142"/>
      <c r="AG41" s="30">
        <v>610000</v>
      </c>
      <c r="AH41" s="30">
        <v>308000</v>
      </c>
      <c r="AI41" s="30">
        <v>265000</v>
      </c>
      <c r="AJ41" s="142">
        <v>520000</v>
      </c>
      <c r="AK41" s="363">
        <f t="shared" si="8"/>
        <v>44777672</v>
      </c>
    </row>
    <row r="42" spans="1:37" ht="15.6">
      <c r="A42" s="230" t="s">
        <v>366</v>
      </c>
      <c r="B42" s="156" t="s">
        <v>367</v>
      </c>
      <c r="C42" s="356"/>
      <c r="D42" s="357"/>
      <c r="E42" s="356"/>
      <c r="F42" s="357">
        <f t="shared" si="0"/>
        <v>0</v>
      </c>
      <c r="G42" s="668"/>
      <c r="H42" s="675">
        <v>50000</v>
      </c>
      <c r="I42" s="675">
        <v>50000</v>
      </c>
      <c r="J42" s="675">
        <v>41671</v>
      </c>
      <c r="K42" s="358"/>
      <c r="L42" s="142">
        <v>0</v>
      </c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30"/>
      <c r="Z42" s="30"/>
      <c r="AA42" s="142"/>
      <c r="AB42" s="142"/>
      <c r="AC42" s="142"/>
      <c r="AD42" s="142"/>
      <c r="AE42" s="142"/>
      <c r="AF42" s="142"/>
      <c r="AG42" s="30"/>
      <c r="AH42" s="30"/>
      <c r="AI42" s="30"/>
      <c r="AJ42" s="142"/>
      <c r="AK42" s="363">
        <f t="shared" si="8"/>
        <v>0</v>
      </c>
    </row>
    <row r="43" spans="1:37" ht="15.6">
      <c r="A43" s="230" t="s">
        <v>368</v>
      </c>
      <c r="B43" s="156" t="s">
        <v>369</v>
      </c>
      <c r="C43" s="356"/>
      <c r="D43" s="357"/>
      <c r="E43" s="356"/>
      <c r="F43" s="357">
        <f t="shared" si="0"/>
        <v>2655500</v>
      </c>
      <c r="G43" s="668"/>
      <c r="H43" s="675">
        <v>2655501</v>
      </c>
      <c r="I43" s="675">
        <v>2665992</v>
      </c>
      <c r="J43" s="675">
        <v>2665692</v>
      </c>
      <c r="K43" s="358"/>
      <c r="L43" s="142">
        <v>0</v>
      </c>
      <c r="M43" s="142"/>
      <c r="N43" s="142"/>
      <c r="O43" s="142"/>
      <c r="P43" s="142">
        <v>720000</v>
      </c>
      <c r="Q43" s="142">
        <v>2535500</v>
      </c>
      <c r="R43" s="142"/>
      <c r="S43" s="142">
        <v>120000</v>
      </c>
      <c r="T43" s="142"/>
      <c r="U43" s="142"/>
      <c r="V43" s="142"/>
      <c r="W43" s="142"/>
      <c r="X43" s="142"/>
      <c r="Y43" s="30">
        <v>0</v>
      </c>
      <c r="Z43" s="30">
        <v>0</v>
      </c>
      <c r="AA43" s="142"/>
      <c r="AB43" s="142">
        <v>0</v>
      </c>
      <c r="AC43" s="142"/>
      <c r="AD43" s="142"/>
      <c r="AE43" s="142"/>
      <c r="AF43" s="142"/>
      <c r="AG43" s="30"/>
      <c r="AH43" s="30"/>
      <c r="AI43" s="30"/>
      <c r="AJ43" s="142"/>
      <c r="AK43" s="363">
        <f t="shared" si="8"/>
        <v>2655500</v>
      </c>
    </row>
    <row r="44" spans="1:37" ht="15.6">
      <c r="A44" s="230" t="s">
        <v>370</v>
      </c>
      <c r="B44" s="156" t="s">
        <v>371</v>
      </c>
      <c r="C44" s="356"/>
      <c r="D44" s="357"/>
      <c r="E44" s="356"/>
      <c r="F44" s="357">
        <f t="shared" si="0"/>
        <v>5222372</v>
      </c>
      <c r="G44" s="668"/>
      <c r="H44" s="675">
        <v>8724249</v>
      </c>
      <c r="I44" s="675">
        <v>10576342</v>
      </c>
      <c r="J44" s="675">
        <v>6391019</v>
      </c>
      <c r="K44" s="358"/>
      <c r="L44" s="142">
        <v>300000</v>
      </c>
      <c r="M44" s="142"/>
      <c r="N44" s="142"/>
      <c r="O44" s="142">
        <v>400000</v>
      </c>
      <c r="P44" s="142">
        <v>50000</v>
      </c>
      <c r="Q44" s="142"/>
      <c r="R44" s="142">
        <v>0</v>
      </c>
      <c r="S44" s="142">
        <v>300000</v>
      </c>
      <c r="T44" s="142">
        <v>0</v>
      </c>
      <c r="U44" s="142">
        <v>4072372</v>
      </c>
      <c r="V44" s="142"/>
      <c r="W44" s="142">
        <v>300000</v>
      </c>
      <c r="X44" s="142"/>
      <c r="Y44" s="30"/>
      <c r="Z44" s="30"/>
      <c r="AA44" s="142">
        <v>150000</v>
      </c>
      <c r="AB44" s="142">
        <v>0</v>
      </c>
      <c r="AC44" s="142"/>
      <c r="AD44" s="142"/>
      <c r="AE44" s="142"/>
      <c r="AF44" s="142"/>
      <c r="AG44" s="30">
        <v>300000</v>
      </c>
      <c r="AH44" s="30">
        <v>100000</v>
      </c>
      <c r="AI44" s="30"/>
      <c r="AJ44" s="142">
        <v>0</v>
      </c>
      <c r="AK44" s="363">
        <f t="shared" si="8"/>
        <v>5222372</v>
      </c>
    </row>
    <row r="45" spans="1:37" ht="15.6">
      <c r="A45" s="230" t="s">
        <v>372</v>
      </c>
      <c r="B45" s="156" t="s">
        <v>373</v>
      </c>
      <c r="C45" s="356"/>
      <c r="D45" s="357"/>
      <c r="E45" s="356"/>
      <c r="F45" s="357">
        <f t="shared" si="0"/>
        <v>0</v>
      </c>
      <c r="G45" s="668"/>
      <c r="H45" s="675"/>
      <c r="I45" s="675"/>
      <c r="J45" s="675"/>
      <c r="K45" s="358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30"/>
      <c r="Z45" s="30"/>
      <c r="AA45" s="142"/>
      <c r="AB45" s="142"/>
      <c r="AC45" s="142"/>
      <c r="AD45" s="142"/>
      <c r="AE45" s="142"/>
      <c r="AF45" s="142"/>
      <c r="AG45" s="30"/>
      <c r="AH45" s="30"/>
      <c r="AI45" s="30"/>
      <c r="AJ45" s="142"/>
      <c r="AK45" s="363">
        <f t="shared" si="8"/>
        <v>0</v>
      </c>
    </row>
    <row r="46" spans="1:37" ht="15.6">
      <c r="A46" s="230" t="s">
        <v>374</v>
      </c>
      <c r="B46" s="156" t="s">
        <v>375</v>
      </c>
      <c r="C46" s="356"/>
      <c r="D46" s="357"/>
      <c r="E46" s="356"/>
      <c r="F46" s="357">
        <f t="shared" si="0"/>
        <v>10375000</v>
      </c>
      <c r="G46" s="668"/>
      <c r="H46" s="675"/>
      <c r="I46" s="675"/>
      <c r="J46" s="675"/>
      <c r="K46" s="358"/>
      <c r="L46" s="142">
        <v>0</v>
      </c>
      <c r="M46" s="142"/>
      <c r="N46" s="142">
        <v>0</v>
      </c>
      <c r="O46" s="142"/>
      <c r="P46" s="142">
        <v>180000</v>
      </c>
      <c r="Q46" s="142"/>
      <c r="R46" s="142"/>
      <c r="S46" s="142">
        <v>9300000</v>
      </c>
      <c r="T46" s="142"/>
      <c r="U46" s="142"/>
      <c r="V46" s="142"/>
      <c r="W46" s="142"/>
      <c r="X46" s="142"/>
      <c r="Y46" s="30"/>
      <c r="Z46" s="30"/>
      <c r="AA46" s="142">
        <v>920000</v>
      </c>
      <c r="AB46" s="142">
        <v>155000</v>
      </c>
      <c r="AC46" s="142"/>
      <c r="AD46" s="142"/>
      <c r="AE46" s="142"/>
      <c r="AF46" s="142"/>
      <c r="AG46" s="30"/>
      <c r="AH46" s="30"/>
      <c r="AI46" s="30"/>
      <c r="AJ46" s="142"/>
      <c r="AK46" s="363">
        <f t="shared" si="8"/>
        <v>10375000</v>
      </c>
    </row>
    <row r="47" spans="1:37" ht="15.6">
      <c r="A47" s="230" t="s">
        <v>376</v>
      </c>
      <c r="B47" s="156" t="s">
        <v>377</v>
      </c>
      <c r="C47" s="356"/>
      <c r="D47" s="357"/>
      <c r="E47" s="356"/>
      <c r="F47" s="357">
        <f t="shared" si="0"/>
        <v>63198300</v>
      </c>
      <c r="G47" s="668"/>
      <c r="H47" s="675">
        <v>83590236</v>
      </c>
      <c r="I47" s="675">
        <v>78404659</v>
      </c>
      <c r="J47" s="675">
        <v>61858208</v>
      </c>
      <c r="K47" s="358"/>
      <c r="L47" s="142">
        <v>7000000</v>
      </c>
      <c r="M47" s="142"/>
      <c r="N47" s="142">
        <v>144000</v>
      </c>
      <c r="O47" s="142">
        <v>55000</v>
      </c>
      <c r="P47" s="142">
        <v>58000</v>
      </c>
      <c r="Q47" s="142">
        <v>9283000</v>
      </c>
      <c r="R47" s="142"/>
      <c r="S47" s="142"/>
      <c r="T47" s="142">
        <v>6000000</v>
      </c>
      <c r="U47" s="142">
        <v>9397800</v>
      </c>
      <c r="V47" s="142">
        <v>100000</v>
      </c>
      <c r="W47" s="142">
        <v>1300000</v>
      </c>
      <c r="X47" s="142"/>
      <c r="Y47" s="30"/>
      <c r="Z47" s="30">
        <v>3698420</v>
      </c>
      <c r="AA47" s="142">
        <v>18726600</v>
      </c>
      <c r="AB47" s="142">
        <v>150000</v>
      </c>
      <c r="AC47" s="142">
        <v>850000</v>
      </c>
      <c r="AD47" s="142">
        <v>2533400</v>
      </c>
      <c r="AE47" s="142"/>
      <c r="AF47" s="142">
        <v>8596000</v>
      </c>
      <c r="AG47" s="30">
        <v>50000</v>
      </c>
      <c r="AH47" s="30">
        <v>500000</v>
      </c>
      <c r="AI47" s="30">
        <v>350000</v>
      </c>
      <c r="AJ47" s="142">
        <v>1663080</v>
      </c>
      <c r="AK47" s="363">
        <f t="shared" si="8"/>
        <v>63198300</v>
      </c>
    </row>
    <row r="48" spans="1:37" ht="15.6">
      <c r="A48" s="361" t="s">
        <v>378</v>
      </c>
      <c r="B48" s="27" t="s">
        <v>379</v>
      </c>
      <c r="C48" s="357">
        <f>SUM(C41:C47)</f>
        <v>0</v>
      </c>
      <c r="D48" s="356">
        <f>SUM(D41:D47)</f>
        <v>0</v>
      </c>
      <c r="E48" s="357">
        <f>SUM(E41:E47)</f>
        <v>0</v>
      </c>
      <c r="F48" s="356">
        <f t="shared" si="0"/>
        <v>126228844</v>
      </c>
      <c r="G48" s="668"/>
      <c r="H48" s="674">
        <f>H41+H42+H43+H44+H47</f>
        <v>140336658</v>
      </c>
      <c r="I48" s="674">
        <f>SUM(I41:I47)</f>
        <v>136851855</v>
      </c>
      <c r="J48" s="674">
        <f>J41+J42+J43+J44+J47</f>
        <v>97949603</v>
      </c>
      <c r="K48" s="358"/>
      <c r="L48" s="356">
        <f t="shared" ref="L48:AJ48" si="14">SUM(L41:L47)</f>
        <v>8570000</v>
      </c>
      <c r="M48" s="356">
        <f t="shared" si="14"/>
        <v>0</v>
      </c>
      <c r="N48" s="356">
        <f t="shared" si="14"/>
        <v>144000</v>
      </c>
      <c r="O48" s="356">
        <f t="shared" si="14"/>
        <v>1055000</v>
      </c>
      <c r="P48" s="356">
        <f t="shared" si="14"/>
        <v>1008000</v>
      </c>
      <c r="Q48" s="356">
        <f t="shared" si="14"/>
        <v>35346692</v>
      </c>
      <c r="R48" s="356">
        <f t="shared" si="14"/>
        <v>0</v>
      </c>
      <c r="S48" s="356">
        <f t="shared" si="14"/>
        <v>11320000</v>
      </c>
      <c r="T48" s="356">
        <f t="shared" si="14"/>
        <v>6000000</v>
      </c>
      <c r="U48" s="356">
        <f t="shared" si="14"/>
        <v>13470172</v>
      </c>
      <c r="V48" s="356">
        <f t="shared" si="14"/>
        <v>100000</v>
      </c>
      <c r="W48" s="356">
        <f t="shared" si="14"/>
        <v>1600000</v>
      </c>
      <c r="X48" s="356">
        <f t="shared" si="14"/>
        <v>0</v>
      </c>
      <c r="Y48" s="356">
        <f t="shared" si="14"/>
        <v>0</v>
      </c>
      <c r="Z48" s="356">
        <f>SUM(Z41:Z47)</f>
        <v>6934900</v>
      </c>
      <c r="AA48" s="356">
        <f t="shared" si="14"/>
        <v>20896600</v>
      </c>
      <c r="AB48" s="356">
        <f t="shared" si="14"/>
        <v>305000</v>
      </c>
      <c r="AC48" s="356">
        <f t="shared" si="14"/>
        <v>2120000</v>
      </c>
      <c r="AD48" s="356">
        <f t="shared" si="14"/>
        <v>14873400</v>
      </c>
      <c r="AE48" s="356">
        <f t="shared" si="14"/>
        <v>0</v>
      </c>
      <c r="AF48" s="356">
        <f t="shared" si="14"/>
        <v>8596000</v>
      </c>
      <c r="AG48" s="356">
        <f t="shared" si="14"/>
        <v>960000</v>
      </c>
      <c r="AH48" s="356">
        <f t="shared" si="14"/>
        <v>908000</v>
      </c>
      <c r="AI48" s="356">
        <f t="shared" si="14"/>
        <v>615000</v>
      </c>
      <c r="AJ48" s="356">
        <f t="shared" si="14"/>
        <v>2183080</v>
      </c>
      <c r="AK48" s="363">
        <f t="shared" si="8"/>
        <v>126228844</v>
      </c>
    </row>
    <row r="49" spans="1:37" ht="15.6">
      <c r="A49" s="230" t="s">
        <v>380</v>
      </c>
      <c r="B49" s="156" t="s">
        <v>381</v>
      </c>
      <c r="C49" s="356"/>
      <c r="D49" s="357"/>
      <c r="E49" s="356"/>
      <c r="F49" s="357">
        <f t="shared" si="0"/>
        <v>550000</v>
      </c>
      <c r="G49" s="668"/>
      <c r="H49" s="675">
        <v>550000</v>
      </c>
      <c r="I49" s="675">
        <v>550000</v>
      </c>
      <c r="J49" s="675">
        <v>73040</v>
      </c>
      <c r="K49" s="358"/>
      <c r="L49" s="142">
        <v>100000</v>
      </c>
      <c r="M49" s="142"/>
      <c r="N49" s="142">
        <v>15000</v>
      </c>
      <c r="O49" s="142"/>
      <c r="P49" s="142"/>
      <c r="Q49" s="142"/>
      <c r="R49" s="142"/>
      <c r="S49" s="142">
        <v>550000</v>
      </c>
      <c r="T49" s="142"/>
      <c r="U49" s="142"/>
      <c r="V49" s="142"/>
      <c r="W49" s="142"/>
      <c r="X49" s="142"/>
      <c r="Y49" s="30"/>
      <c r="Z49" s="30"/>
      <c r="AA49" s="142">
        <v>0</v>
      </c>
      <c r="AB49" s="142"/>
      <c r="AC49" s="142"/>
      <c r="AD49" s="142"/>
      <c r="AE49" s="142"/>
      <c r="AF49" s="142"/>
      <c r="AG49" s="30"/>
      <c r="AH49" s="30"/>
      <c r="AI49" s="30"/>
      <c r="AJ49" s="142"/>
      <c r="AK49" s="363">
        <f t="shared" si="8"/>
        <v>550000</v>
      </c>
    </row>
    <row r="50" spans="1:37" ht="15.6">
      <c r="A50" s="230" t="s">
        <v>382</v>
      </c>
      <c r="B50" s="156" t="s">
        <v>383</v>
      </c>
      <c r="C50" s="356"/>
      <c r="D50" s="357"/>
      <c r="E50" s="356"/>
      <c r="F50" s="357">
        <f t="shared" si="0"/>
        <v>0</v>
      </c>
      <c r="G50" s="668"/>
      <c r="H50" s="675"/>
      <c r="I50" s="675"/>
      <c r="J50" s="675"/>
      <c r="K50" s="358"/>
      <c r="L50" s="142">
        <v>0</v>
      </c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30"/>
      <c r="Z50" s="30"/>
      <c r="AA50" s="142"/>
      <c r="AB50" s="142"/>
      <c r="AC50" s="142"/>
      <c r="AD50" s="142"/>
      <c r="AE50" s="142"/>
      <c r="AF50" s="142"/>
      <c r="AG50" s="30"/>
      <c r="AH50" s="30"/>
      <c r="AI50" s="30"/>
      <c r="AJ50" s="142"/>
      <c r="AK50" s="363">
        <f t="shared" si="8"/>
        <v>0</v>
      </c>
    </row>
    <row r="51" spans="1:37" ht="15.6">
      <c r="A51" s="230" t="s">
        <v>384</v>
      </c>
      <c r="B51" s="156" t="s">
        <v>385</v>
      </c>
      <c r="C51" s="356"/>
      <c r="D51" s="357"/>
      <c r="E51" s="356"/>
      <c r="F51" s="357">
        <f t="shared" si="0"/>
        <v>600000</v>
      </c>
      <c r="G51" s="668"/>
      <c r="H51" s="675"/>
      <c r="I51" s="675"/>
      <c r="J51" s="675"/>
      <c r="K51" s="358"/>
      <c r="L51" s="142">
        <v>600000</v>
      </c>
      <c r="M51" s="142"/>
      <c r="N51" s="142"/>
      <c r="O51" s="142"/>
      <c r="P51" s="142"/>
      <c r="Q51" s="142"/>
      <c r="R51" s="142"/>
      <c r="S51" s="142">
        <v>600000</v>
      </c>
      <c r="T51" s="142"/>
      <c r="U51" s="142"/>
      <c r="V51" s="142"/>
      <c r="W51" s="142"/>
      <c r="X51" s="142"/>
      <c r="Y51" s="30"/>
      <c r="Z51" s="30"/>
      <c r="AA51" s="142"/>
      <c r="AB51" s="142"/>
      <c r="AC51" s="142"/>
      <c r="AD51" s="142"/>
      <c r="AE51" s="142"/>
      <c r="AF51" s="142"/>
      <c r="AG51" s="30"/>
      <c r="AH51" s="30"/>
      <c r="AI51" s="30"/>
      <c r="AJ51" s="142"/>
      <c r="AK51" s="363">
        <f t="shared" si="8"/>
        <v>600000</v>
      </c>
    </row>
    <row r="52" spans="1:37" ht="15.6">
      <c r="A52" s="361" t="s">
        <v>386</v>
      </c>
      <c r="B52" s="27" t="s">
        <v>387</v>
      </c>
      <c r="C52" s="357">
        <f>SUM(C49:C51)</f>
        <v>0</v>
      </c>
      <c r="D52" s="356">
        <f>SUM(D49:D51)</f>
        <v>0</v>
      </c>
      <c r="E52" s="357">
        <f>SUM(E49:E51)</f>
        <v>0</v>
      </c>
      <c r="F52" s="357">
        <f t="shared" si="0"/>
        <v>1150000</v>
      </c>
      <c r="G52" s="668"/>
      <c r="H52" s="674">
        <f>H49+H50+H51</f>
        <v>550000</v>
      </c>
      <c r="I52" s="674">
        <f>SUM(I49:I51)</f>
        <v>550000</v>
      </c>
      <c r="J52" s="674">
        <f>J49+J50+J51</f>
        <v>73040</v>
      </c>
      <c r="K52" s="358"/>
      <c r="L52" s="356">
        <f t="shared" ref="L52:AJ52" si="15">SUM(L49:L51)</f>
        <v>700000</v>
      </c>
      <c r="M52" s="356">
        <f t="shared" si="15"/>
        <v>0</v>
      </c>
      <c r="N52" s="356">
        <f t="shared" si="15"/>
        <v>15000</v>
      </c>
      <c r="O52" s="356">
        <f t="shared" si="15"/>
        <v>0</v>
      </c>
      <c r="P52" s="356">
        <f t="shared" si="15"/>
        <v>0</v>
      </c>
      <c r="Q52" s="356">
        <f t="shared" si="15"/>
        <v>0</v>
      </c>
      <c r="R52" s="356">
        <f t="shared" si="15"/>
        <v>0</v>
      </c>
      <c r="S52" s="356">
        <f t="shared" si="15"/>
        <v>1150000</v>
      </c>
      <c r="T52" s="356">
        <f t="shared" si="15"/>
        <v>0</v>
      </c>
      <c r="U52" s="356">
        <f t="shared" si="15"/>
        <v>0</v>
      </c>
      <c r="V52" s="356">
        <f t="shared" si="15"/>
        <v>0</v>
      </c>
      <c r="W52" s="356">
        <f t="shared" si="15"/>
        <v>0</v>
      </c>
      <c r="X52" s="356">
        <f t="shared" si="15"/>
        <v>0</v>
      </c>
      <c r="Y52" s="356">
        <f t="shared" si="15"/>
        <v>0</v>
      </c>
      <c r="Z52" s="356">
        <f t="shared" si="15"/>
        <v>0</v>
      </c>
      <c r="AA52" s="356">
        <f t="shared" si="15"/>
        <v>0</v>
      </c>
      <c r="AB52" s="356">
        <f t="shared" si="15"/>
        <v>0</v>
      </c>
      <c r="AC52" s="356">
        <f t="shared" si="15"/>
        <v>0</v>
      </c>
      <c r="AD52" s="356">
        <f t="shared" si="15"/>
        <v>0</v>
      </c>
      <c r="AE52" s="356">
        <f t="shared" si="15"/>
        <v>0</v>
      </c>
      <c r="AF52" s="356">
        <f t="shared" si="15"/>
        <v>0</v>
      </c>
      <c r="AG52" s="356">
        <f t="shared" si="15"/>
        <v>0</v>
      </c>
      <c r="AH52" s="356">
        <f t="shared" si="15"/>
        <v>0</v>
      </c>
      <c r="AI52" s="356">
        <f t="shared" si="15"/>
        <v>0</v>
      </c>
      <c r="AJ52" s="356">
        <f t="shared" si="15"/>
        <v>0</v>
      </c>
      <c r="AK52" s="363">
        <f t="shared" si="8"/>
        <v>1150000</v>
      </c>
    </row>
    <row r="53" spans="1:37" ht="15.6">
      <c r="A53" s="230" t="s">
        <v>388</v>
      </c>
      <c r="B53" s="156" t="s">
        <v>389</v>
      </c>
      <c r="C53" s="356"/>
      <c r="D53" s="357"/>
      <c r="E53" s="356"/>
      <c r="F53" s="357">
        <f t="shared" si="0"/>
        <v>35489217</v>
      </c>
      <c r="G53" s="668"/>
      <c r="H53" s="675">
        <v>36580948</v>
      </c>
      <c r="I53" s="675">
        <v>36460948</v>
      </c>
      <c r="J53" s="675">
        <v>25913216</v>
      </c>
      <c r="K53" s="358"/>
      <c r="L53" s="142">
        <v>2650000</v>
      </c>
      <c r="M53" s="142"/>
      <c r="N53" s="142">
        <v>54000</v>
      </c>
      <c r="O53" s="142">
        <v>301000</v>
      </c>
      <c r="P53" s="142">
        <v>474000</v>
      </c>
      <c r="Q53" s="142">
        <v>9543607</v>
      </c>
      <c r="R53" s="142"/>
      <c r="S53" s="142">
        <v>3874500</v>
      </c>
      <c r="T53" s="142">
        <v>1809000</v>
      </c>
      <c r="U53" s="142">
        <v>3636900</v>
      </c>
      <c r="V53" s="142">
        <v>0</v>
      </c>
      <c r="W53" s="142">
        <v>564300</v>
      </c>
      <c r="X53" s="142">
        <v>0</v>
      </c>
      <c r="Y53" s="30"/>
      <c r="Z53" s="30">
        <v>1872400</v>
      </c>
      <c r="AA53" s="142">
        <v>5696100</v>
      </c>
      <c r="AB53" s="142">
        <v>153930</v>
      </c>
      <c r="AC53" s="142">
        <v>661500</v>
      </c>
      <c r="AD53" s="142">
        <v>4015800</v>
      </c>
      <c r="AE53" s="142"/>
      <c r="AF53" s="142">
        <v>2320900</v>
      </c>
      <c r="AG53" s="30">
        <v>260550</v>
      </c>
      <c r="AH53" s="30">
        <v>266760</v>
      </c>
      <c r="AI53" s="30">
        <v>236250</v>
      </c>
      <c r="AJ53" s="142">
        <v>576720</v>
      </c>
      <c r="AK53" s="363">
        <f t="shared" si="8"/>
        <v>35489217</v>
      </c>
    </row>
    <row r="54" spans="1:37" ht="15.6">
      <c r="A54" s="230" t="s">
        <v>390</v>
      </c>
      <c r="B54" s="156" t="s">
        <v>391</v>
      </c>
      <c r="C54" s="356"/>
      <c r="D54" s="357"/>
      <c r="E54" s="356"/>
      <c r="F54" s="357">
        <f t="shared" si="0"/>
        <v>16850000</v>
      </c>
      <c r="G54" s="668"/>
      <c r="H54" s="675">
        <v>16850000</v>
      </c>
      <c r="I54" s="675">
        <v>16850000</v>
      </c>
      <c r="J54" s="675">
        <v>11683000</v>
      </c>
      <c r="K54" s="358"/>
      <c r="L54" s="142"/>
      <c r="M54" s="142"/>
      <c r="N54" s="142"/>
      <c r="O54" s="142"/>
      <c r="P54" s="142"/>
      <c r="Q54" s="142"/>
      <c r="R54" s="142">
        <v>0</v>
      </c>
      <c r="S54" s="142">
        <v>16850000</v>
      </c>
      <c r="T54" s="142"/>
      <c r="U54" s="142"/>
      <c r="V54" s="142"/>
      <c r="W54" s="142"/>
      <c r="X54" s="142"/>
      <c r="Y54" s="30"/>
      <c r="Z54" s="30"/>
      <c r="AA54" s="142"/>
      <c r="AB54" s="142"/>
      <c r="AC54" s="142">
        <v>0</v>
      </c>
      <c r="AD54" s="142"/>
      <c r="AE54" s="142"/>
      <c r="AF54" s="142"/>
      <c r="AG54" s="30"/>
      <c r="AH54" s="30"/>
      <c r="AI54" s="30"/>
      <c r="AJ54" s="142"/>
      <c r="AK54" s="363">
        <f t="shared" si="8"/>
        <v>16850000</v>
      </c>
    </row>
    <row r="55" spans="1:37" ht="15.6">
      <c r="A55" s="230" t="s">
        <v>392</v>
      </c>
      <c r="B55" s="156" t="s">
        <v>393</v>
      </c>
      <c r="C55" s="356"/>
      <c r="D55" s="357"/>
      <c r="E55" s="356"/>
      <c r="F55" s="357">
        <f t="shared" si="0"/>
        <v>0</v>
      </c>
      <c r="G55" s="668"/>
      <c r="H55" s="675">
        <v>391</v>
      </c>
      <c r="I55" s="675">
        <v>391</v>
      </c>
      <c r="J55" s="675">
        <v>391</v>
      </c>
      <c r="K55" s="358"/>
      <c r="L55" s="142">
        <v>0</v>
      </c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30"/>
      <c r="Z55" s="30"/>
      <c r="AA55" s="142"/>
      <c r="AB55" s="142"/>
      <c r="AC55" s="142"/>
      <c r="AD55" s="142"/>
      <c r="AE55" s="142"/>
      <c r="AF55" s="142"/>
      <c r="AG55" s="30"/>
      <c r="AH55" s="30"/>
      <c r="AI55" s="30"/>
      <c r="AJ55" s="142"/>
      <c r="AK55" s="363">
        <f t="shared" si="8"/>
        <v>0</v>
      </c>
    </row>
    <row r="56" spans="1:37" ht="15.6">
      <c r="A56" s="230" t="s">
        <v>394</v>
      </c>
      <c r="B56" s="156" t="s">
        <v>395</v>
      </c>
      <c r="C56" s="356"/>
      <c r="D56" s="357"/>
      <c r="E56" s="356"/>
      <c r="F56" s="357">
        <f t="shared" si="0"/>
        <v>0</v>
      </c>
      <c r="G56" s="668"/>
      <c r="H56" s="675"/>
      <c r="I56" s="675"/>
      <c r="J56" s="675"/>
      <c r="K56" s="358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30"/>
      <c r="Z56" s="30"/>
      <c r="AA56" s="142"/>
      <c r="AB56" s="142"/>
      <c r="AC56" s="142"/>
      <c r="AD56" s="142"/>
      <c r="AE56" s="142"/>
      <c r="AF56" s="142"/>
      <c r="AG56" s="30"/>
      <c r="AH56" s="30"/>
      <c r="AI56" s="30"/>
      <c r="AJ56" s="142"/>
      <c r="AK56" s="363">
        <f t="shared" si="8"/>
        <v>0</v>
      </c>
    </row>
    <row r="57" spans="1:37" ht="15.6">
      <c r="A57" s="230" t="s">
        <v>396</v>
      </c>
      <c r="B57" s="156" t="s">
        <v>397</v>
      </c>
      <c r="C57" s="356"/>
      <c r="D57" s="357"/>
      <c r="E57" s="356"/>
      <c r="F57" s="357">
        <f t="shared" si="0"/>
        <v>380000</v>
      </c>
      <c r="G57" s="668"/>
      <c r="H57" s="675">
        <v>212672</v>
      </c>
      <c r="I57" s="675">
        <v>214238</v>
      </c>
      <c r="J57" s="675">
        <v>214238</v>
      </c>
      <c r="K57" s="358"/>
      <c r="L57" s="142">
        <v>0</v>
      </c>
      <c r="M57" s="142"/>
      <c r="N57" s="142"/>
      <c r="O57" s="142"/>
      <c r="P57" s="142"/>
      <c r="Q57" s="142"/>
      <c r="R57" s="142">
        <v>0</v>
      </c>
      <c r="S57" s="142"/>
      <c r="T57" s="142">
        <v>100000</v>
      </c>
      <c r="U57" s="142"/>
      <c r="V57" s="142"/>
      <c r="W57" s="142"/>
      <c r="X57" s="142"/>
      <c r="Y57" s="30"/>
      <c r="Z57" s="30"/>
      <c r="AA57" s="142">
        <v>70000</v>
      </c>
      <c r="AB57" s="142">
        <v>0</v>
      </c>
      <c r="AC57" s="142">
        <v>70000</v>
      </c>
      <c r="AD57" s="142"/>
      <c r="AE57" s="142"/>
      <c r="AF57" s="142"/>
      <c r="AG57" s="30"/>
      <c r="AH57" s="30">
        <v>100000</v>
      </c>
      <c r="AI57" s="30">
        <v>40000</v>
      </c>
      <c r="AJ57" s="142"/>
      <c r="AK57" s="363">
        <f t="shared" si="8"/>
        <v>380000</v>
      </c>
    </row>
    <row r="58" spans="1:37" ht="15.6">
      <c r="A58" s="361" t="s">
        <v>398</v>
      </c>
      <c r="B58" s="27" t="s">
        <v>399</v>
      </c>
      <c r="C58" s="357">
        <f>SUM(C53:C57)</f>
        <v>0</v>
      </c>
      <c r="D58" s="356">
        <f>SUM(D53:D57)</f>
        <v>0</v>
      </c>
      <c r="E58" s="356">
        <f>SUM(E53:E57)</f>
        <v>0</v>
      </c>
      <c r="F58" s="356">
        <f t="shared" si="0"/>
        <v>52719217</v>
      </c>
      <c r="G58" s="668"/>
      <c r="H58" s="674">
        <f>H53+H54+H55+H56+H57</f>
        <v>53644011</v>
      </c>
      <c r="I58" s="674">
        <f>SUM(I53:I57)</f>
        <v>53525577</v>
      </c>
      <c r="J58" s="674">
        <f>J53+J54+J55+J56+J57</f>
        <v>37810845</v>
      </c>
      <c r="K58" s="358"/>
      <c r="L58" s="356">
        <f t="shared" ref="L58:AJ58" si="16">SUM(L53:L57)</f>
        <v>2650000</v>
      </c>
      <c r="M58" s="356">
        <f t="shared" si="16"/>
        <v>0</v>
      </c>
      <c r="N58" s="356">
        <f t="shared" si="16"/>
        <v>54000</v>
      </c>
      <c r="O58" s="356">
        <f t="shared" si="16"/>
        <v>301000</v>
      </c>
      <c r="P58" s="356">
        <f t="shared" si="16"/>
        <v>474000</v>
      </c>
      <c r="Q58" s="356">
        <f t="shared" si="16"/>
        <v>9543607</v>
      </c>
      <c r="R58" s="356">
        <f t="shared" si="16"/>
        <v>0</v>
      </c>
      <c r="S58" s="356">
        <f t="shared" si="16"/>
        <v>20724500</v>
      </c>
      <c r="T58" s="356">
        <f t="shared" si="16"/>
        <v>1909000</v>
      </c>
      <c r="U58" s="356">
        <f t="shared" si="16"/>
        <v>3636900</v>
      </c>
      <c r="V58" s="356">
        <f t="shared" si="16"/>
        <v>0</v>
      </c>
      <c r="W58" s="356">
        <f>SUM(W53:W57)</f>
        <v>564300</v>
      </c>
      <c r="X58" s="356">
        <f t="shared" si="16"/>
        <v>0</v>
      </c>
      <c r="Y58" s="356">
        <f t="shared" si="16"/>
        <v>0</v>
      </c>
      <c r="Z58" s="356">
        <f t="shared" si="16"/>
        <v>1872400</v>
      </c>
      <c r="AA58" s="356">
        <f t="shared" si="16"/>
        <v>5766100</v>
      </c>
      <c r="AB58" s="356">
        <f t="shared" si="16"/>
        <v>153930</v>
      </c>
      <c r="AC58" s="356">
        <f t="shared" si="16"/>
        <v>731500</v>
      </c>
      <c r="AD58" s="356">
        <f t="shared" si="16"/>
        <v>4015800</v>
      </c>
      <c r="AE58" s="356">
        <f t="shared" si="16"/>
        <v>0</v>
      </c>
      <c r="AF58" s="356">
        <f t="shared" si="16"/>
        <v>2320900</v>
      </c>
      <c r="AG58" s="356">
        <f t="shared" si="16"/>
        <v>260550</v>
      </c>
      <c r="AH58" s="356">
        <f t="shared" si="16"/>
        <v>366760</v>
      </c>
      <c r="AI58" s="356">
        <f t="shared" si="16"/>
        <v>276250</v>
      </c>
      <c r="AJ58" s="356">
        <f t="shared" si="16"/>
        <v>576720</v>
      </c>
      <c r="AK58" s="363">
        <f t="shared" si="8"/>
        <v>52719217</v>
      </c>
    </row>
    <row r="59" spans="1:37" ht="15.6">
      <c r="A59" s="361" t="s">
        <v>19</v>
      </c>
      <c r="B59" s="27" t="s">
        <v>400</v>
      </c>
      <c r="C59" s="356">
        <f>SUM(C36,C40,C48,C52,C58)</f>
        <v>0</v>
      </c>
      <c r="D59" s="357">
        <f>SUM(D36,D40,D48,D52,D58)</f>
        <v>0</v>
      </c>
      <c r="E59" s="356">
        <f>SUM(E36,E40,E48,E52,E58)</f>
        <v>0</v>
      </c>
      <c r="F59" s="356">
        <f>AK59</f>
        <v>187177061</v>
      </c>
      <c r="G59" s="668"/>
      <c r="H59" s="674">
        <f>H36+H40+H48+H52+H58</f>
        <v>201609669</v>
      </c>
      <c r="I59" s="674">
        <f>I36+I40+I48+I52+I58</f>
        <v>202711734</v>
      </c>
      <c r="J59" s="674">
        <f>J36+J40+J48+J52+J58</f>
        <v>145873692</v>
      </c>
      <c r="K59" s="362"/>
      <c r="L59" s="357">
        <f t="shared" ref="L59:R59" si="17">SUM(L36,L40,L48,L52,L58)</f>
        <v>13220000</v>
      </c>
      <c r="M59" s="357">
        <f t="shared" si="17"/>
        <v>0</v>
      </c>
      <c r="N59" s="357">
        <f t="shared" si="17"/>
        <v>327000</v>
      </c>
      <c r="O59" s="357">
        <f t="shared" si="17"/>
        <v>1431000</v>
      </c>
      <c r="P59" s="357">
        <f t="shared" si="17"/>
        <v>2307000</v>
      </c>
      <c r="Q59" s="357">
        <f t="shared" si="17"/>
        <v>44890299</v>
      </c>
      <c r="R59" s="357">
        <f t="shared" si="17"/>
        <v>0</v>
      </c>
      <c r="S59" s="357">
        <f>S36+S40+S48+S58+S52</f>
        <v>36624500</v>
      </c>
      <c r="T59" s="357">
        <f t="shared" ref="T59:Y59" si="18">SUM(T36,T40,T48,T52,T58)</f>
        <v>8609000</v>
      </c>
      <c r="U59" s="357">
        <f t="shared" si="18"/>
        <v>17107072</v>
      </c>
      <c r="V59" s="357">
        <f t="shared" si="18"/>
        <v>100000</v>
      </c>
      <c r="W59" s="357">
        <f t="shared" si="18"/>
        <v>3084300</v>
      </c>
      <c r="X59" s="357">
        <f t="shared" si="18"/>
        <v>0</v>
      </c>
      <c r="Y59" s="366">
        <f t="shared" si="18"/>
        <v>0</v>
      </c>
      <c r="Z59" s="366">
        <f>SUM(Z48+Z58)</f>
        <v>8807300</v>
      </c>
      <c r="AA59" s="357">
        <f>SUM(AA36+AA40+AA48+AA58)</f>
        <v>26862700</v>
      </c>
      <c r="AB59" s="357">
        <f>SUM(AB36+AB40+AB48+AB58)</f>
        <v>1212930</v>
      </c>
      <c r="AC59" s="357">
        <f t="shared" ref="AC59:AJ59" si="19">SUM(AC36,AC40,AC48,AC52,AC58)</f>
        <v>3381500</v>
      </c>
      <c r="AD59" s="357">
        <f t="shared" si="19"/>
        <v>18889200</v>
      </c>
      <c r="AE59" s="357">
        <f t="shared" si="19"/>
        <v>0</v>
      </c>
      <c r="AF59" s="357">
        <f t="shared" si="19"/>
        <v>10916900</v>
      </c>
      <c r="AG59" s="366">
        <f t="shared" si="19"/>
        <v>1345550</v>
      </c>
      <c r="AH59" s="366">
        <f t="shared" si="19"/>
        <v>1354760</v>
      </c>
      <c r="AI59" s="366">
        <f t="shared" si="19"/>
        <v>1231250</v>
      </c>
      <c r="AJ59" s="357">
        <f t="shared" si="19"/>
        <v>2759800</v>
      </c>
      <c r="AK59" s="363">
        <f t="shared" si="8"/>
        <v>187177061</v>
      </c>
    </row>
    <row r="60" spans="1:37" ht="15.6">
      <c r="A60" s="370" t="s">
        <v>23</v>
      </c>
      <c r="B60" s="27" t="s">
        <v>401</v>
      </c>
      <c r="C60" s="364" t="e">
        <f>#N/A</f>
        <v>#N/A</v>
      </c>
      <c r="D60" s="364" t="e">
        <f>#N/A</f>
        <v>#N/A</v>
      </c>
      <c r="E60" s="364" t="e">
        <f>#N/A</f>
        <v>#N/A</v>
      </c>
      <c r="F60" s="356">
        <f t="shared" si="0"/>
        <v>8055000</v>
      </c>
      <c r="G60" s="671"/>
      <c r="H60" s="678">
        <f>Szoc.jutt.!K23</f>
        <v>8055000</v>
      </c>
      <c r="I60" s="678">
        <f>Szoc.jutt.!L23</f>
        <v>11338069</v>
      </c>
      <c r="J60" s="678">
        <f>Szoc.jutt.!M23</f>
        <v>11041069</v>
      </c>
      <c r="K60" s="371"/>
      <c r="L60" s="364"/>
      <c r="M60" s="364"/>
      <c r="N60" s="364"/>
      <c r="O60" s="364">
        <v>0</v>
      </c>
      <c r="P60" s="364"/>
      <c r="Q60" s="364"/>
      <c r="R60" s="364"/>
      <c r="S60" s="364"/>
      <c r="T60" s="364"/>
      <c r="U60" s="364"/>
      <c r="V60" s="364"/>
      <c r="W60" s="364"/>
      <c r="X60" s="364">
        <v>8055000</v>
      </c>
      <c r="Y60" s="31"/>
      <c r="Z60" s="31"/>
      <c r="AA60" s="364"/>
      <c r="AB60" s="364"/>
      <c r="AC60" s="364"/>
      <c r="AD60" s="364"/>
      <c r="AE60" s="364"/>
      <c r="AF60" s="364"/>
      <c r="AG60" s="31">
        <v>0</v>
      </c>
      <c r="AH60" s="31"/>
      <c r="AI60" s="31"/>
      <c r="AJ60" s="364"/>
      <c r="AK60" s="363">
        <f t="shared" si="8"/>
        <v>8055000</v>
      </c>
    </row>
    <row r="61" spans="1:37" ht="15.6">
      <c r="A61" s="372" t="s">
        <v>27</v>
      </c>
      <c r="B61" s="156" t="s">
        <v>28</v>
      </c>
      <c r="C61" s="364">
        <f>SUM(Pénze.átadás!C17)</f>
        <v>0</v>
      </c>
      <c r="D61" s="142">
        <f>SUM(Pénze.átadás!D17)</f>
        <v>0</v>
      </c>
      <c r="E61" s="364">
        <f>SUM(Pénze.átadás!E17)</f>
        <v>0</v>
      </c>
      <c r="F61" s="357">
        <f t="shared" si="0"/>
        <v>6200000</v>
      </c>
      <c r="G61" s="671"/>
      <c r="H61" s="679">
        <f>Pénze.átadás!H11</f>
        <v>9954053</v>
      </c>
      <c r="I61" s="679">
        <v>10055532</v>
      </c>
      <c r="J61" s="679">
        <f>Pénze.átadás!J11</f>
        <v>9912279</v>
      </c>
      <c r="K61" s="371"/>
      <c r="L61" s="142"/>
      <c r="M61" s="142"/>
      <c r="N61" s="142"/>
      <c r="O61" s="142">
        <v>4000000</v>
      </c>
      <c r="P61" s="142"/>
      <c r="Q61" s="142"/>
      <c r="R61" s="142"/>
      <c r="S61" s="142"/>
      <c r="T61" s="142"/>
      <c r="U61" s="142"/>
      <c r="V61" s="142"/>
      <c r="W61" s="142"/>
      <c r="X61" s="142"/>
      <c r="Y61" s="30"/>
      <c r="Z61" s="30"/>
      <c r="AA61" s="142"/>
      <c r="AB61" s="142"/>
      <c r="AC61" s="142"/>
      <c r="AD61" s="142"/>
      <c r="AE61" s="142"/>
      <c r="AF61" s="142"/>
      <c r="AG61" s="30">
        <v>6200000</v>
      </c>
      <c r="AH61" s="30">
        <v>0</v>
      </c>
      <c r="AI61" s="30"/>
      <c r="AJ61" s="142"/>
      <c r="AK61" s="363">
        <f t="shared" si="8"/>
        <v>6200000</v>
      </c>
    </row>
    <row r="62" spans="1:37" ht="15.6">
      <c r="A62" s="372" t="s">
        <v>31</v>
      </c>
      <c r="B62" s="156" t="s">
        <v>402</v>
      </c>
      <c r="C62" s="364">
        <f>SUM(Pénze.átadás!C24)</f>
        <v>0</v>
      </c>
      <c r="D62" s="142">
        <f>SUM(Pénze.átadás!D24)</f>
        <v>0</v>
      </c>
      <c r="E62" s="364">
        <f>SUM(Pénze.átadás!E24)</f>
        <v>0</v>
      </c>
      <c r="F62" s="357">
        <f t="shared" si="0"/>
        <v>0</v>
      </c>
      <c r="G62" s="671"/>
      <c r="H62" s="679"/>
      <c r="I62" s="679"/>
      <c r="J62" s="679"/>
      <c r="K62" s="371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30"/>
      <c r="Z62" s="30"/>
      <c r="AA62" s="142"/>
      <c r="AB62" s="142"/>
      <c r="AC62" s="142"/>
      <c r="AD62" s="142"/>
      <c r="AE62" s="142"/>
      <c r="AF62" s="142"/>
      <c r="AG62" s="30"/>
      <c r="AH62" s="30"/>
      <c r="AI62" s="30"/>
      <c r="AJ62" s="142"/>
      <c r="AK62" s="363">
        <f t="shared" si="8"/>
        <v>0</v>
      </c>
    </row>
    <row r="63" spans="1:37" ht="15.6">
      <c r="A63" s="372" t="s">
        <v>35</v>
      </c>
      <c r="B63" s="156" t="s">
        <v>36</v>
      </c>
      <c r="C63" s="364">
        <f>SUM(Pénze.átadás!C49)</f>
        <v>0</v>
      </c>
      <c r="D63" s="142">
        <f>SUM(Pénze.átadás!D49)</f>
        <v>0</v>
      </c>
      <c r="E63" s="364">
        <f>SUM(Pénze.átadás!E49)</f>
        <v>0</v>
      </c>
      <c r="F63" s="357">
        <f t="shared" si="0"/>
        <v>26628500</v>
      </c>
      <c r="G63" s="671"/>
      <c r="H63" s="679">
        <f>Pénze.átadás!H24</f>
        <v>14130000</v>
      </c>
      <c r="I63" s="679">
        <v>15130000</v>
      </c>
      <c r="J63" s="679">
        <f>Pénze.átadás!J24</f>
        <v>11077754</v>
      </c>
      <c r="K63" s="371"/>
      <c r="L63" s="142"/>
      <c r="M63" s="142"/>
      <c r="N63" s="142"/>
      <c r="O63" s="142"/>
      <c r="P63" s="142">
        <v>0</v>
      </c>
      <c r="Q63" s="142"/>
      <c r="R63" s="142"/>
      <c r="S63" s="142">
        <v>4548500</v>
      </c>
      <c r="T63" s="142"/>
      <c r="U63" s="142"/>
      <c r="V63" s="142"/>
      <c r="W63" s="142"/>
      <c r="X63" s="142"/>
      <c r="Y63" s="30"/>
      <c r="Z63" s="30"/>
      <c r="AA63" s="142"/>
      <c r="AB63" s="142"/>
      <c r="AC63" s="142"/>
      <c r="AD63" s="142"/>
      <c r="AE63" s="142">
        <v>21000000</v>
      </c>
      <c r="AF63" s="142">
        <v>0</v>
      </c>
      <c r="AG63" s="142"/>
      <c r="AH63" s="30">
        <v>1080000</v>
      </c>
      <c r="AI63" s="30">
        <v>0</v>
      </c>
      <c r="AJ63" s="142"/>
      <c r="AK63" s="363">
        <f t="shared" si="8"/>
        <v>26628500</v>
      </c>
    </row>
    <row r="64" spans="1:37" ht="15.6">
      <c r="A64" s="372" t="s">
        <v>66</v>
      </c>
      <c r="B64" s="156" t="s">
        <v>403</v>
      </c>
      <c r="C64" s="364">
        <f>SUM(Pénze.átadás!C53)</f>
        <v>0</v>
      </c>
      <c r="D64" s="142">
        <f>SUM(Pénze.átadás!D53)</f>
        <v>0</v>
      </c>
      <c r="E64" s="364">
        <f>SUM(Pénze.átadás!E53)</f>
        <v>0</v>
      </c>
      <c r="F64" s="357">
        <f t="shared" si="0"/>
        <v>46967317</v>
      </c>
      <c r="G64" s="671"/>
      <c r="H64" s="679">
        <f>Pénze.átadás!H43</f>
        <v>41952147</v>
      </c>
      <c r="I64" s="679">
        <v>18610441</v>
      </c>
      <c r="J64" s="679"/>
      <c r="K64" s="371"/>
      <c r="L64" s="142"/>
      <c r="M64" s="142">
        <v>0</v>
      </c>
      <c r="N64" s="142"/>
      <c r="O64" s="142"/>
      <c r="P64" s="142"/>
      <c r="Q64" s="142"/>
      <c r="R64" s="142"/>
      <c r="S64" s="142">
        <v>46967317</v>
      </c>
      <c r="T64" s="142"/>
      <c r="U64" s="142"/>
      <c r="V64" s="142"/>
      <c r="W64" s="142"/>
      <c r="X64" s="142"/>
      <c r="Y64" s="30"/>
      <c r="Z64" s="30"/>
      <c r="AA64" s="142"/>
      <c r="AB64" s="142"/>
      <c r="AC64" s="142"/>
      <c r="AD64" s="142"/>
      <c r="AE64" s="142"/>
      <c r="AF64" s="142"/>
      <c r="AG64" s="142"/>
      <c r="AH64" s="30"/>
      <c r="AI64" s="30"/>
      <c r="AJ64" s="142"/>
      <c r="AK64" s="363">
        <f t="shared" si="8"/>
        <v>46967317</v>
      </c>
    </row>
    <row r="65" spans="1:39" ht="15.6">
      <c r="A65" s="361" t="s">
        <v>39</v>
      </c>
      <c r="B65" s="27" t="s">
        <v>257</v>
      </c>
      <c r="C65" s="364">
        <f>SUM(C61:C64)</f>
        <v>0</v>
      </c>
      <c r="D65" s="364">
        <f>SUM(D61:D64)</f>
        <v>0</v>
      </c>
      <c r="E65" s="364">
        <f>SUM(E61:E64)</f>
        <v>0</v>
      </c>
      <c r="F65" s="356">
        <f t="shared" si="0"/>
        <v>79795817</v>
      </c>
      <c r="G65" s="671"/>
      <c r="H65" s="678">
        <f>H61+H62+H63+H64</f>
        <v>66036200</v>
      </c>
      <c r="I65" s="678">
        <f>SUM(I61:I64)</f>
        <v>43795973</v>
      </c>
      <c r="J65" s="678">
        <f>J61+J62+J63+J64</f>
        <v>20990033</v>
      </c>
      <c r="K65" s="371"/>
      <c r="L65" s="364">
        <f t="shared" ref="L65:R65" si="20">SUM(L61:L64)</f>
        <v>0</v>
      </c>
      <c r="M65" s="364">
        <f t="shared" si="20"/>
        <v>0</v>
      </c>
      <c r="N65" s="364">
        <f t="shared" si="20"/>
        <v>0</v>
      </c>
      <c r="O65" s="364">
        <f t="shared" si="20"/>
        <v>4000000</v>
      </c>
      <c r="P65" s="364">
        <f t="shared" si="20"/>
        <v>0</v>
      </c>
      <c r="Q65" s="364">
        <f t="shared" si="20"/>
        <v>0</v>
      </c>
      <c r="R65" s="364">
        <f t="shared" si="20"/>
        <v>0</v>
      </c>
      <c r="S65" s="364">
        <f>SUM(S63+S64)</f>
        <v>51515817</v>
      </c>
      <c r="T65" s="364">
        <f t="shared" ref="T65:AJ65" si="21">SUM(T61:T64)</f>
        <v>0</v>
      </c>
      <c r="U65" s="364">
        <f t="shared" si="21"/>
        <v>0</v>
      </c>
      <c r="V65" s="364">
        <f t="shared" si="21"/>
        <v>0</v>
      </c>
      <c r="W65" s="364">
        <f t="shared" si="21"/>
        <v>0</v>
      </c>
      <c r="X65" s="364">
        <f t="shared" si="21"/>
        <v>0</v>
      </c>
      <c r="Y65" s="31">
        <f t="shared" si="21"/>
        <v>0</v>
      </c>
      <c r="Z65" s="31">
        <f t="shared" si="21"/>
        <v>0</v>
      </c>
      <c r="AA65" s="364">
        <f t="shared" si="21"/>
        <v>0</v>
      </c>
      <c r="AB65" s="364">
        <f t="shared" si="21"/>
        <v>0</v>
      </c>
      <c r="AC65" s="364">
        <f t="shared" si="21"/>
        <v>0</v>
      </c>
      <c r="AD65" s="364">
        <f t="shared" si="21"/>
        <v>0</v>
      </c>
      <c r="AE65" s="364">
        <f t="shared" si="21"/>
        <v>21000000</v>
      </c>
      <c r="AF65" s="364">
        <f t="shared" si="21"/>
        <v>0</v>
      </c>
      <c r="AG65" s="364">
        <f t="shared" si="21"/>
        <v>6200000</v>
      </c>
      <c r="AH65" s="31">
        <f t="shared" si="21"/>
        <v>1080000</v>
      </c>
      <c r="AI65" s="31">
        <f t="shared" si="21"/>
        <v>0</v>
      </c>
      <c r="AJ65" s="364">
        <f t="shared" si="21"/>
        <v>0</v>
      </c>
      <c r="AK65" s="363">
        <f t="shared" si="8"/>
        <v>79795817</v>
      </c>
    </row>
    <row r="66" spans="1:39" ht="15.6">
      <c r="A66" s="361" t="s">
        <v>43</v>
      </c>
      <c r="B66" s="27" t="s">
        <v>404</v>
      </c>
      <c r="C66" s="364" t="e">
        <f>#N/A</f>
        <v>#N/A</v>
      </c>
      <c r="D66" s="364" t="e">
        <f>#N/A</f>
        <v>#N/A</v>
      </c>
      <c r="E66" s="364" t="e">
        <f>#N/A</f>
        <v>#N/A</v>
      </c>
      <c r="F66" s="357">
        <v>11977900</v>
      </c>
      <c r="G66" s="671"/>
      <c r="H66" s="678">
        <v>21303680</v>
      </c>
      <c r="I66" s="678">
        <v>21602580</v>
      </c>
      <c r="J66" s="678">
        <f>'Ber.-felú.'!G36</f>
        <v>13761189</v>
      </c>
      <c r="K66" s="371"/>
      <c r="L66" s="364">
        <v>0</v>
      </c>
      <c r="M66" s="364"/>
      <c r="N66" s="364"/>
      <c r="O66" s="364"/>
      <c r="P66" s="364"/>
      <c r="Q66" s="142">
        <v>11977900</v>
      </c>
      <c r="R66" s="364" t="e">
        <f>SUM('Ber.-felú.'!#REF!)</f>
        <v>#REF!</v>
      </c>
      <c r="S66" s="364">
        <v>0</v>
      </c>
      <c r="T66" s="364" t="e">
        <f>SUM('Ber.-felú.'!#REF!)</f>
        <v>#REF!</v>
      </c>
      <c r="U66" s="364" t="e">
        <f>SUM('Ber.-felú.'!#REF!)</f>
        <v>#REF!</v>
      </c>
      <c r="V66" s="364" t="e">
        <f>SUM('Ber.-felú.'!#REF!)</f>
        <v>#REF!</v>
      </c>
      <c r="W66" s="364" t="e">
        <f>SUM('Ber.-felú.'!#REF!)</f>
        <v>#REF!</v>
      </c>
      <c r="X66" s="364" t="e">
        <f>SUM('Ber.-felú.'!#REF!)</f>
        <v>#REF!</v>
      </c>
      <c r="Y66" s="31" t="e">
        <f>SUM('Ber.-felú.'!#REF!)</f>
        <v>#REF!</v>
      </c>
      <c r="Z66" s="31" t="e">
        <f>SUM('Ber.-felú.'!#REF!)</f>
        <v>#REF!</v>
      </c>
      <c r="AA66" s="364">
        <v>0</v>
      </c>
      <c r="AB66" s="364">
        <v>0</v>
      </c>
      <c r="AC66" s="364" t="e">
        <f>SUM('Ber.-felú.'!#REF!)</f>
        <v>#REF!</v>
      </c>
      <c r="AD66" s="364" t="e">
        <f>SUM('Ber.-felú.'!#REF!)</f>
        <v>#REF!</v>
      </c>
      <c r="AE66" s="364" t="e">
        <f>SUM('Ber.-felú.'!#REF!)</f>
        <v>#REF!</v>
      </c>
      <c r="AF66" s="364" t="e">
        <f>SUM('Ber.-felú.'!#REF!)</f>
        <v>#REF!</v>
      </c>
      <c r="AG66" s="364" t="e">
        <f>SUM('Ber.-felú.'!#REF!)</f>
        <v>#REF!</v>
      </c>
      <c r="AH66" s="31" t="e">
        <f>SUM('Ber.-felú.'!#REF!)</f>
        <v>#REF!</v>
      </c>
      <c r="AI66" s="31" t="e">
        <f>SUM('Ber.-felú.'!#REF!)</f>
        <v>#REF!</v>
      </c>
      <c r="AJ66" s="364" t="e">
        <f>SUM('Ber.-felú.'!#REF!)</f>
        <v>#REF!</v>
      </c>
      <c r="AK66" s="363" t="e">
        <f t="shared" si="8"/>
        <v>#REF!</v>
      </c>
    </row>
    <row r="67" spans="1:39" ht="15.6">
      <c r="A67" s="361" t="s">
        <v>47</v>
      </c>
      <c r="B67" s="27" t="s">
        <v>405</v>
      </c>
      <c r="C67" s="364">
        <f>SUM('Ber.-felú.'!C69)</f>
        <v>0</v>
      </c>
      <c r="D67" s="364">
        <f>SUM('Ber.-felú.'!D69)</f>
        <v>0</v>
      </c>
      <c r="E67" s="364">
        <f>SUM('Ber.-felú.'!E69)</f>
        <v>0</v>
      </c>
      <c r="F67" s="357">
        <f t="shared" si="0"/>
        <v>61337600</v>
      </c>
      <c r="G67" s="671"/>
      <c r="H67" s="678">
        <v>54185960</v>
      </c>
      <c r="I67" s="678">
        <v>61969898</v>
      </c>
      <c r="J67" s="678">
        <v>59707149</v>
      </c>
      <c r="K67" s="371"/>
      <c r="L67" s="364">
        <f>SUM('Ber.-felú.'!H47)</f>
        <v>0</v>
      </c>
      <c r="M67" s="364">
        <f>SUM('Ber.-felú.'!I47)</f>
        <v>0</v>
      </c>
      <c r="N67" s="364">
        <f>SUM('Ber.-felú.'!I47)</f>
        <v>0</v>
      </c>
      <c r="O67" s="364">
        <f>SUM('Ber.-felú.'!J47)</f>
        <v>0</v>
      </c>
      <c r="P67" s="364">
        <f>SUM('Ber.-felú.'!I47)</f>
        <v>0</v>
      </c>
      <c r="Q67" s="142">
        <v>61337600</v>
      </c>
      <c r="R67" s="364">
        <f>SUM('Ber.-felú.'!K47)</f>
        <v>0</v>
      </c>
      <c r="S67" s="364">
        <f>SUM('Ber.-felú.'!L47)</f>
        <v>0</v>
      </c>
      <c r="T67" s="364">
        <f>SUM('Ber.-felú.'!J47)</f>
        <v>0</v>
      </c>
      <c r="U67" s="364">
        <f>SUM('Ber.-felú.'!K47)</f>
        <v>0</v>
      </c>
      <c r="V67" s="364">
        <f>SUM('Ber.-felú.'!I47)</f>
        <v>0</v>
      </c>
      <c r="W67" s="364">
        <f>SUM('Ber.-felú.'!I69)</f>
        <v>0</v>
      </c>
      <c r="X67" s="364">
        <f>SUM('Ber.-felú.'!J69)</f>
        <v>0</v>
      </c>
      <c r="Y67" s="31">
        <f>SUM('Ber.-felú.'!K69)</f>
        <v>0</v>
      </c>
      <c r="Z67" s="31">
        <f>SUM('Ber.-felú.'!I69)</f>
        <v>0</v>
      </c>
      <c r="AA67" s="364">
        <f>SUM('Ber.-felú.'!J69)</f>
        <v>0</v>
      </c>
      <c r="AB67" s="364">
        <f>SUM('Ber.-felú.'!L69)</f>
        <v>0</v>
      </c>
      <c r="AC67" s="364">
        <f>SUM('Ber.-felú.'!M69)</f>
        <v>0</v>
      </c>
      <c r="AD67" s="364"/>
      <c r="AE67" s="364">
        <f>SUM('Ber.-felú.'!O69)</f>
        <v>0</v>
      </c>
      <c r="AF67" s="364">
        <f>SUM('Ber.-felú.'!L69)</f>
        <v>0</v>
      </c>
      <c r="AG67" s="364">
        <f>SUM('Ber.-felú.'!O69)</f>
        <v>0</v>
      </c>
      <c r="AH67" s="31">
        <f>SUM('Ber.-felú.'!Q69)</f>
        <v>0</v>
      </c>
      <c r="AI67" s="31">
        <f>SUM('Ber.-felú.'!R69)</f>
        <v>0</v>
      </c>
      <c r="AJ67" s="364">
        <f>SUM('Ber.-felú.'!O69)</f>
        <v>0</v>
      </c>
      <c r="AK67" s="363">
        <f t="shared" si="8"/>
        <v>61337600</v>
      </c>
    </row>
    <row r="68" spans="1:39" ht="15.6">
      <c r="A68" s="230" t="s">
        <v>51</v>
      </c>
      <c r="B68" s="156" t="s">
        <v>52</v>
      </c>
      <c r="C68" s="142">
        <f>SUM('Ber.-felú.'!C70)</f>
        <v>0</v>
      </c>
      <c r="D68" s="142">
        <f>SUM('Ber.-felú.'!D70)</f>
        <v>0</v>
      </c>
      <c r="E68" s="142">
        <f>SUM('Ber.-felú.'!E70)</f>
        <v>0</v>
      </c>
      <c r="F68" s="357">
        <f t="shared" si="0"/>
        <v>0</v>
      </c>
      <c r="G68" s="672"/>
      <c r="H68" s="679"/>
      <c r="I68" s="679"/>
      <c r="J68" s="679"/>
      <c r="K68" s="373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30"/>
      <c r="Z68" s="30"/>
      <c r="AA68" s="142"/>
      <c r="AB68" s="142"/>
      <c r="AC68" s="142"/>
      <c r="AD68" s="142"/>
      <c r="AE68" s="142"/>
      <c r="AF68" s="142"/>
      <c r="AG68" s="142"/>
      <c r="AH68" s="30"/>
      <c r="AI68" s="30"/>
      <c r="AJ68" s="142"/>
      <c r="AK68" s="363">
        <f t="shared" si="8"/>
        <v>0</v>
      </c>
    </row>
    <row r="69" spans="1:39" ht="15.6">
      <c r="A69" s="230" t="s">
        <v>54</v>
      </c>
      <c r="B69" s="156" t="s">
        <v>55</v>
      </c>
      <c r="C69" s="142">
        <f>SUM('Ber.-felú.'!C71)</f>
        <v>0</v>
      </c>
      <c r="D69" s="142">
        <f>SUM('Ber.-felú.'!D71)</f>
        <v>0</v>
      </c>
      <c r="E69" s="142">
        <f>SUM('Ber.-felú.'!E71)</f>
        <v>0</v>
      </c>
      <c r="F69" s="357">
        <f t="shared" si="0"/>
        <v>0</v>
      </c>
      <c r="G69" s="672"/>
      <c r="H69" s="679"/>
      <c r="I69" s="679"/>
      <c r="J69" s="679"/>
      <c r="K69" s="373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30"/>
      <c r="Z69" s="30"/>
      <c r="AA69" s="142"/>
      <c r="AB69" s="142"/>
      <c r="AC69" s="142"/>
      <c r="AD69" s="142"/>
      <c r="AE69" s="142"/>
      <c r="AF69" s="142"/>
      <c r="AG69" s="142"/>
      <c r="AH69" s="30"/>
      <c r="AI69" s="30"/>
      <c r="AJ69" s="142"/>
      <c r="AK69" s="363">
        <f t="shared" si="8"/>
        <v>0</v>
      </c>
    </row>
    <row r="70" spans="1:39" ht="15.6">
      <c r="A70" s="230" t="s">
        <v>58</v>
      </c>
      <c r="B70" s="156" t="s">
        <v>59</v>
      </c>
      <c r="C70" s="142">
        <f>SUM('Ber.-felú.'!C75)</f>
        <v>0</v>
      </c>
      <c r="D70" s="142">
        <f>SUM('Ber.-felú.'!D75)</f>
        <v>0</v>
      </c>
      <c r="E70" s="142">
        <f>SUM('Ber.-felú.'!E75)</f>
        <v>0</v>
      </c>
      <c r="F70" s="357">
        <f t="shared" ref="F70:F76" si="22">AK70</f>
        <v>0</v>
      </c>
      <c r="G70" s="672"/>
      <c r="H70" s="679"/>
      <c r="I70" s="679">
        <v>6500000</v>
      </c>
      <c r="J70" s="679">
        <v>6500000</v>
      </c>
      <c r="K70" s="373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30"/>
      <c r="Z70" s="30"/>
      <c r="AA70" s="142"/>
      <c r="AB70" s="142"/>
      <c r="AC70" s="142"/>
      <c r="AD70" s="142"/>
      <c r="AE70" s="142"/>
      <c r="AF70" s="142"/>
      <c r="AG70" s="142"/>
      <c r="AH70" s="30"/>
      <c r="AI70" s="30"/>
      <c r="AJ70" s="142"/>
      <c r="AK70" s="363">
        <f t="shared" si="8"/>
        <v>0</v>
      </c>
    </row>
    <row r="71" spans="1:39" ht="15.6">
      <c r="A71" s="361" t="s">
        <v>62</v>
      </c>
      <c r="B71" s="27" t="s">
        <v>406</v>
      </c>
      <c r="C71" s="364">
        <f>SUM(C68:C70)</f>
        <v>0</v>
      </c>
      <c r="D71" s="364">
        <f>SUM(D68:D70)</f>
        <v>0</v>
      </c>
      <c r="E71" s="364">
        <f>SUM(E68:E70)</f>
        <v>0</v>
      </c>
      <c r="F71" s="357">
        <f t="shared" si="22"/>
        <v>0</v>
      </c>
      <c r="G71" s="671"/>
      <c r="H71" s="678"/>
      <c r="I71" s="678">
        <f>SUM(I68:I70)</f>
        <v>6500000</v>
      </c>
      <c r="J71" s="678">
        <f>SUM(J68:J70)</f>
        <v>6500000</v>
      </c>
      <c r="K71" s="371"/>
      <c r="L71" s="364">
        <f t="shared" ref="L71:AJ71" si="23">SUM(L68:L70)</f>
        <v>0</v>
      </c>
      <c r="M71" s="364">
        <f t="shared" si="23"/>
        <v>0</v>
      </c>
      <c r="N71" s="364">
        <f t="shared" si="23"/>
        <v>0</v>
      </c>
      <c r="O71" s="364">
        <f t="shared" si="23"/>
        <v>0</v>
      </c>
      <c r="P71" s="364">
        <f t="shared" si="23"/>
        <v>0</v>
      </c>
      <c r="Q71" s="364">
        <f t="shared" si="23"/>
        <v>0</v>
      </c>
      <c r="R71" s="364">
        <f t="shared" si="23"/>
        <v>0</v>
      </c>
      <c r="S71" s="364">
        <f t="shared" si="23"/>
        <v>0</v>
      </c>
      <c r="T71" s="364">
        <f t="shared" si="23"/>
        <v>0</v>
      </c>
      <c r="U71" s="364">
        <f t="shared" si="23"/>
        <v>0</v>
      </c>
      <c r="V71" s="364">
        <f t="shared" si="23"/>
        <v>0</v>
      </c>
      <c r="W71" s="364">
        <f t="shared" si="23"/>
        <v>0</v>
      </c>
      <c r="X71" s="364">
        <f t="shared" si="23"/>
        <v>0</v>
      </c>
      <c r="Y71" s="31">
        <f t="shared" si="23"/>
        <v>0</v>
      </c>
      <c r="Z71" s="31">
        <f t="shared" si="23"/>
        <v>0</v>
      </c>
      <c r="AA71" s="364">
        <f t="shared" si="23"/>
        <v>0</v>
      </c>
      <c r="AB71" s="364">
        <f t="shared" si="23"/>
        <v>0</v>
      </c>
      <c r="AC71" s="364">
        <f t="shared" si="23"/>
        <v>0</v>
      </c>
      <c r="AD71" s="364">
        <f t="shared" si="23"/>
        <v>0</v>
      </c>
      <c r="AE71" s="364">
        <f t="shared" si="23"/>
        <v>0</v>
      </c>
      <c r="AF71" s="364">
        <f t="shared" si="23"/>
        <v>0</v>
      </c>
      <c r="AG71" s="364">
        <f t="shared" si="23"/>
        <v>0</v>
      </c>
      <c r="AH71" s="31">
        <f t="shared" si="23"/>
        <v>0</v>
      </c>
      <c r="AI71" s="31">
        <f t="shared" si="23"/>
        <v>0</v>
      </c>
      <c r="AJ71" s="364">
        <f t="shared" si="23"/>
        <v>0</v>
      </c>
      <c r="AK71" s="363">
        <f t="shared" si="8"/>
        <v>0</v>
      </c>
    </row>
    <row r="72" spans="1:39" ht="15.6">
      <c r="A72" s="361"/>
      <c r="B72" s="27" t="s">
        <v>407</v>
      </c>
      <c r="C72" s="364" t="e">
        <f>SUM(C20,C25,C59,C60,C65,C66,C67,C71)</f>
        <v>#N/A</v>
      </c>
      <c r="D72" s="142" t="e">
        <f>SUM(D20,D25,D59,D60,D65,D66,D67,D71)</f>
        <v>#N/A</v>
      </c>
      <c r="E72" s="364" t="e">
        <f>SUM(E20,E25,E59,E60,E65,E66,E67,E71)</f>
        <v>#N/A</v>
      </c>
      <c r="F72" s="356" t="e">
        <f t="shared" si="22"/>
        <v>#REF!</v>
      </c>
      <c r="G72" s="672"/>
      <c r="H72" s="678">
        <f>H20+H25+H59+H60+H65+H66+H67</f>
        <v>410438588</v>
      </c>
      <c r="I72" s="678">
        <f>I20+I25+I59+I60+I65+I66+I67+I71</f>
        <v>419804525</v>
      </c>
      <c r="J72" s="678">
        <f>J20+J25+J59+J60+J65+J66+J67+J71</f>
        <v>328897934</v>
      </c>
      <c r="K72" s="373"/>
      <c r="L72" s="364">
        <f t="shared" ref="L72:S72" si="24">SUM(L20,L25,L59,L60,L65,L66,L67,L71)</f>
        <v>27872740</v>
      </c>
      <c r="M72" s="364">
        <f t="shared" si="24"/>
        <v>0</v>
      </c>
      <c r="N72" s="364">
        <f t="shared" si="24"/>
        <v>3524000</v>
      </c>
      <c r="O72" s="364">
        <f t="shared" si="24"/>
        <v>5431000</v>
      </c>
      <c r="P72" s="364">
        <f t="shared" si="24"/>
        <v>9178800</v>
      </c>
      <c r="Q72" s="364">
        <f t="shared" si="24"/>
        <v>118205799</v>
      </c>
      <c r="R72" s="364" t="e">
        <f t="shared" si="24"/>
        <v>#REF!</v>
      </c>
      <c r="S72" s="364">
        <f t="shared" si="24"/>
        <v>116802557</v>
      </c>
      <c r="T72" s="364" t="e">
        <f t="shared" ref="T72:Z72" si="25">SUM(T20,T25,T59,T60,T65,T66,T67,T71)</f>
        <v>#REF!</v>
      </c>
      <c r="U72" s="364" t="e">
        <f t="shared" si="25"/>
        <v>#REF!</v>
      </c>
      <c r="V72" s="364" t="e">
        <f t="shared" si="25"/>
        <v>#REF!</v>
      </c>
      <c r="W72" s="364" t="e">
        <f t="shared" si="25"/>
        <v>#REF!</v>
      </c>
      <c r="X72" s="364" t="e">
        <f t="shared" si="25"/>
        <v>#REF!</v>
      </c>
      <c r="Y72" s="31" t="e">
        <f t="shared" si="25"/>
        <v>#REF!</v>
      </c>
      <c r="Z72" s="31" t="e">
        <f t="shared" si="25"/>
        <v>#REF!</v>
      </c>
      <c r="AA72" s="364">
        <f>SUM(AA20,AA25,AA59,AA60,AA65,AA66,AA67,AA71)</f>
        <v>26862700</v>
      </c>
      <c r="AB72" s="364">
        <f t="shared" ref="AB72:AJ72" si="26">SUM(AB20,AB25,AB59,AB60,AB65,AB66,AB67,AB71)</f>
        <v>4476138</v>
      </c>
      <c r="AC72" s="364" t="e">
        <f t="shared" si="26"/>
        <v>#REF!</v>
      </c>
      <c r="AD72" s="364" t="e">
        <f t="shared" si="26"/>
        <v>#REF!</v>
      </c>
      <c r="AE72" s="364" t="e">
        <f t="shared" si="26"/>
        <v>#REF!</v>
      </c>
      <c r="AF72" s="364" t="e">
        <f t="shared" si="26"/>
        <v>#REF!</v>
      </c>
      <c r="AG72" s="364" t="e">
        <f t="shared" si="26"/>
        <v>#REF!</v>
      </c>
      <c r="AH72" s="31" t="e">
        <f t="shared" si="26"/>
        <v>#REF!</v>
      </c>
      <c r="AI72" s="31" t="e">
        <f t="shared" si="26"/>
        <v>#REF!</v>
      </c>
      <c r="AJ72" s="364" t="e">
        <f t="shared" si="26"/>
        <v>#REF!</v>
      </c>
      <c r="AK72" s="363" t="e">
        <f t="shared" si="8"/>
        <v>#REF!</v>
      </c>
    </row>
    <row r="73" spans="1:39" ht="15.6">
      <c r="A73" s="230" t="s">
        <v>84</v>
      </c>
      <c r="B73" s="156" t="s">
        <v>85</v>
      </c>
      <c r="C73" s="374"/>
      <c r="D73" s="375"/>
      <c r="E73" s="364"/>
      <c r="F73" s="357">
        <f t="shared" si="22"/>
        <v>0</v>
      </c>
      <c r="G73" s="671"/>
      <c r="H73" s="678"/>
      <c r="I73" s="678"/>
      <c r="J73" s="678"/>
      <c r="K73" s="371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30"/>
      <c r="AA73" s="142"/>
      <c r="AB73" s="142"/>
      <c r="AC73" s="142"/>
      <c r="AD73" s="142"/>
      <c r="AE73" s="142"/>
      <c r="AF73" s="142"/>
      <c r="AG73" s="142"/>
      <c r="AH73" s="30"/>
      <c r="AI73" s="30"/>
      <c r="AJ73" s="142"/>
      <c r="AK73" s="363">
        <f t="shared" si="8"/>
        <v>0</v>
      </c>
    </row>
    <row r="74" spans="1:39" ht="15.6">
      <c r="A74" s="230" t="s">
        <v>91</v>
      </c>
      <c r="B74" s="156" t="s">
        <v>90</v>
      </c>
      <c r="C74" s="376" t="e">
        <f>#N/A</f>
        <v>#N/A</v>
      </c>
      <c r="D74" s="377" t="e">
        <f>#N/A</f>
        <v>#N/A</v>
      </c>
      <c r="E74" s="376" t="e">
        <f>#N/A</f>
        <v>#N/A</v>
      </c>
      <c r="F74" s="357"/>
      <c r="G74" s="673"/>
      <c r="H74" s="777">
        <v>258342046</v>
      </c>
      <c r="I74" s="777">
        <v>262586505</v>
      </c>
      <c r="J74" s="777">
        <v>249157634</v>
      </c>
      <c r="K74" s="378"/>
      <c r="L74" s="142"/>
      <c r="M74" s="142"/>
      <c r="N74" s="142"/>
      <c r="O74" s="142"/>
      <c r="P74" s="142"/>
      <c r="Q74" s="142">
        <v>0</v>
      </c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30"/>
      <c r="AI74" s="142"/>
      <c r="AJ74" s="142"/>
      <c r="AK74" s="363">
        <f t="shared" si="8"/>
        <v>0</v>
      </c>
    </row>
    <row r="75" spans="1:39" ht="15.6">
      <c r="A75" s="230" t="s">
        <v>94</v>
      </c>
      <c r="B75" s="156" t="s">
        <v>574</v>
      </c>
      <c r="C75" s="374"/>
      <c r="D75" s="375"/>
      <c r="E75" s="364"/>
      <c r="F75" s="357">
        <f t="shared" si="22"/>
        <v>7438526</v>
      </c>
      <c r="G75" s="671"/>
      <c r="H75" s="679">
        <v>7438526</v>
      </c>
      <c r="I75" s="679">
        <v>7438526</v>
      </c>
      <c r="J75" s="679">
        <v>7438526</v>
      </c>
      <c r="K75" s="371"/>
      <c r="L75" s="142"/>
      <c r="M75" s="142"/>
      <c r="N75" s="142"/>
      <c r="O75" s="142"/>
      <c r="P75" s="142"/>
      <c r="Q75" s="142"/>
      <c r="R75" s="142"/>
      <c r="S75" s="142">
        <v>7438526</v>
      </c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30"/>
      <c r="AI75" s="142"/>
      <c r="AJ75" s="142"/>
      <c r="AK75" s="363">
        <f t="shared" si="8"/>
        <v>7438526</v>
      </c>
    </row>
    <row r="76" spans="1:39" ht="15.6">
      <c r="A76" s="379"/>
      <c r="B76" s="380" t="s">
        <v>408</v>
      </c>
      <c r="C76" s="381" t="e">
        <f>SUM(C72:C75)</f>
        <v>#N/A</v>
      </c>
      <c r="D76" s="382" t="e">
        <f>SUM(D72:D75)</f>
        <v>#N/A</v>
      </c>
      <c r="E76" s="381" t="e">
        <f>SUM(E72:E75)</f>
        <v>#N/A</v>
      </c>
      <c r="F76" s="357" t="e">
        <f t="shared" si="22"/>
        <v>#REF!</v>
      </c>
      <c r="G76" s="671"/>
      <c r="H76" s="678">
        <f>H72+H75+H74</f>
        <v>676219160</v>
      </c>
      <c r="I76" s="678">
        <f>I72+I75+I74</f>
        <v>689829556</v>
      </c>
      <c r="J76" s="678">
        <f>J72+J75+J74</f>
        <v>585494094</v>
      </c>
      <c r="K76" s="371"/>
      <c r="L76" s="364">
        <f t="shared" ref="L76:AJ76" si="27">SUM(L72:L75)</f>
        <v>27872740</v>
      </c>
      <c r="M76" s="364">
        <f t="shared" si="27"/>
        <v>0</v>
      </c>
      <c r="N76" s="364">
        <f t="shared" si="27"/>
        <v>3524000</v>
      </c>
      <c r="O76" s="364">
        <f t="shared" si="27"/>
        <v>5431000</v>
      </c>
      <c r="P76" s="364">
        <f t="shared" si="27"/>
        <v>9178800</v>
      </c>
      <c r="Q76" s="632">
        <f t="shared" si="27"/>
        <v>118205799</v>
      </c>
      <c r="R76" s="632" t="e">
        <f t="shared" si="27"/>
        <v>#REF!</v>
      </c>
      <c r="S76" s="632">
        <f t="shared" si="27"/>
        <v>124241083</v>
      </c>
      <c r="T76" s="632" t="e">
        <f t="shared" si="27"/>
        <v>#REF!</v>
      </c>
      <c r="U76" s="632" t="e">
        <f t="shared" si="27"/>
        <v>#REF!</v>
      </c>
      <c r="V76" s="632" t="e">
        <f t="shared" si="27"/>
        <v>#REF!</v>
      </c>
      <c r="W76" s="632" t="e">
        <f t="shared" si="27"/>
        <v>#REF!</v>
      </c>
      <c r="X76" s="632" t="e">
        <f t="shared" si="27"/>
        <v>#REF!</v>
      </c>
      <c r="Y76" s="632" t="e">
        <f t="shared" si="27"/>
        <v>#REF!</v>
      </c>
      <c r="Z76" s="632" t="e">
        <f t="shared" si="27"/>
        <v>#REF!</v>
      </c>
      <c r="AA76" s="632">
        <f t="shared" si="27"/>
        <v>26862700</v>
      </c>
      <c r="AB76" s="632">
        <f t="shared" si="27"/>
        <v>4476138</v>
      </c>
      <c r="AC76" s="632" t="e">
        <f t="shared" si="27"/>
        <v>#REF!</v>
      </c>
      <c r="AD76" s="632" t="e">
        <f t="shared" si="27"/>
        <v>#REF!</v>
      </c>
      <c r="AE76" s="632" t="e">
        <f t="shared" si="27"/>
        <v>#REF!</v>
      </c>
      <c r="AF76" s="632" t="e">
        <f t="shared" si="27"/>
        <v>#REF!</v>
      </c>
      <c r="AG76" s="632" t="e">
        <f t="shared" si="27"/>
        <v>#REF!</v>
      </c>
      <c r="AH76" s="633" t="e">
        <f t="shared" si="27"/>
        <v>#REF!</v>
      </c>
      <c r="AI76" s="632" t="e">
        <f t="shared" si="27"/>
        <v>#REF!</v>
      </c>
      <c r="AJ76" s="632" t="e">
        <f t="shared" si="27"/>
        <v>#REF!</v>
      </c>
      <c r="AK76" s="363" t="e">
        <f t="shared" si="8"/>
        <v>#REF!</v>
      </c>
    </row>
    <row r="77" spans="1:39" ht="15.6">
      <c r="A77" s="383"/>
      <c r="B77" s="384"/>
      <c r="C77" s="371"/>
      <c r="D77" s="371"/>
      <c r="E77" s="371"/>
      <c r="F77" s="371"/>
      <c r="G77" s="371"/>
      <c r="H77" s="678"/>
      <c r="I77" s="678"/>
      <c r="J77" s="678"/>
      <c r="K77" s="371"/>
    </row>
    <row r="78" spans="1:39" ht="15.6">
      <c r="A78" s="230" t="s">
        <v>135</v>
      </c>
      <c r="B78" s="230" t="s">
        <v>136</v>
      </c>
      <c r="C78" s="364"/>
      <c r="D78" s="142"/>
      <c r="E78" s="364"/>
      <c r="F78" s="142">
        <v>139283767</v>
      </c>
      <c r="G78" s="671"/>
      <c r="H78" s="679">
        <f>Állami!J15</f>
        <v>104310492</v>
      </c>
      <c r="I78" s="679">
        <v>105310492</v>
      </c>
      <c r="J78" s="679">
        <f>Állami!K15</f>
        <v>105310492</v>
      </c>
      <c r="K78" s="371"/>
      <c r="L78" s="956"/>
      <c r="M78" s="956"/>
      <c r="N78" s="956"/>
      <c r="O78" s="956"/>
      <c r="P78" s="956"/>
      <c r="Q78" s="956"/>
      <c r="R78" s="956"/>
      <c r="S78" s="956"/>
      <c r="T78" s="956"/>
      <c r="U78" s="956"/>
      <c r="V78" s="956"/>
      <c r="W78" s="956"/>
      <c r="X78" s="956"/>
      <c r="Y78" s="956"/>
      <c r="Z78" s="956"/>
      <c r="AA78" s="956"/>
      <c r="AB78" s="956"/>
      <c r="AC78" s="956"/>
      <c r="AD78" s="956"/>
      <c r="AE78" s="956"/>
      <c r="AF78" s="956"/>
      <c r="AG78" s="956"/>
      <c r="AH78" s="956"/>
      <c r="AI78" s="956"/>
      <c r="AJ78" s="956"/>
      <c r="AK78" s="956"/>
      <c r="AL78" s="385"/>
      <c r="AM78" s="385"/>
    </row>
    <row r="79" spans="1:39" ht="15.6">
      <c r="A79" s="230" t="s">
        <v>137</v>
      </c>
      <c r="B79" s="156" t="s">
        <v>138</v>
      </c>
      <c r="C79" s="364"/>
      <c r="D79" s="142"/>
      <c r="E79" s="364"/>
      <c r="F79" s="142">
        <v>63536073</v>
      </c>
      <c r="G79" s="671"/>
      <c r="H79" s="679">
        <f>Állami!J26</f>
        <v>65705330</v>
      </c>
      <c r="I79" s="679">
        <v>68340690</v>
      </c>
      <c r="J79" s="679">
        <f>Állami!K26</f>
        <v>68340690</v>
      </c>
      <c r="K79" s="371"/>
      <c r="L79" s="967" t="s">
        <v>409</v>
      </c>
      <c r="M79" s="387"/>
      <c r="N79" s="387"/>
      <c r="O79" s="387"/>
      <c r="P79" s="388"/>
      <c r="Q79" s="389"/>
      <c r="R79" s="389"/>
      <c r="S79" s="389"/>
      <c r="T79" s="389"/>
      <c r="U79" s="389"/>
      <c r="V79" s="389"/>
      <c r="W79" s="389"/>
      <c r="X79" s="389"/>
      <c r="Y79" s="389"/>
      <c r="Z79" s="966"/>
      <c r="AA79" s="966"/>
      <c r="AB79" s="389"/>
      <c r="AC79" s="389"/>
      <c r="AD79" s="389"/>
      <c r="AE79" s="389"/>
      <c r="AF79" s="966"/>
      <c r="AG79" s="389"/>
      <c r="AH79" s="389"/>
      <c r="AI79" s="389"/>
      <c r="AJ79" s="966"/>
      <c r="AK79" s="966"/>
      <c r="AL79" s="385"/>
      <c r="AM79" s="385"/>
    </row>
    <row r="80" spans="1:39" ht="15.6">
      <c r="A80" s="230" t="s">
        <v>139</v>
      </c>
      <c r="B80" s="156" t="s">
        <v>140</v>
      </c>
      <c r="C80" s="364"/>
      <c r="D80" s="142"/>
      <c r="E80" s="364"/>
      <c r="F80" s="142">
        <v>35693987</v>
      </c>
      <c r="G80" s="671"/>
      <c r="H80" s="679">
        <f>Állami!J29</f>
        <v>36565986</v>
      </c>
      <c r="I80" s="679">
        <v>39700820</v>
      </c>
      <c r="J80" s="679">
        <f>Állami!K29</f>
        <v>39700820</v>
      </c>
      <c r="K80" s="371"/>
      <c r="L80" s="967"/>
      <c r="M80" s="387"/>
      <c r="N80" s="387"/>
      <c r="O80" s="387"/>
      <c r="P80" s="388"/>
      <c r="Q80" s="389"/>
      <c r="R80" s="389"/>
      <c r="S80" s="389"/>
      <c r="T80" s="389"/>
      <c r="U80" s="389"/>
      <c r="V80" s="389"/>
      <c r="W80" s="389"/>
      <c r="X80" s="389"/>
      <c r="Y80" s="389"/>
      <c r="Z80" s="966"/>
      <c r="AA80" s="966"/>
      <c r="AB80" s="389"/>
      <c r="AC80" s="389"/>
      <c r="AD80" s="389"/>
      <c r="AE80" s="389"/>
      <c r="AF80" s="966"/>
      <c r="AG80" s="389"/>
      <c r="AH80" s="389"/>
      <c r="AI80" s="389"/>
      <c r="AJ80" s="966"/>
      <c r="AK80" s="966"/>
      <c r="AL80" s="390"/>
      <c r="AM80" s="385"/>
    </row>
    <row r="81" spans="1:39" ht="15.6">
      <c r="A81" s="230" t="s">
        <v>141</v>
      </c>
      <c r="B81" s="156" t="s">
        <v>142</v>
      </c>
      <c r="C81" s="364"/>
      <c r="D81" s="142"/>
      <c r="E81" s="364"/>
      <c r="F81" s="142">
        <v>4110840</v>
      </c>
      <c r="G81" s="671"/>
      <c r="H81" s="679">
        <f>Állami!J34</f>
        <v>4468209</v>
      </c>
      <c r="I81" s="679">
        <v>4643887</v>
      </c>
      <c r="J81" s="679">
        <f>Állami!K34</f>
        <v>4643887</v>
      </c>
      <c r="K81" s="371"/>
      <c r="L81" s="967"/>
      <c r="M81" s="386"/>
      <c r="N81" s="386"/>
      <c r="O81" s="386"/>
      <c r="P81" s="391"/>
      <c r="Q81" s="389"/>
      <c r="R81" s="389"/>
      <c r="S81" s="389"/>
      <c r="T81" s="389"/>
      <c r="U81" s="389"/>
      <c r="V81" s="389"/>
      <c r="W81" s="389"/>
      <c r="X81" s="389"/>
      <c r="Y81" s="389"/>
      <c r="Z81" s="966"/>
      <c r="AA81" s="966"/>
      <c r="AB81" s="389"/>
      <c r="AC81" s="389"/>
      <c r="AD81" s="389"/>
      <c r="AE81" s="389"/>
      <c r="AF81" s="966"/>
      <c r="AG81" s="389"/>
      <c r="AH81" s="389"/>
      <c r="AI81" s="389"/>
      <c r="AJ81" s="966"/>
      <c r="AK81" s="966"/>
      <c r="AL81" s="385"/>
      <c r="AM81" s="385"/>
    </row>
    <row r="82" spans="1:39" ht="15.6">
      <c r="A82" s="230" t="s">
        <v>143</v>
      </c>
      <c r="B82" s="156" t="s">
        <v>410</v>
      </c>
      <c r="C82" s="364"/>
      <c r="D82" s="142"/>
      <c r="E82" s="364"/>
      <c r="F82" s="142"/>
      <c r="G82" s="671"/>
      <c r="H82" s="679">
        <f>Állami!J35</f>
        <v>717039</v>
      </c>
      <c r="I82" s="679">
        <v>2528230</v>
      </c>
      <c r="J82" s="679">
        <f>Állami!K35</f>
        <v>2528230</v>
      </c>
      <c r="AK82" s="371"/>
      <c r="AL82" s="385"/>
      <c r="AM82" s="385"/>
    </row>
    <row r="83" spans="1:39" ht="15.6">
      <c r="A83" s="230" t="s">
        <v>145</v>
      </c>
      <c r="B83" s="156" t="s">
        <v>623</v>
      </c>
      <c r="C83" s="364"/>
      <c r="D83" s="142"/>
      <c r="E83" s="364"/>
      <c r="F83" s="142"/>
      <c r="G83" s="671">
        <v>0</v>
      </c>
      <c r="H83" s="679"/>
      <c r="I83" s="679">
        <v>325954</v>
      </c>
      <c r="J83" s="679">
        <v>325954</v>
      </c>
      <c r="K83" s="371"/>
      <c r="AK83" s="371"/>
      <c r="AL83" s="385"/>
      <c r="AM83" s="385"/>
    </row>
    <row r="84" spans="1:39" ht="15.6">
      <c r="A84" s="230"/>
      <c r="B84" s="246" t="s">
        <v>240</v>
      </c>
      <c r="C84" s="364"/>
      <c r="D84" s="142"/>
      <c r="E84" s="364"/>
      <c r="F84" s="142">
        <v>-35146884</v>
      </c>
      <c r="G84" s="671"/>
      <c r="H84" s="678"/>
      <c r="I84" s="678"/>
      <c r="J84" s="678"/>
      <c r="K84" s="371"/>
      <c r="AK84" s="371"/>
      <c r="AL84" s="385"/>
      <c r="AM84" s="385"/>
    </row>
    <row r="85" spans="1:39" ht="15.6">
      <c r="A85" s="361" t="s">
        <v>9</v>
      </c>
      <c r="B85" s="27" t="s">
        <v>10</v>
      </c>
      <c r="C85" s="142">
        <f>SUM(C78:C83)</f>
        <v>0</v>
      </c>
      <c r="D85" s="364">
        <f>SUM(D78:D83)</f>
        <v>0</v>
      </c>
      <c r="E85" s="142">
        <f>SUM(E78:E83)</f>
        <v>0</v>
      </c>
      <c r="F85" s="364">
        <f>SUM(F78:F84)</f>
        <v>207477783</v>
      </c>
      <c r="G85" s="671">
        <f>SUM(G78:G83)</f>
        <v>0</v>
      </c>
      <c r="H85" s="678">
        <f>H78+H79+H80+H81+H82</f>
        <v>211767056</v>
      </c>
      <c r="I85" s="678">
        <f>I78+I79+I80+I81+I82+I83</f>
        <v>220850073</v>
      </c>
      <c r="J85" s="678">
        <f>J78+J79+J80+J81+J82+J83</f>
        <v>220850073</v>
      </c>
      <c r="K85" s="371"/>
      <c r="L85" s="371">
        <f>SUM(L82:L83)</f>
        <v>0</v>
      </c>
      <c r="M85" s="371"/>
      <c r="N85" s="371"/>
      <c r="O85" s="371"/>
      <c r="P85" s="371"/>
      <c r="Q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H85" s="371"/>
      <c r="AI85" s="371"/>
      <c r="AJ85" s="371"/>
      <c r="AK85" s="371"/>
      <c r="AL85" s="385"/>
      <c r="AM85" s="385"/>
    </row>
    <row r="86" spans="1:39" ht="15.6">
      <c r="A86" s="230"/>
      <c r="B86" s="156" t="s">
        <v>411</v>
      </c>
      <c r="C86" s="364"/>
      <c r="D86" s="142"/>
      <c r="E86" s="364"/>
      <c r="F86" s="142"/>
      <c r="G86" s="671"/>
      <c r="H86" s="678"/>
      <c r="I86" s="678">
        <v>902000</v>
      </c>
      <c r="J86" s="678">
        <v>902000</v>
      </c>
      <c r="K86" s="371"/>
      <c r="AK86" s="371"/>
      <c r="AL86" s="385"/>
      <c r="AM86" s="385"/>
    </row>
    <row r="87" spans="1:39" ht="15.6">
      <c r="A87" s="230"/>
      <c r="B87" s="156" t="s">
        <v>412</v>
      </c>
      <c r="C87" s="364"/>
      <c r="D87" s="142"/>
      <c r="E87" s="364"/>
      <c r="F87" s="142"/>
      <c r="G87" s="671"/>
      <c r="H87" s="679">
        <v>1105775</v>
      </c>
      <c r="I87" s="679">
        <v>2841104</v>
      </c>
      <c r="J87" s="679">
        <v>2841104</v>
      </c>
      <c r="K87" s="371"/>
      <c r="AK87" s="371"/>
      <c r="AL87" s="385"/>
      <c r="AM87" s="385"/>
    </row>
    <row r="88" spans="1:39" ht="15.6">
      <c r="A88" s="230"/>
      <c r="B88" s="156" t="s">
        <v>413</v>
      </c>
      <c r="C88" s="364"/>
      <c r="D88" s="142"/>
      <c r="E88" s="364"/>
      <c r="F88" s="142">
        <v>11798400</v>
      </c>
      <c r="G88" s="671"/>
      <c r="H88" s="679">
        <v>11798400</v>
      </c>
      <c r="I88" s="679">
        <v>12463000</v>
      </c>
      <c r="J88" s="679">
        <v>12463000</v>
      </c>
      <c r="K88" s="371"/>
      <c r="AK88" s="371"/>
      <c r="AL88" s="385"/>
      <c r="AM88" s="385"/>
    </row>
    <row r="89" spans="1:39" ht="15.6">
      <c r="A89" s="230"/>
      <c r="B89" s="156" t="s">
        <v>414</v>
      </c>
      <c r="C89" s="364"/>
      <c r="D89" s="142"/>
      <c r="E89" s="364"/>
      <c r="F89" s="142">
        <v>18597816</v>
      </c>
      <c r="G89" s="671"/>
      <c r="H89" s="679">
        <v>19467115</v>
      </c>
      <c r="I89" s="679">
        <v>19320163</v>
      </c>
      <c r="J89" s="679">
        <v>26279199</v>
      </c>
      <c r="K89" s="371"/>
      <c r="L89" s="371">
        <f>SUM(L86:L88)</f>
        <v>0</v>
      </c>
      <c r="M89" s="371"/>
      <c r="N89" s="371"/>
      <c r="O89" s="371"/>
      <c r="P89" s="371"/>
      <c r="Q89" s="371"/>
      <c r="R89" s="371"/>
      <c r="S89" s="371"/>
      <c r="T89" s="371"/>
      <c r="U89" s="371"/>
      <c r="V89" s="371"/>
      <c r="W89" s="371"/>
      <c r="X89" s="371"/>
      <c r="Y89" s="371"/>
      <c r="Z89" s="371"/>
      <c r="AA89" s="371"/>
      <c r="AB89" s="371"/>
      <c r="AC89" s="371"/>
      <c r="AD89" s="371"/>
      <c r="AE89" s="371"/>
      <c r="AF89" s="371"/>
      <c r="AG89" s="371"/>
      <c r="AH89" s="371"/>
      <c r="AI89" s="371"/>
      <c r="AJ89" s="371"/>
      <c r="AK89" s="371"/>
      <c r="AL89" s="385"/>
      <c r="AM89" s="385"/>
    </row>
    <row r="90" spans="1:39" ht="15.6">
      <c r="A90" s="361" t="s">
        <v>13</v>
      </c>
      <c r="B90" s="27" t="s">
        <v>149</v>
      </c>
      <c r="C90" s="142">
        <f>SUM(C86:C89)</f>
        <v>0</v>
      </c>
      <c r="D90" s="364">
        <f>SUM(D86:D89)</f>
        <v>0</v>
      </c>
      <c r="E90" s="142">
        <f>SUM(E86:E89)</f>
        <v>0</v>
      </c>
      <c r="F90" s="364">
        <f>SUM(F86:F89)</f>
        <v>30396216</v>
      </c>
      <c r="G90" s="671">
        <f>SUM(G86:G89)</f>
        <v>0</v>
      </c>
      <c r="H90" s="678">
        <f>H87+H88+H89</f>
        <v>32371290</v>
      </c>
      <c r="I90" s="678">
        <f>SUM(I86:I89)</f>
        <v>35526267</v>
      </c>
      <c r="J90" s="678">
        <f>J86+J87+J88+J89</f>
        <v>42485303</v>
      </c>
      <c r="K90" s="373"/>
      <c r="AK90" s="371"/>
      <c r="AL90" s="385"/>
      <c r="AM90" s="385"/>
    </row>
    <row r="91" spans="1:39" ht="15.6">
      <c r="A91" s="361" t="s">
        <v>17</v>
      </c>
      <c r="B91" s="27" t="s">
        <v>150</v>
      </c>
      <c r="C91" s="364">
        <f>SUM(C85,C90)</f>
        <v>0</v>
      </c>
      <c r="D91" s="142">
        <f>SUM(D85,D90)</f>
        <v>0</v>
      </c>
      <c r="E91" s="364">
        <f>SUM(E85,E90)</f>
        <v>0</v>
      </c>
      <c r="F91" s="142">
        <f>SUM(F85,F90)</f>
        <v>237873999</v>
      </c>
      <c r="G91" s="671">
        <f>SUM(G85,G90)</f>
        <v>0</v>
      </c>
      <c r="H91" s="678">
        <f>H85+H90</f>
        <v>244138346</v>
      </c>
      <c r="I91" s="678">
        <f>I85+I90</f>
        <v>256376340</v>
      </c>
      <c r="J91" s="678">
        <f>J85+J90</f>
        <v>263335376</v>
      </c>
      <c r="K91" s="373"/>
      <c r="AK91" s="371"/>
      <c r="AL91" s="385"/>
      <c r="AM91" s="385"/>
    </row>
    <row r="92" spans="1:39" ht="15.6">
      <c r="A92" s="361"/>
      <c r="B92" s="27"/>
      <c r="C92" s="364"/>
      <c r="D92" s="364"/>
      <c r="E92" s="364"/>
      <c r="F92" s="364"/>
      <c r="G92" s="671"/>
      <c r="H92" s="678"/>
      <c r="I92" s="678"/>
      <c r="J92" s="678"/>
      <c r="K92" s="373"/>
      <c r="AK92" s="371"/>
      <c r="AL92" s="385"/>
      <c r="AM92" s="385"/>
    </row>
    <row r="93" spans="1:39" ht="15.6">
      <c r="A93" s="230"/>
      <c r="B93" s="156"/>
      <c r="C93" s="364"/>
      <c r="D93" s="142"/>
      <c r="E93" s="364"/>
      <c r="F93" s="142"/>
      <c r="G93" s="671"/>
      <c r="H93" s="678"/>
      <c r="I93" s="678"/>
      <c r="J93" s="678"/>
      <c r="K93" s="373"/>
      <c r="AK93" s="371"/>
      <c r="AL93" s="390"/>
      <c r="AM93" s="385"/>
    </row>
    <row r="94" spans="1:39" ht="15.6">
      <c r="A94" s="230"/>
      <c r="B94" s="156"/>
      <c r="C94" s="364"/>
      <c r="D94" s="364"/>
      <c r="E94" s="364"/>
      <c r="F94" s="142"/>
      <c r="G94" s="671"/>
      <c r="H94" s="678"/>
      <c r="I94" s="678"/>
      <c r="J94" s="678"/>
      <c r="K94" s="373"/>
      <c r="L94" s="385"/>
      <c r="M94" s="385"/>
      <c r="N94" s="385"/>
      <c r="O94" s="385"/>
      <c r="P94" s="385"/>
      <c r="Q94" s="385"/>
      <c r="R94" s="385"/>
      <c r="S94" s="385"/>
      <c r="T94" s="385"/>
      <c r="U94" s="385"/>
      <c r="V94" s="385"/>
      <c r="W94" s="385"/>
      <c r="X94" s="385"/>
      <c r="Y94" s="385"/>
      <c r="Z94" s="385"/>
      <c r="AK94" s="371"/>
    </row>
    <row r="95" spans="1:39" ht="15.6">
      <c r="A95" s="230"/>
      <c r="B95" s="156"/>
      <c r="C95" s="364"/>
      <c r="D95" s="364"/>
      <c r="E95" s="364"/>
      <c r="F95" s="142"/>
      <c r="G95" s="671"/>
      <c r="H95" s="678"/>
      <c r="I95" s="678"/>
      <c r="J95" s="678"/>
      <c r="K95" s="373"/>
      <c r="AK95" s="371"/>
    </row>
    <row r="96" spans="1:39" ht="15.6">
      <c r="A96" s="361"/>
      <c r="B96" s="27"/>
      <c r="C96" s="142">
        <f>SUM(C93:C95)</f>
        <v>0</v>
      </c>
      <c r="D96" s="364">
        <f>SUM(D93:D95)</f>
        <v>0</v>
      </c>
      <c r="E96" s="142">
        <f>SUM(E93:E95)</f>
        <v>0</v>
      </c>
      <c r="F96" s="364">
        <f>SUM(F93:F95)</f>
        <v>0</v>
      </c>
      <c r="G96" s="671">
        <f>SUM(G93:G95)</f>
        <v>0</v>
      </c>
      <c r="H96" s="678"/>
      <c r="I96" s="678"/>
      <c r="J96" s="678"/>
      <c r="K96" s="373"/>
      <c r="AK96" s="371"/>
    </row>
    <row r="97" spans="1:38" ht="15.6">
      <c r="A97" s="361"/>
      <c r="B97" s="27"/>
      <c r="C97" s="364">
        <f>SUM(C92,C96)</f>
        <v>0</v>
      </c>
      <c r="D97" s="142">
        <f>SUM(D92,D96)</f>
        <v>0</v>
      </c>
      <c r="E97" s="364">
        <f>SUM(E92,E96)</f>
        <v>0</v>
      </c>
      <c r="F97" s="364">
        <f>SUM(F92,F96)</f>
        <v>0</v>
      </c>
      <c r="G97" s="671">
        <f>SUM(G92,G96)</f>
        <v>0</v>
      </c>
      <c r="H97" s="678"/>
      <c r="I97" s="678"/>
      <c r="J97" s="678"/>
      <c r="K97" s="373"/>
      <c r="AK97" s="371"/>
    </row>
    <row r="98" spans="1:38" ht="15.6">
      <c r="A98" s="230" t="s">
        <v>33</v>
      </c>
      <c r="B98" s="27" t="s">
        <v>415</v>
      </c>
      <c r="C98" s="364"/>
      <c r="D98" s="142"/>
      <c r="E98" s="364"/>
      <c r="F98" s="142">
        <v>0</v>
      </c>
      <c r="G98" s="671"/>
      <c r="H98" s="678"/>
      <c r="I98" s="678"/>
      <c r="J98" s="678">
        <v>6725</v>
      </c>
      <c r="K98" s="371"/>
      <c r="AK98" s="371"/>
    </row>
    <row r="99" spans="1:38" ht="15.6">
      <c r="A99" s="230" t="s">
        <v>37</v>
      </c>
      <c r="B99" s="27" t="s">
        <v>416</v>
      </c>
      <c r="C99" s="364"/>
      <c r="D99" s="142"/>
      <c r="E99" s="364"/>
      <c r="F99" s="142">
        <v>65000000</v>
      </c>
      <c r="G99" s="671"/>
      <c r="H99" s="679">
        <v>65000000</v>
      </c>
      <c r="I99" s="679">
        <v>65000000</v>
      </c>
      <c r="J99" s="679">
        <v>79949951</v>
      </c>
      <c r="K99" s="371"/>
      <c r="AK99" s="371"/>
    </row>
    <row r="100" spans="1:38" ht="15.6">
      <c r="A100" s="230" t="s">
        <v>41</v>
      </c>
      <c r="B100" s="27" t="s">
        <v>417</v>
      </c>
      <c r="C100" s="364"/>
      <c r="D100" s="142"/>
      <c r="E100" s="364"/>
      <c r="F100" s="142">
        <v>105000000</v>
      </c>
      <c r="G100" s="671"/>
      <c r="H100" s="679">
        <v>105000000</v>
      </c>
      <c r="I100" s="679">
        <v>105000000</v>
      </c>
      <c r="J100" s="679">
        <v>246605865</v>
      </c>
      <c r="K100" s="371"/>
      <c r="L100" s="371">
        <f>SUM(L90:L99)</f>
        <v>0</v>
      </c>
      <c r="M100" s="371"/>
      <c r="N100" s="371"/>
      <c r="O100" s="371"/>
      <c r="P100" s="371"/>
      <c r="Q100" s="371"/>
      <c r="R100" s="371"/>
      <c r="S100" s="371"/>
      <c r="T100" s="371"/>
      <c r="U100" s="371"/>
      <c r="V100" s="371"/>
      <c r="W100" s="371"/>
      <c r="X100" s="371"/>
      <c r="Y100" s="371"/>
      <c r="Z100" s="371"/>
      <c r="AA100" s="371"/>
      <c r="AB100" s="371"/>
      <c r="AC100" s="371"/>
      <c r="AD100" s="371"/>
      <c r="AE100" s="371"/>
      <c r="AF100" s="371"/>
      <c r="AG100" s="371"/>
      <c r="AH100" s="371"/>
      <c r="AI100" s="371"/>
      <c r="AJ100" s="371"/>
      <c r="AK100" s="371"/>
      <c r="AL100" s="371"/>
    </row>
    <row r="101" spans="1:38" ht="15.6">
      <c r="A101" s="230" t="s">
        <v>45</v>
      </c>
      <c r="B101" s="27" t="s">
        <v>46</v>
      </c>
      <c r="C101" s="364"/>
      <c r="D101" s="142"/>
      <c r="E101" s="364"/>
      <c r="F101" s="142">
        <v>8000000</v>
      </c>
      <c r="G101" s="671"/>
      <c r="H101" s="679">
        <v>8000000</v>
      </c>
      <c r="I101" s="679">
        <v>8000000</v>
      </c>
      <c r="J101" s="679">
        <v>9752794</v>
      </c>
      <c r="K101" s="371"/>
      <c r="AK101" s="371"/>
    </row>
    <row r="102" spans="1:38" ht="15.6">
      <c r="A102" s="230" t="s">
        <v>49</v>
      </c>
      <c r="B102" s="27" t="s">
        <v>624</v>
      </c>
      <c r="C102" s="364"/>
      <c r="D102" s="142"/>
      <c r="E102" s="364"/>
      <c r="F102" s="142">
        <v>24000000</v>
      </c>
      <c r="G102" s="671"/>
      <c r="H102" s="679">
        <v>24000000</v>
      </c>
      <c r="I102" s="679">
        <v>24000000</v>
      </c>
      <c r="J102" s="679">
        <v>31930009</v>
      </c>
      <c r="K102" s="371"/>
      <c r="AK102" s="371"/>
    </row>
    <row r="103" spans="1:38" ht="15.6">
      <c r="A103" s="230"/>
      <c r="B103" s="27" t="s">
        <v>625</v>
      </c>
      <c r="C103" s="364"/>
      <c r="D103" s="142"/>
      <c r="E103" s="364"/>
      <c r="F103" s="142"/>
      <c r="G103" s="671"/>
      <c r="H103" s="679"/>
      <c r="I103" s="679"/>
      <c r="J103" s="679">
        <v>478839</v>
      </c>
      <c r="K103" s="371"/>
      <c r="AK103" s="371"/>
    </row>
    <row r="104" spans="1:38" ht="15.6">
      <c r="A104" s="230"/>
      <c r="B104" s="27" t="s">
        <v>626</v>
      </c>
      <c r="C104" s="364"/>
      <c r="D104" s="142"/>
      <c r="E104" s="364"/>
      <c r="F104" s="142"/>
      <c r="G104" s="671"/>
      <c r="H104" s="679"/>
      <c r="I104" s="679"/>
      <c r="J104" s="679">
        <v>5000</v>
      </c>
      <c r="K104" s="371"/>
      <c r="AK104" s="371"/>
    </row>
    <row r="105" spans="1:38" ht="15.6">
      <c r="A105" s="230"/>
      <c r="B105" s="27" t="s">
        <v>628</v>
      </c>
      <c r="C105" s="364"/>
      <c r="D105" s="142"/>
      <c r="E105" s="364"/>
      <c r="F105" s="142"/>
      <c r="G105" s="671"/>
      <c r="H105" s="679"/>
      <c r="I105" s="679"/>
      <c r="J105" s="679">
        <v>91526</v>
      </c>
      <c r="K105" s="371"/>
      <c r="AK105" s="371"/>
    </row>
    <row r="106" spans="1:38" ht="15.6">
      <c r="A106" s="230"/>
      <c r="B106" s="156" t="s">
        <v>627</v>
      </c>
      <c r="C106" s="364"/>
      <c r="D106" s="364"/>
      <c r="E106" s="364"/>
      <c r="F106" s="142"/>
      <c r="G106" s="671"/>
      <c r="H106" s="679"/>
      <c r="I106" s="679"/>
      <c r="J106" s="679">
        <v>694065</v>
      </c>
      <c r="K106" s="371"/>
      <c r="AK106" s="371"/>
    </row>
    <row r="107" spans="1:38" ht="15.6">
      <c r="A107" s="361" t="s">
        <v>56</v>
      </c>
      <c r="B107" s="27" t="s">
        <v>160</v>
      </c>
      <c r="C107" s="142">
        <f>SUM(C98:C106)</f>
        <v>0</v>
      </c>
      <c r="D107" s="364">
        <f>SUM(D98:D106)</f>
        <v>0</v>
      </c>
      <c r="E107" s="142">
        <f>SUM(E98:E106)</f>
        <v>0</v>
      </c>
      <c r="F107" s="364">
        <f>SUM(F98:F106)</f>
        <v>202000000</v>
      </c>
      <c r="G107" s="671">
        <f>SUM(G99:G106)</f>
        <v>0</v>
      </c>
      <c r="H107" s="678">
        <f>H99+H100+H101+H102</f>
        <v>202000000</v>
      </c>
      <c r="I107" s="678">
        <f>SUM(I98:I106)</f>
        <v>202000000</v>
      </c>
      <c r="J107" s="678">
        <f>J99+J100+J101+J102+J103+J104+J106+J105+J98</f>
        <v>369514774</v>
      </c>
      <c r="K107" s="371"/>
      <c r="L107" s="371">
        <f>SUM(L101:L106)</f>
        <v>0</v>
      </c>
      <c r="M107" s="371"/>
      <c r="N107" s="371"/>
      <c r="O107" s="371"/>
      <c r="P107" s="371"/>
      <c r="Q107" s="371"/>
      <c r="R107" s="371"/>
      <c r="S107" s="371"/>
      <c r="T107" s="371"/>
      <c r="U107" s="371"/>
      <c r="V107" s="371"/>
      <c r="W107" s="371"/>
      <c r="X107" s="371"/>
      <c r="Y107" s="371"/>
      <c r="Z107" s="371"/>
      <c r="AA107" s="371"/>
      <c r="AB107" s="371"/>
      <c r="AC107" s="371"/>
      <c r="AD107" s="371"/>
      <c r="AE107" s="371"/>
      <c r="AF107" s="371"/>
      <c r="AG107" s="371"/>
      <c r="AH107" s="371"/>
      <c r="AI107" s="371"/>
      <c r="AJ107" s="371"/>
      <c r="AK107" s="371"/>
      <c r="AL107" s="371"/>
    </row>
    <row r="108" spans="1:38" ht="15.6">
      <c r="A108" s="230" t="s">
        <v>161</v>
      </c>
      <c r="B108" s="156" t="s">
        <v>162</v>
      </c>
      <c r="C108" s="364"/>
      <c r="D108" s="142"/>
      <c r="E108" s="364"/>
      <c r="F108" s="142"/>
      <c r="G108" s="671"/>
      <c r="H108" s="678"/>
      <c r="I108" s="678"/>
      <c r="J108" s="678">
        <v>5906</v>
      </c>
      <c r="K108" s="371"/>
      <c r="AK108" s="371"/>
    </row>
    <row r="109" spans="1:38" ht="15.6">
      <c r="A109" s="230" t="s">
        <v>163</v>
      </c>
      <c r="B109" s="156" t="s">
        <v>418</v>
      </c>
      <c r="C109" s="364"/>
      <c r="D109" s="142"/>
      <c r="E109" s="364"/>
      <c r="F109" s="142">
        <v>0</v>
      </c>
      <c r="G109" s="671"/>
      <c r="H109" s="679"/>
      <c r="I109" s="679">
        <v>1371623</v>
      </c>
      <c r="J109" s="679">
        <v>2065540</v>
      </c>
      <c r="K109" s="371"/>
      <c r="AK109" s="371"/>
    </row>
    <row r="110" spans="1:38" ht="15.6">
      <c r="A110" s="230" t="s">
        <v>165</v>
      </c>
      <c r="B110" s="156" t="s">
        <v>373</v>
      </c>
      <c r="C110" s="364"/>
      <c r="D110" s="142"/>
      <c r="E110" s="364"/>
      <c r="F110" s="142">
        <v>27774024</v>
      </c>
      <c r="G110" s="671"/>
      <c r="H110" s="679">
        <v>27977551</v>
      </c>
      <c r="I110" s="679">
        <v>27977551</v>
      </c>
      <c r="J110" s="679">
        <v>18851474</v>
      </c>
      <c r="K110" s="371"/>
      <c r="AK110" s="371"/>
    </row>
    <row r="111" spans="1:38" ht="15.6">
      <c r="A111" s="230" t="s">
        <v>167</v>
      </c>
      <c r="B111" s="156" t="s">
        <v>168</v>
      </c>
      <c r="C111" s="364"/>
      <c r="D111" s="142"/>
      <c r="E111" s="364"/>
      <c r="F111" s="142">
        <v>28247200</v>
      </c>
      <c r="G111" s="671"/>
      <c r="H111" s="679">
        <v>28878360</v>
      </c>
      <c r="I111" s="679">
        <v>28878360</v>
      </c>
      <c r="J111" s="679">
        <v>30048515</v>
      </c>
      <c r="K111" s="371"/>
      <c r="AK111" s="371"/>
    </row>
    <row r="112" spans="1:38" ht="15.6">
      <c r="A112" s="230" t="s">
        <v>169</v>
      </c>
      <c r="B112" s="156" t="s">
        <v>170</v>
      </c>
      <c r="C112" s="364"/>
      <c r="D112" s="142"/>
      <c r="E112" s="364"/>
      <c r="F112" s="142">
        <v>0</v>
      </c>
      <c r="G112" s="671"/>
      <c r="H112" s="679"/>
      <c r="I112" s="679"/>
      <c r="J112" s="679"/>
      <c r="K112" s="371"/>
      <c r="AK112" s="371"/>
    </row>
    <row r="113" spans="1:38" ht="15.6">
      <c r="A113" s="230" t="s">
        <v>171</v>
      </c>
      <c r="B113" s="156" t="s">
        <v>172</v>
      </c>
      <c r="C113" s="364"/>
      <c r="D113" s="142"/>
      <c r="E113" s="364"/>
      <c r="F113" s="142">
        <v>14679830</v>
      </c>
      <c r="G113" s="671"/>
      <c r="H113" s="679">
        <v>16029830</v>
      </c>
      <c r="I113" s="679">
        <v>16029830</v>
      </c>
      <c r="J113" s="679">
        <v>13176443</v>
      </c>
      <c r="K113" s="371"/>
      <c r="L113" s="371"/>
      <c r="M113" s="371"/>
      <c r="N113" s="371"/>
      <c r="O113" s="371"/>
      <c r="P113" s="371"/>
      <c r="Q113" s="371"/>
      <c r="R113" s="371"/>
      <c r="S113" s="371"/>
      <c r="T113" s="371"/>
      <c r="U113" s="371"/>
      <c r="V113" s="371"/>
      <c r="W113" s="371"/>
      <c r="X113" s="371"/>
      <c r="Y113" s="371"/>
      <c r="Z113" s="371"/>
      <c r="AA113" s="371"/>
      <c r="AK113" s="371"/>
    </row>
    <row r="114" spans="1:38" ht="15.6">
      <c r="A114" s="230" t="s">
        <v>173</v>
      </c>
      <c r="B114" s="156" t="s">
        <v>419</v>
      </c>
      <c r="C114" s="364"/>
      <c r="D114" s="142"/>
      <c r="E114" s="364"/>
      <c r="F114" s="142"/>
      <c r="G114" s="671"/>
      <c r="H114" s="679"/>
      <c r="I114" s="679"/>
      <c r="J114" s="679"/>
      <c r="K114" s="371"/>
      <c r="L114" s="371">
        <f>SUM(L108:L113)</f>
        <v>0</v>
      </c>
      <c r="M114" s="371"/>
      <c r="N114" s="371"/>
      <c r="O114" s="371"/>
      <c r="P114" s="371"/>
      <c r="Q114" s="371"/>
      <c r="R114" s="371"/>
      <c r="S114" s="371"/>
      <c r="T114" s="371"/>
      <c r="U114" s="371"/>
      <c r="V114" s="371"/>
      <c r="W114" s="371"/>
      <c r="X114" s="371"/>
      <c r="Y114" s="371"/>
      <c r="Z114" s="371"/>
      <c r="AA114" s="371"/>
      <c r="AB114" s="371"/>
      <c r="AC114" s="371"/>
      <c r="AD114" s="371"/>
      <c r="AE114" s="371"/>
      <c r="AF114" s="371"/>
      <c r="AG114" s="371"/>
      <c r="AH114" s="371"/>
      <c r="AI114" s="371"/>
      <c r="AJ114" s="371"/>
      <c r="AK114" s="371"/>
      <c r="AL114" s="371"/>
    </row>
    <row r="115" spans="1:38" ht="15.6">
      <c r="A115" s="230" t="s">
        <v>175</v>
      </c>
      <c r="B115" s="156" t="s">
        <v>176</v>
      </c>
      <c r="C115" s="364"/>
      <c r="D115" s="142"/>
      <c r="E115" s="364"/>
      <c r="F115" s="142">
        <v>20000</v>
      </c>
      <c r="G115" s="671"/>
      <c r="H115" s="679">
        <v>20000</v>
      </c>
      <c r="I115" s="679">
        <v>20000</v>
      </c>
      <c r="J115" s="679">
        <v>4507</v>
      </c>
      <c r="K115" s="371"/>
    </row>
    <row r="116" spans="1:38" ht="15.6">
      <c r="A116" s="230" t="s">
        <v>177</v>
      </c>
      <c r="B116" s="156" t="s">
        <v>178</v>
      </c>
      <c r="C116" s="364"/>
      <c r="D116" s="142"/>
      <c r="E116" s="364"/>
      <c r="F116" s="142">
        <v>631160</v>
      </c>
      <c r="G116" s="671"/>
      <c r="H116" s="679">
        <v>685225</v>
      </c>
      <c r="I116" s="679">
        <v>686004</v>
      </c>
      <c r="J116" s="679">
        <v>1762533</v>
      </c>
      <c r="K116" s="371"/>
    </row>
    <row r="117" spans="1:38" ht="15.6">
      <c r="A117" s="361" t="s">
        <v>60</v>
      </c>
      <c r="B117" s="27" t="s">
        <v>179</v>
      </c>
      <c r="C117" s="142">
        <f>SUM(C108:C116)</f>
        <v>0</v>
      </c>
      <c r="D117" s="364">
        <f>SUM(D108:D116)</f>
        <v>0</v>
      </c>
      <c r="E117" s="142">
        <f>SUM(E108:E116)</f>
        <v>0</v>
      </c>
      <c r="F117" s="364">
        <f>SUM(F110:F116)</f>
        <v>71352214</v>
      </c>
      <c r="G117" s="671">
        <f>SUM(G109:G116)</f>
        <v>0</v>
      </c>
      <c r="H117" s="678">
        <f>SUM(H108:H116)</f>
        <v>73590966</v>
      </c>
      <c r="I117" s="678">
        <f>SUM(I108:I116)</f>
        <v>74963368</v>
      </c>
      <c r="J117" s="678">
        <f>SUM(J108:J116)</f>
        <v>65914918</v>
      </c>
      <c r="K117" s="371"/>
    </row>
    <row r="118" spans="1:38" ht="15.6">
      <c r="A118" s="230" t="s">
        <v>180</v>
      </c>
      <c r="B118" s="156" t="s">
        <v>181</v>
      </c>
      <c r="C118" s="364"/>
      <c r="D118" s="142"/>
      <c r="E118" s="364"/>
      <c r="F118" s="142">
        <v>6350000</v>
      </c>
      <c r="G118" s="671"/>
      <c r="H118" s="679">
        <v>5000000</v>
      </c>
      <c r="I118" s="679">
        <v>5000000</v>
      </c>
      <c r="J118" s="679"/>
      <c r="K118" s="371"/>
    </row>
    <row r="119" spans="1:38" ht="15.6">
      <c r="A119" s="230"/>
      <c r="B119" s="156" t="s">
        <v>629</v>
      </c>
      <c r="C119" s="364"/>
      <c r="D119" s="142"/>
      <c r="E119" s="364"/>
      <c r="F119" s="142"/>
      <c r="G119" s="671"/>
      <c r="H119" s="679"/>
      <c r="I119" s="679"/>
      <c r="J119" s="679">
        <v>3407230</v>
      </c>
      <c r="K119" s="371"/>
    </row>
    <row r="120" spans="1:38" ht="15.6">
      <c r="A120" s="230" t="s">
        <v>182</v>
      </c>
      <c r="B120" s="156" t="s">
        <v>610</v>
      </c>
      <c r="C120" s="142"/>
      <c r="D120" s="142"/>
      <c r="E120" s="364"/>
      <c r="F120" s="142">
        <v>3000000</v>
      </c>
      <c r="G120" s="671"/>
      <c r="H120" s="679">
        <v>3811340</v>
      </c>
      <c r="I120" s="679">
        <v>3811340</v>
      </c>
      <c r="J120" s="679">
        <v>7811340</v>
      </c>
      <c r="K120" s="371"/>
    </row>
    <row r="121" spans="1:38" ht="15.6">
      <c r="A121" s="361" t="s">
        <v>184</v>
      </c>
      <c r="B121" s="27" t="s">
        <v>185</v>
      </c>
      <c r="C121" s="142">
        <f>SUM(C118:C120)</f>
        <v>0</v>
      </c>
      <c r="D121" s="364">
        <f>SUM(D118:D120)</f>
        <v>0</v>
      </c>
      <c r="E121" s="142">
        <f>SUM(E118:E120)</f>
        <v>0</v>
      </c>
      <c r="F121" s="364">
        <f>SUM(F118:F120)</f>
        <v>9350000</v>
      </c>
      <c r="G121" s="671">
        <f>SUM(G118:G120)</f>
        <v>0</v>
      </c>
      <c r="H121" s="678">
        <f>H118+H119+H120</f>
        <v>8811340</v>
      </c>
      <c r="I121" s="678">
        <f>I118+I119+I120</f>
        <v>8811340</v>
      </c>
      <c r="J121" s="678">
        <f>J118+J119+J120</f>
        <v>11218570</v>
      </c>
      <c r="K121" s="373"/>
    </row>
    <row r="122" spans="1:38" ht="15.6">
      <c r="A122" s="230" t="s">
        <v>68</v>
      </c>
      <c r="B122" s="156" t="s">
        <v>186</v>
      </c>
      <c r="C122" s="364"/>
      <c r="D122" s="142"/>
      <c r="E122" s="364"/>
      <c r="F122" s="142"/>
      <c r="G122" s="671"/>
      <c r="H122" s="678"/>
      <c r="I122" s="678"/>
      <c r="J122" s="678"/>
      <c r="K122" s="371"/>
    </row>
    <row r="123" spans="1:38" ht="15.6">
      <c r="A123" s="230" t="s">
        <v>70</v>
      </c>
      <c r="B123" s="156" t="s">
        <v>187</v>
      </c>
      <c r="C123" s="142"/>
      <c r="D123" s="142"/>
      <c r="E123" s="364"/>
      <c r="F123" s="142"/>
      <c r="G123" s="671"/>
      <c r="H123" s="678"/>
      <c r="I123" s="678"/>
      <c r="J123" s="678"/>
      <c r="K123" s="371"/>
    </row>
    <row r="124" spans="1:38" ht="15.6">
      <c r="A124" s="361" t="s">
        <v>72</v>
      </c>
      <c r="B124" s="27" t="s">
        <v>188</v>
      </c>
      <c r="C124" s="142">
        <f>SUM(C122:C123)</f>
        <v>0</v>
      </c>
      <c r="D124" s="364">
        <f>SUM(D122:D123)</f>
        <v>0</v>
      </c>
      <c r="E124" s="142">
        <f>SUM(E122:E123)</f>
        <v>0</v>
      </c>
      <c r="F124" s="142">
        <f>SUM(F122:F123)</f>
        <v>0</v>
      </c>
      <c r="G124" s="672">
        <f>SUM(G122:G123)</f>
        <v>0</v>
      </c>
      <c r="H124" s="679"/>
      <c r="I124" s="679"/>
      <c r="J124" s="679"/>
      <c r="K124" s="373"/>
    </row>
    <row r="125" spans="1:38" ht="15.6">
      <c r="A125" s="230" t="s">
        <v>74</v>
      </c>
      <c r="B125" s="156" t="s">
        <v>75</v>
      </c>
      <c r="C125" s="364"/>
      <c r="D125" s="142"/>
      <c r="E125" s="364"/>
      <c r="F125" s="142"/>
      <c r="G125" s="671"/>
      <c r="H125" s="678"/>
      <c r="I125" s="678"/>
      <c r="J125" s="679">
        <v>89000</v>
      </c>
      <c r="K125" s="371"/>
    </row>
    <row r="126" spans="1:38" ht="15.6">
      <c r="A126" s="230" t="s">
        <v>76</v>
      </c>
      <c r="B126" s="156" t="s">
        <v>189</v>
      </c>
      <c r="C126" s="364"/>
      <c r="D126" s="142"/>
      <c r="E126" s="364"/>
      <c r="F126" s="142"/>
      <c r="G126" s="671"/>
      <c r="H126" s="678"/>
      <c r="I126" s="678"/>
      <c r="J126" s="678"/>
      <c r="K126" s="371"/>
    </row>
    <row r="127" spans="1:38" ht="15.6">
      <c r="A127" s="361" t="s">
        <v>78</v>
      </c>
      <c r="B127" s="27" t="s">
        <v>190</v>
      </c>
      <c r="C127" s="142"/>
      <c r="D127" s="364"/>
      <c r="E127" s="142"/>
      <c r="F127" s="364"/>
      <c r="G127" s="672">
        <f>SUM(G125:G126)</f>
        <v>0</v>
      </c>
      <c r="H127" s="679"/>
      <c r="I127" s="679"/>
      <c r="J127" s="679">
        <f>J125</f>
        <v>89000</v>
      </c>
      <c r="K127" s="373"/>
    </row>
    <row r="128" spans="1:38" ht="15.6">
      <c r="A128" s="230"/>
      <c r="B128" s="27" t="s">
        <v>191</v>
      </c>
      <c r="C128" s="364">
        <f>SUM(C91,C97,C107,C117,C121,C124,C127)</f>
        <v>0</v>
      </c>
      <c r="D128" s="142">
        <f>SUM(D91,D97,D107,D117,D121,D124,D127)</f>
        <v>0</v>
      </c>
      <c r="E128" s="364">
        <f>SUM(E91,E97,E107,E117,E121,E124,E127)</f>
        <v>0</v>
      </c>
      <c r="F128" s="364">
        <f>SUM(F91,F97,F107,F117,F121,F124,F127)</f>
        <v>520576213</v>
      </c>
      <c r="G128" s="671">
        <f>SUM(G91,G97,G107,G117,G121,G124,G127)</f>
        <v>0</v>
      </c>
      <c r="H128" s="678">
        <f>H91+H107+H117+H127+H121</f>
        <v>528540652</v>
      </c>
      <c r="I128" s="678">
        <f>I91+I107+I117+I121+I127</f>
        <v>542151048</v>
      </c>
      <c r="J128" s="678">
        <f>J91+J107+J117+J127+J121</f>
        <v>710072638</v>
      </c>
      <c r="K128" s="371"/>
    </row>
    <row r="129" spans="1:11" ht="15.6">
      <c r="A129" s="230" t="s">
        <v>82</v>
      </c>
      <c r="B129" s="156" t="s">
        <v>420</v>
      </c>
      <c r="C129" s="374"/>
      <c r="D129" s="375"/>
      <c r="E129" s="364"/>
      <c r="F129" s="364"/>
      <c r="G129" s="671"/>
      <c r="H129" s="678"/>
      <c r="I129" s="678"/>
      <c r="J129" s="678"/>
      <c r="K129" s="371"/>
    </row>
    <row r="130" spans="1:11" ht="15.6">
      <c r="A130" s="230" t="s">
        <v>86</v>
      </c>
      <c r="B130" s="156" t="s">
        <v>87</v>
      </c>
      <c r="C130" s="376"/>
      <c r="D130" s="377"/>
      <c r="E130" s="376"/>
      <c r="F130" s="142">
        <v>147882035</v>
      </c>
      <c r="G130" s="671"/>
      <c r="H130" s="678">
        <v>147678508</v>
      </c>
      <c r="I130" s="678">
        <v>147678508</v>
      </c>
      <c r="J130" s="678">
        <v>147663508</v>
      </c>
      <c r="K130" s="371"/>
    </row>
    <row r="131" spans="1:11" ht="15.6">
      <c r="A131" s="230" t="s">
        <v>89</v>
      </c>
      <c r="B131" s="156" t="s">
        <v>90</v>
      </c>
      <c r="C131" s="374"/>
      <c r="D131" s="375"/>
      <c r="E131" s="364"/>
      <c r="F131" s="364">
        <v>256054026</v>
      </c>
      <c r="G131" s="671"/>
      <c r="H131" s="678"/>
      <c r="I131" s="678"/>
      <c r="J131" s="678">
        <v>7423495</v>
      </c>
      <c r="K131" s="371"/>
    </row>
    <row r="132" spans="1:11" ht="15.6">
      <c r="A132" s="230" t="s">
        <v>653</v>
      </c>
      <c r="B132" s="156" t="s">
        <v>654</v>
      </c>
      <c r="C132" s="374"/>
      <c r="D132" s="375"/>
      <c r="E132" s="364"/>
      <c r="F132" s="364"/>
      <c r="G132" s="671"/>
      <c r="H132" s="678"/>
      <c r="I132" s="678"/>
      <c r="J132" s="678"/>
      <c r="K132" s="371"/>
    </row>
    <row r="133" spans="1:11" ht="15.6">
      <c r="A133" s="230"/>
      <c r="B133" s="27" t="s">
        <v>192</v>
      </c>
      <c r="C133" s="364">
        <f>SUM(C128:C132)</f>
        <v>0</v>
      </c>
      <c r="D133" s="364">
        <f>SUM(D128:D132)</f>
        <v>0</v>
      </c>
      <c r="E133" s="364">
        <f>SUM(E128:E132)</f>
        <v>0</v>
      </c>
      <c r="F133" s="364">
        <f>F85+F90+F107+F117+F121+F130+F131</f>
        <v>924512274</v>
      </c>
      <c r="G133" s="671">
        <f>SUM(G128:G132)</f>
        <v>0</v>
      </c>
      <c r="H133" s="678">
        <f>H128+H130</f>
        <v>676219160</v>
      </c>
      <c r="I133" s="678">
        <f>I128+I130+I131</f>
        <v>689829556</v>
      </c>
      <c r="J133" s="678">
        <f>J128+J130+J131</f>
        <v>865159641</v>
      </c>
      <c r="K133" s="371"/>
    </row>
    <row r="134" spans="1:11">
      <c r="H134" s="680"/>
      <c r="I134" s="680"/>
      <c r="J134" s="680"/>
    </row>
    <row r="135" spans="1:11" ht="15.6">
      <c r="A135" s="230"/>
      <c r="B135" s="27" t="s">
        <v>421</v>
      </c>
      <c r="C135" s="364"/>
      <c r="D135" s="142"/>
      <c r="E135" s="364"/>
      <c r="F135" s="364">
        <v>12</v>
      </c>
      <c r="G135" s="671"/>
      <c r="H135" s="678"/>
      <c r="I135" s="678"/>
      <c r="J135" s="678"/>
      <c r="K135" s="371"/>
    </row>
    <row r="136" spans="1:11" ht="15.6">
      <c r="B136" s="385"/>
      <c r="C136" s="373"/>
      <c r="D136" s="389"/>
      <c r="E136" s="371" t="s">
        <v>422</v>
      </c>
      <c r="F136" s="373"/>
    </row>
    <row r="137" spans="1:11" ht="15.6">
      <c r="B137" s="385"/>
      <c r="C137" s="373"/>
      <c r="D137" s="392"/>
      <c r="E137" s="371"/>
      <c r="F137" s="373"/>
    </row>
    <row r="138" spans="1:11" ht="15.6">
      <c r="B138" s="385"/>
      <c r="C138" s="373"/>
      <c r="D138" s="385"/>
      <c r="E138" s="371"/>
      <c r="F138" s="373"/>
    </row>
    <row r="139" spans="1:11" ht="15.6">
      <c r="B139" s="385"/>
      <c r="C139" s="373"/>
      <c r="D139" s="385"/>
      <c r="E139" s="371"/>
      <c r="F139" s="373"/>
    </row>
    <row r="140" spans="1:11" ht="15.6">
      <c r="B140" s="385"/>
      <c r="C140" s="373"/>
      <c r="D140" s="385"/>
      <c r="E140" s="371"/>
      <c r="F140" s="373"/>
    </row>
    <row r="141" spans="1:11" ht="15.6">
      <c r="B141" s="385"/>
      <c r="C141" s="373"/>
      <c r="D141" s="385"/>
      <c r="E141" s="371"/>
      <c r="F141" s="373"/>
    </row>
    <row r="142" spans="1:11" ht="15.6">
      <c r="B142" s="385"/>
      <c r="C142" s="373"/>
      <c r="D142" s="385"/>
      <c r="E142" s="371"/>
      <c r="F142" s="373"/>
    </row>
    <row r="143" spans="1:11" ht="15.6">
      <c r="B143" s="385"/>
      <c r="C143" s="385"/>
      <c r="D143" s="385"/>
      <c r="E143" s="371"/>
      <c r="F143" s="373"/>
    </row>
    <row r="144" spans="1:11" ht="15.6">
      <c r="B144" s="385"/>
      <c r="C144" s="373"/>
      <c r="D144" s="392"/>
      <c r="E144" s="371"/>
      <c r="F144" s="373"/>
    </row>
    <row r="145" spans="2:6" ht="15.6">
      <c r="B145" s="385"/>
      <c r="C145" s="373"/>
      <c r="D145" s="392"/>
      <c r="E145" s="371"/>
      <c r="F145" s="373"/>
    </row>
    <row r="146" spans="2:6" ht="15.6">
      <c r="B146" s="385"/>
      <c r="C146" s="373"/>
      <c r="D146" s="392"/>
      <c r="E146" s="371"/>
      <c r="F146" s="373"/>
    </row>
    <row r="147" spans="2:6" ht="15.6">
      <c r="B147" s="385"/>
      <c r="C147" s="373"/>
      <c r="D147" s="392"/>
      <c r="E147" s="371"/>
      <c r="F147" s="373"/>
    </row>
    <row r="148" spans="2:6" ht="15.6">
      <c r="B148" s="385"/>
      <c r="C148" s="385"/>
      <c r="D148" s="385"/>
      <c r="E148" s="371"/>
      <c r="F148" s="373"/>
    </row>
    <row r="149" spans="2:6" ht="15.6">
      <c r="B149" s="385"/>
      <c r="C149" s="385"/>
      <c r="D149" s="385"/>
      <c r="E149" s="371"/>
      <c r="F149" s="373"/>
    </row>
    <row r="150" spans="2:6" ht="15.6">
      <c r="B150" s="385"/>
      <c r="C150" s="385"/>
      <c r="D150" s="385"/>
      <c r="E150" s="371"/>
      <c r="F150" s="373"/>
    </row>
    <row r="151" spans="2:6" ht="15.6">
      <c r="B151" s="385"/>
      <c r="C151" s="385"/>
      <c r="D151" s="385"/>
      <c r="E151" s="371"/>
      <c r="F151" s="373"/>
    </row>
    <row r="152" spans="2:6" ht="15.6">
      <c r="B152" s="965"/>
      <c r="C152" s="965"/>
      <c r="D152" s="965"/>
      <c r="E152" s="378"/>
      <c r="F152" s="371"/>
    </row>
    <row r="153" spans="2:6" ht="15.6">
      <c r="B153" s="393"/>
      <c r="C153" s="389"/>
      <c r="D153" s="373"/>
      <c r="E153" s="371"/>
      <c r="F153" s="373"/>
    </row>
    <row r="154" spans="2:6" ht="15.6">
      <c r="B154" s="385"/>
      <c r="C154" s="373"/>
      <c r="D154" s="373"/>
      <c r="E154" s="373"/>
      <c r="F154" s="373"/>
    </row>
    <row r="155" spans="2:6" ht="15.6">
      <c r="B155" s="385"/>
      <c r="C155" s="373"/>
      <c r="D155" s="373"/>
      <c r="E155" s="371"/>
      <c r="F155" s="373"/>
    </row>
    <row r="156" spans="2:6" ht="15.6">
      <c r="B156" s="385"/>
      <c r="C156" s="373"/>
      <c r="D156" s="389"/>
      <c r="E156" s="371"/>
      <c r="F156" s="373"/>
    </row>
    <row r="157" spans="2:6" ht="15.6">
      <c r="B157" s="385"/>
      <c r="C157" s="373"/>
      <c r="D157" s="389"/>
      <c r="E157" s="371"/>
      <c r="F157" s="373"/>
    </row>
    <row r="158" spans="2:6" ht="15.6">
      <c r="B158" s="385"/>
      <c r="C158" s="373"/>
      <c r="D158" s="389"/>
      <c r="E158" s="371"/>
      <c r="F158" s="373"/>
    </row>
    <row r="159" spans="2:6" ht="15.6">
      <c r="B159" s="385"/>
      <c r="C159" s="373"/>
      <c r="D159" s="389"/>
      <c r="E159" s="371"/>
      <c r="F159" s="373"/>
    </row>
    <row r="160" spans="2:6" ht="15.6">
      <c r="B160" s="385"/>
      <c r="C160" s="373"/>
      <c r="D160" s="385"/>
      <c r="E160" s="371"/>
      <c r="F160" s="373"/>
    </row>
    <row r="161" spans="2:6" ht="15.6">
      <c r="B161" s="385"/>
      <c r="C161" s="385"/>
      <c r="D161" s="385"/>
      <c r="E161" s="371"/>
      <c r="F161" s="373"/>
    </row>
    <row r="162" spans="2:6" ht="15.6">
      <c r="B162" s="965"/>
      <c r="C162" s="965"/>
      <c r="D162" s="965"/>
      <c r="E162" s="378"/>
      <c r="F162" s="371"/>
    </row>
    <row r="163" spans="2:6" ht="15.6">
      <c r="B163" s="393"/>
      <c r="C163" s="389"/>
      <c r="D163" s="373"/>
      <c r="E163" s="371"/>
      <c r="F163" s="373"/>
    </row>
    <row r="164" spans="2:6" ht="15.6">
      <c r="B164" s="385"/>
      <c r="C164" s="373"/>
      <c r="D164" s="373"/>
      <c r="E164" s="373"/>
      <c r="F164" s="373"/>
    </row>
    <row r="165" spans="2:6" ht="15.6">
      <c r="B165" s="385"/>
      <c r="C165" s="373"/>
      <c r="D165" s="389"/>
      <c r="E165" s="371"/>
      <c r="F165" s="373"/>
    </row>
    <row r="166" spans="2:6" ht="15.6">
      <c r="B166" s="385"/>
      <c r="C166" s="373"/>
      <c r="D166" s="389"/>
      <c r="E166" s="371"/>
      <c r="F166" s="373"/>
    </row>
    <row r="167" spans="2:6" ht="15.6">
      <c r="B167" s="385"/>
      <c r="C167" s="373"/>
      <c r="D167" s="389"/>
      <c r="E167" s="371"/>
      <c r="F167" s="373"/>
    </row>
    <row r="168" spans="2:6" ht="15.6">
      <c r="B168" s="385"/>
      <c r="C168" s="373"/>
      <c r="D168" s="389"/>
      <c r="E168" s="371"/>
      <c r="F168" s="373"/>
    </row>
    <row r="169" spans="2:6" ht="15.6">
      <c r="B169" s="385"/>
      <c r="C169" s="373"/>
      <c r="D169" s="389"/>
      <c r="E169" s="371"/>
      <c r="F169" s="373"/>
    </row>
    <row r="170" spans="2:6" ht="15.6">
      <c r="B170" s="385"/>
      <c r="C170" s="373"/>
      <c r="D170" s="385"/>
      <c r="E170" s="371"/>
      <c r="F170" s="373"/>
    </row>
    <row r="171" spans="2:6" ht="15.6">
      <c r="B171" s="385"/>
      <c r="C171" s="385"/>
      <c r="D171" s="385"/>
      <c r="E171" s="371"/>
      <c r="F171" s="373"/>
    </row>
    <row r="172" spans="2:6" ht="15.6">
      <c r="B172" s="965"/>
      <c r="C172" s="965"/>
      <c r="D172" s="965"/>
      <c r="E172" s="378"/>
      <c r="F172" s="371"/>
    </row>
    <row r="173" spans="2:6" ht="15.6">
      <c r="B173" s="393"/>
      <c r="C173" s="389"/>
      <c r="D173" s="373"/>
      <c r="E173" s="371"/>
      <c r="F173" s="373"/>
    </row>
    <row r="174" spans="2:6" ht="15.6">
      <c r="B174" s="385"/>
      <c r="C174" s="373"/>
      <c r="D174" s="373"/>
      <c r="E174" s="373"/>
      <c r="F174" s="373"/>
    </row>
    <row r="175" spans="2:6" ht="15.6">
      <c r="B175" s="385"/>
      <c r="C175" s="373"/>
      <c r="D175" s="389"/>
      <c r="E175" s="371"/>
      <c r="F175" s="373"/>
    </row>
    <row r="176" spans="2:6" ht="15.6">
      <c r="B176" s="385"/>
      <c r="C176" s="373"/>
      <c r="D176" s="389"/>
      <c r="E176" s="371"/>
      <c r="F176" s="373"/>
    </row>
    <row r="177" spans="2:6" ht="15.6">
      <c r="B177" s="385"/>
      <c r="C177" s="373"/>
      <c r="D177" s="389"/>
      <c r="E177" s="371"/>
      <c r="F177" s="373"/>
    </row>
    <row r="178" spans="2:6" ht="15.6">
      <c r="B178" s="385"/>
      <c r="C178" s="373"/>
      <c r="D178" s="389"/>
      <c r="E178" s="371"/>
      <c r="F178" s="373"/>
    </row>
    <row r="179" spans="2:6" ht="15.6">
      <c r="B179" s="385"/>
      <c r="C179" s="373"/>
      <c r="D179" s="389"/>
      <c r="E179" s="371"/>
      <c r="F179" s="373"/>
    </row>
    <row r="180" spans="2:6" ht="15.6">
      <c r="B180" s="385"/>
      <c r="C180" s="373"/>
      <c r="D180" s="385"/>
      <c r="E180" s="371"/>
      <c r="F180" s="373"/>
    </row>
    <row r="181" spans="2:6" ht="15.6">
      <c r="B181" s="385"/>
      <c r="C181" s="385"/>
      <c r="D181" s="385"/>
      <c r="E181" s="371"/>
      <c r="F181" s="373"/>
    </row>
    <row r="182" spans="2:6" ht="15.6">
      <c r="B182" s="965"/>
      <c r="C182" s="965"/>
      <c r="D182" s="965"/>
      <c r="E182" s="378"/>
      <c r="F182" s="371"/>
    </row>
    <row r="183" spans="2:6" ht="15.6">
      <c r="B183" s="393"/>
      <c r="C183" s="389"/>
      <c r="D183" s="373"/>
      <c r="E183" s="371"/>
      <c r="F183" s="373"/>
    </row>
    <row r="184" spans="2:6" ht="15.6">
      <c r="B184" s="385"/>
      <c r="C184" s="373"/>
      <c r="D184" s="373"/>
      <c r="E184" s="373"/>
      <c r="F184" s="373"/>
    </row>
    <row r="185" spans="2:6" ht="15.6">
      <c r="B185" s="385"/>
      <c r="C185" s="373"/>
      <c r="D185" s="389"/>
      <c r="E185" s="371"/>
      <c r="F185" s="373"/>
    </row>
    <row r="186" spans="2:6" ht="15.6">
      <c r="B186" s="385"/>
      <c r="C186" s="373"/>
      <c r="D186" s="389"/>
      <c r="E186" s="371"/>
      <c r="F186" s="373"/>
    </row>
    <row r="187" spans="2:6" ht="15.6">
      <c r="B187" s="385"/>
      <c r="C187" s="373"/>
      <c r="D187" s="389"/>
      <c r="E187" s="371"/>
      <c r="F187" s="373"/>
    </row>
    <row r="188" spans="2:6" ht="15.6">
      <c r="B188" s="385"/>
      <c r="C188" s="373"/>
      <c r="D188" s="389"/>
      <c r="E188" s="371"/>
      <c r="F188" s="373"/>
    </row>
    <row r="189" spans="2:6" ht="15.6">
      <c r="B189" s="385"/>
      <c r="C189" s="373"/>
      <c r="D189" s="389"/>
      <c r="E189" s="371"/>
      <c r="F189" s="373"/>
    </row>
    <row r="190" spans="2:6" ht="15.6">
      <c r="B190" s="385"/>
      <c r="C190" s="373"/>
      <c r="D190" s="385"/>
      <c r="E190" s="371"/>
      <c r="F190" s="373"/>
    </row>
    <row r="191" spans="2:6" ht="15.6">
      <c r="B191" s="385"/>
      <c r="C191" s="385"/>
      <c r="D191" s="385"/>
      <c r="E191" s="371"/>
      <c r="F191" s="373"/>
    </row>
    <row r="192" spans="2:6" ht="15.6">
      <c r="B192" s="965"/>
      <c r="C192" s="965"/>
      <c r="D192" s="965"/>
      <c r="E192" s="378"/>
      <c r="F192" s="371"/>
    </row>
  </sheetData>
  <sheetProtection selectLockedCells="1" selectUnlockedCells="1"/>
  <mergeCells count="46">
    <mergeCell ref="B182:D182"/>
    <mergeCell ref="AA79:AA81"/>
    <mergeCell ref="B172:D172"/>
    <mergeCell ref="L78:AK78"/>
    <mergeCell ref="X2:X4"/>
    <mergeCell ref="Y2:Y4"/>
    <mergeCell ref="Z79:Z81"/>
    <mergeCell ref="B152:D152"/>
    <mergeCell ref="B162:D162"/>
    <mergeCell ref="O2:O4"/>
    <mergeCell ref="P2:P4"/>
    <mergeCell ref="Q2:Q4"/>
    <mergeCell ref="R2:R4"/>
    <mergeCell ref="T2:T4"/>
    <mergeCell ref="E3:E4"/>
    <mergeCell ref="H1:H4"/>
    <mergeCell ref="B192:D192"/>
    <mergeCell ref="AK79:AK81"/>
    <mergeCell ref="AE2:AE4"/>
    <mergeCell ref="AF2:AF4"/>
    <mergeCell ref="AG2:AG4"/>
    <mergeCell ref="AH2:AH4"/>
    <mergeCell ref="C3:D3"/>
    <mergeCell ref="Z2:Z4"/>
    <mergeCell ref="AA2:AA4"/>
    <mergeCell ref="AB2:AB4"/>
    <mergeCell ref="AD2:AD4"/>
    <mergeCell ref="AI2:AI4"/>
    <mergeCell ref="AC2:AC4"/>
    <mergeCell ref="AF79:AF81"/>
    <mergeCell ref="AJ79:AJ81"/>
    <mergeCell ref="L79:L81"/>
    <mergeCell ref="A1:A4"/>
    <mergeCell ref="C1:E2"/>
    <mergeCell ref="L1:AK1"/>
    <mergeCell ref="L2:L4"/>
    <mergeCell ref="M2:M4"/>
    <mergeCell ref="AK2:AK4"/>
    <mergeCell ref="AJ2:AJ4"/>
    <mergeCell ref="W2:W4"/>
    <mergeCell ref="S2:S4"/>
    <mergeCell ref="N2:N4"/>
    <mergeCell ref="U2:U4"/>
    <mergeCell ref="V2:V4"/>
    <mergeCell ref="J1:J4"/>
    <mergeCell ref="I1:I4"/>
  </mergeCells>
  <phoneticPr fontId="50" type="noConversion"/>
  <pageMargins left="0.70833333333333337" right="0.70833333333333337" top="0.74861111111111112" bottom="0.74791666666666667" header="0.31527777777777777" footer="0.51180555555555551"/>
  <pageSetup paperSize="9" scale="49" firstPageNumber="0" orientation="portrait" horizontalDpi="300" verticalDpi="300" r:id="rId1"/>
  <headerFooter alignWithMargins="0">
    <oddHeader>&amp;C&amp;"Times New Roman,Normál"&amp;14Hegyeshalom Nagyközségi Önkormányzat&amp;R&amp;"Times New Roman,Normál"&amp;12 9. melléklet Adatok: Ft-ban</oddHeader>
  </headerFooter>
  <rowBreaks count="2" manualBreakCount="2">
    <brk id="77" max="16383" man="1"/>
    <brk id="137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19</vt:i4>
      </vt:variant>
    </vt:vector>
  </HeadingPairs>
  <TitlesOfParts>
    <vt:vector size="40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Óvoda</vt:lpstr>
      <vt:lpstr>Áth.köt.</vt:lpstr>
      <vt:lpstr>Ei. felh.terv</vt:lpstr>
      <vt:lpstr>Élelm.</vt:lpstr>
      <vt:lpstr>Címrend</vt:lpstr>
      <vt:lpstr>Létszám</vt:lpstr>
      <vt:lpstr>gördülő</vt:lpstr>
      <vt:lpstr>stab.tv saját bevétel</vt:lpstr>
      <vt:lpstr>KÖH</vt:lpstr>
      <vt:lpstr>Könyvtár</vt:lpstr>
      <vt:lpstr>Vagyonmérleg</vt:lpstr>
      <vt:lpstr>Maradványkimutatás </vt:lpstr>
      <vt:lpstr>Állami!__xlnm.Print_Area</vt:lpstr>
      <vt:lpstr>'Ber.-felú.'!__xlnm.Print_Area</vt:lpstr>
      <vt:lpstr>'Bevétel össz.'!__xlnm.Print_Area</vt:lpstr>
      <vt:lpstr>'Ei. felh.terv'!__xlnm.Print_Area</vt:lpstr>
      <vt:lpstr>'Kiadás ktgvszervenként'!__xlnm.Print_Area</vt:lpstr>
      <vt:lpstr>KÖH!__xlnm.Print_Area</vt:lpstr>
      <vt:lpstr>Óvoda!__xlnm.Print_Area</vt:lpstr>
      <vt:lpstr>Pénze.átadás!__xlnm.Print_Area</vt:lpstr>
      <vt:lpstr>Szoc.jutt.!__xlnm.Print_Area</vt:lpstr>
      <vt:lpstr>Állami!Nyomtatási_terület</vt:lpstr>
      <vt:lpstr>'Ber.-felú.'!Nyomtatási_terület</vt:lpstr>
      <vt:lpstr>'Bevétel össz.'!Nyomtatási_terület</vt:lpstr>
      <vt:lpstr>'Ei. felh.terv'!Nyomtatási_terület</vt:lpstr>
      <vt:lpstr>'Kiadás ktgvszervenként'!Nyomtatási_terület</vt:lpstr>
      <vt:lpstr>KÖH!Nyomtatási_terület</vt:lpstr>
      <vt:lpstr>Óvoda!Nyomtatási_terület</vt:lpstr>
      <vt:lpstr>Önkormányzat!Nyomtatási_terület</vt:lpstr>
      <vt:lpstr>Pénze.átadás!Nyomtatási_terület</vt:lpstr>
      <vt:lpstr>Szoc.jutt.!Nyomtatási_terület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Erika</cp:lastModifiedBy>
  <cp:lastPrinted>2018-05-30T12:42:31Z</cp:lastPrinted>
  <dcterms:created xsi:type="dcterms:W3CDTF">2016-02-15T08:20:58Z</dcterms:created>
  <dcterms:modified xsi:type="dcterms:W3CDTF">2018-06-01T09:17:56Z</dcterms:modified>
</cp:coreProperties>
</file>