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480" windowHeight="8130" tabRatio="963"/>
  </bookViews>
  <sheets>
    <sheet name="1" sheetId="16" r:id="rId1"/>
    <sheet name="2" sheetId="15" r:id="rId2"/>
    <sheet name="3" sheetId="31" r:id="rId3"/>
    <sheet name="4" sheetId="17" r:id="rId4"/>
    <sheet name="5" sheetId="18" r:id="rId5"/>
    <sheet name="6" sheetId="13" r:id="rId6"/>
    <sheet name="7" sheetId="19" r:id="rId7"/>
    <sheet name="8" sheetId="20" r:id="rId8"/>
    <sheet name="9" sheetId="14" r:id="rId9"/>
    <sheet name="10" sheetId="21" r:id="rId10"/>
    <sheet name="11" sheetId="22" r:id="rId11"/>
    <sheet name="12" sheetId="23" r:id="rId12"/>
    <sheet name="13" sheetId="24" r:id="rId13"/>
    <sheet name="14" sheetId="26" state="hidden" r:id="rId14"/>
    <sheet name="14." sheetId="32" r:id="rId15"/>
    <sheet name="16" sheetId="33" state="hidden" r:id="rId16"/>
    <sheet name="15." sheetId="35" r:id="rId17"/>
    <sheet name="16." sheetId="36" r:id="rId18"/>
  </sheets>
  <definedNames>
    <definedName name="_xlnm.Print_Titles" localSheetId="9">'10'!$1:$1</definedName>
    <definedName name="_xlnm.Print_Titles" localSheetId="10">'11'!$1:$1</definedName>
    <definedName name="_xlnm.Print_Titles" localSheetId="11">'12'!$1:$1</definedName>
    <definedName name="_xlnm.Print_Titles" localSheetId="1">'2'!$1:$1</definedName>
    <definedName name="_xlnm.Print_Titles" localSheetId="7">'8'!$1:$5</definedName>
    <definedName name="_xlnm.Print_Area" localSheetId="11">'12'!$A$1:$E$25</definedName>
    <definedName name="_xlnm.Print_Area" localSheetId="16">'15.'!$A$1:$O$22</definedName>
    <definedName name="_xlnm.Print_Area" localSheetId="3">'4'!$A$1:$O$12</definedName>
    <definedName name="_xlnm.Print_Area" localSheetId="4">'5'!$A$1:$P$23</definedName>
    <definedName name="_xlnm.Print_Area" localSheetId="5">'6'!$A$1:$M$24</definedName>
    <definedName name="_xlnm.Print_Area" localSheetId="8">'9'!$A$1:$M$24</definedName>
  </definedNames>
  <calcPr calcId="125725" fullCalcOnLoad="1"/>
</workbook>
</file>

<file path=xl/calcChain.xml><?xml version="1.0" encoding="utf-8"?>
<calcChain xmlns="http://schemas.openxmlformats.org/spreadsheetml/2006/main">
  <c r="F17" i="36"/>
  <c r="G17"/>
  <c r="F18"/>
  <c r="G18"/>
  <c r="E17"/>
  <c r="E18"/>
  <c r="P5" i="35"/>
  <c r="P6"/>
  <c r="P7"/>
  <c r="P8"/>
  <c r="P9"/>
  <c r="P10"/>
  <c r="P11"/>
  <c r="P12"/>
  <c r="P13"/>
  <c r="P14"/>
  <c r="P15"/>
  <c r="P16"/>
  <c r="P17"/>
  <c r="P18"/>
  <c r="P19"/>
  <c r="P20"/>
  <c r="P3"/>
  <c r="P4"/>
  <c r="P2"/>
  <c r="O4"/>
  <c r="B9" i="16"/>
  <c r="D50" i="15"/>
  <c r="C44"/>
  <c r="D17" i="18"/>
  <c r="D4" i="23"/>
  <c r="D25"/>
  <c r="C25"/>
  <c r="D17"/>
  <c r="D20" i="21"/>
  <c r="C20"/>
  <c r="D15" i="20"/>
  <c r="S15"/>
  <c r="H29"/>
  <c r="D43"/>
  <c r="S43"/>
  <c r="F31"/>
  <c r="F45"/>
  <c r="Q45"/>
  <c r="P27"/>
  <c r="F27"/>
  <c r="S27"/>
  <c r="E21"/>
  <c r="E45"/>
  <c r="F21"/>
  <c r="G21"/>
  <c r="G45"/>
  <c r="H21"/>
  <c r="I21"/>
  <c r="I45"/>
  <c r="I46"/>
  <c r="J21"/>
  <c r="K21"/>
  <c r="C21"/>
  <c r="D21"/>
  <c r="B21"/>
  <c r="J17"/>
  <c r="J45"/>
  <c r="C17"/>
  <c r="D17"/>
  <c r="B17"/>
  <c r="D8"/>
  <c r="S8"/>
  <c r="C10"/>
  <c r="C45"/>
  <c r="C6" i="19"/>
  <c r="D10" i="20"/>
  <c r="B10"/>
  <c r="C19" i="18"/>
  <c r="D15" i="23"/>
  <c r="D13"/>
  <c r="D12"/>
  <c r="K22" i="18"/>
  <c r="K23"/>
  <c r="M22"/>
  <c r="I7" i="13"/>
  <c r="I22"/>
  <c r="F17" i="20"/>
  <c r="C5" i="13"/>
  <c r="K5" i="14"/>
  <c r="K6"/>
  <c r="D9" i="22"/>
  <c r="E9"/>
  <c r="E7"/>
  <c r="E12"/>
  <c r="E28"/>
  <c r="D10"/>
  <c r="D8"/>
  <c r="D33" i="15"/>
  <c r="D36"/>
  <c r="E36"/>
  <c r="D4"/>
  <c r="E4"/>
  <c r="D5"/>
  <c r="E5"/>
  <c r="D6"/>
  <c r="E6"/>
  <c r="D7"/>
  <c r="D8"/>
  <c r="E8"/>
  <c r="D12"/>
  <c r="D13"/>
  <c r="E13"/>
  <c r="D14"/>
  <c r="E14"/>
  <c r="D15"/>
  <c r="E15"/>
  <c r="D16"/>
  <c r="D17"/>
  <c r="E17"/>
  <c r="D18"/>
  <c r="D19"/>
  <c r="D20"/>
  <c r="E20"/>
  <c r="O7" i="35"/>
  <c r="O9"/>
  <c r="D22"/>
  <c r="E22"/>
  <c r="F22"/>
  <c r="G22"/>
  <c r="H22"/>
  <c r="I22"/>
  <c r="J22"/>
  <c r="K22"/>
  <c r="L22"/>
  <c r="M22"/>
  <c r="N22"/>
  <c r="C22"/>
  <c r="O20"/>
  <c r="M11"/>
  <c r="J11"/>
  <c r="D11"/>
  <c r="H11"/>
  <c r="L11"/>
  <c r="E11"/>
  <c r="I11"/>
  <c r="C11"/>
  <c r="G11"/>
  <c r="K11"/>
  <c r="N11"/>
  <c r="F11"/>
  <c r="D20" i="24"/>
  <c r="C20"/>
  <c r="L7" i="13"/>
  <c r="K7" i="14"/>
  <c r="C12" i="23"/>
  <c r="C4"/>
  <c r="E5" i="24"/>
  <c r="E20"/>
  <c r="C12" i="22"/>
  <c r="C28"/>
  <c r="L6" i="17"/>
  <c r="L10"/>
  <c r="L12"/>
  <c r="M6"/>
  <c r="M10" s="1"/>
  <c r="E17" i="21"/>
  <c r="N7" i="17"/>
  <c r="N11" s="1"/>
  <c r="K9" i="19"/>
  <c r="L9"/>
  <c r="O9"/>
  <c r="P9"/>
  <c r="Q9"/>
  <c r="G8"/>
  <c r="G9"/>
  <c r="M8"/>
  <c r="M9" s="1"/>
  <c r="M11" s="1"/>
  <c r="N8"/>
  <c r="N9"/>
  <c r="N11" s="1"/>
  <c r="O8"/>
  <c r="B22" i="14"/>
  <c r="B8" i="19"/>
  <c r="C8" i="14"/>
  <c r="C23"/>
  <c r="D23"/>
  <c r="E8"/>
  <c r="F8"/>
  <c r="G8"/>
  <c r="G23"/>
  <c r="H8"/>
  <c r="H23"/>
  <c r="I8"/>
  <c r="J8"/>
  <c r="B8"/>
  <c r="E6"/>
  <c r="E23"/>
  <c r="F6"/>
  <c r="G6"/>
  <c r="H6"/>
  <c r="I6"/>
  <c r="I23"/>
  <c r="J6"/>
  <c r="B6"/>
  <c r="S24" i="20"/>
  <c r="H45"/>
  <c r="H46"/>
  <c r="I6" i="19"/>
  <c r="I10" s="1"/>
  <c r="K45" i="20"/>
  <c r="K46"/>
  <c r="L45"/>
  <c r="M45"/>
  <c r="M6" i="19"/>
  <c r="M7"/>
  <c r="N45" i="20"/>
  <c r="N6" i="19"/>
  <c r="O45" i="20"/>
  <c r="O6" i="19"/>
  <c r="O10" s="1"/>
  <c r="O46" i="20"/>
  <c r="P45"/>
  <c r="P46"/>
  <c r="R45"/>
  <c r="R46"/>
  <c r="D9" i="33"/>
  <c r="E9"/>
  <c r="S28" i="20"/>
  <c r="P14" i="18"/>
  <c r="C22"/>
  <c r="D22"/>
  <c r="G22"/>
  <c r="H22"/>
  <c r="I22"/>
  <c r="I23"/>
  <c r="N22"/>
  <c r="O22"/>
  <c r="G21"/>
  <c r="H21"/>
  <c r="H6" i="17"/>
  <c r="H10" s="1"/>
  <c r="H12" s="1"/>
  <c r="I21" i="18"/>
  <c r="I6" i="17"/>
  <c r="I7" s="1"/>
  <c r="I11" s="1"/>
  <c r="J21" i="18"/>
  <c r="J22"/>
  <c r="K21"/>
  <c r="K6" i="17"/>
  <c r="K7" s="1"/>
  <c r="K11" s="1"/>
  <c r="L21" i="18"/>
  <c r="L22"/>
  <c r="L23"/>
  <c r="M21"/>
  <c r="M23"/>
  <c r="N21"/>
  <c r="N23"/>
  <c r="O21"/>
  <c r="E21"/>
  <c r="E22"/>
  <c r="P22"/>
  <c r="F21"/>
  <c r="F6" i="17"/>
  <c r="F7" s="1"/>
  <c r="F11" s="1"/>
  <c r="D21" i="18"/>
  <c r="D23"/>
  <c r="B21"/>
  <c r="B6" i="17"/>
  <c r="B7" s="1"/>
  <c r="P15" i="18"/>
  <c r="P21"/>
  <c r="E14" i="21"/>
  <c r="E15"/>
  <c r="E8" i="22"/>
  <c r="E12" i="21"/>
  <c r="E13"/>
  <c r="E16"/>
  <c r="S7" i="20"/>
  <c r="S22"/>
  <c r="S23"/>
  <c r="C40" i="33"/>
  <c r="D40"/>
  <c r="E40"/>
  <c r="C9"/>
  <c r="F25"/>
  <c r="F26"/>
  <c r="F24"/>
  <c r="C27"/>
  <c r="F27"/>
  <c r="D27"/>
  <c r="E27"/>
  <c r="F33"/>
  <c r="F40"/>
  <c r="F34"/>
  <c r="F35"/>
  <c r="F36"/>
  <c r="F37"/>
  <c r="F38"/>
  <c r="F39"/>
  <c r="F32"/>
  <c r="F6"/>
  <c r="F9"/>
  <c r="F7"/>
  <c r="F8"/>
  <c r="S26" i="20"/>
  <c r="E12" i="15"/>
  <c r="E16"/>
  <c r="E18"/>
  <c r="E19"/>
  <c r="E24"/>
  <c r="E7"/>
  <c r="P18" i="18"/>
  <c r="H23" i="13"/>
  <c r="I23"/>
  <c r="J23"/>
  <c r="K23"/>
  <c r="M23"/>
  <c r="D23"/>
  <c r="E23"/>
  <c r="F23"/>
  <c r="G23"/>
  <c r="C23"/>
  <c r="B23"/>
  <c r="E5" i="21"/>
  <c r="E6"/>
  <c r="E7"/>
  <c r="E8"/>
  <c r="Q10" i="19"/>
  <c r="Q12" s="1"/>
  <c r="Q11"/>
  <c r="C22" i="14"/>
  <c r="C8" i="19"/>
  <c r="C9" s="1"/>
  <c r="D22" i="14"/>
  <c r="D8" i="19"/>
  <c r="D9"/>
  <c r="E22" i="14"/>
  <c r="E24"/>
  <c r="F22"/>
  <c r="F8" i="19"/>
  <c r="F9" s="1"/>
  <c r="G22" i="14"/>
  <c r="G24"/>
  <c r="H22"/>
  <c r="H8" i="19"/>
  <c r="H9" s="1"/>
  <c r="H11" s="1"/>
  <c r="I22" i="14"/>
  <c r="I8" i="19"/>
  <c r="J22" i="14"/>
  <c r="J8" i="19"/>
  <c r="J9" s="1"/>
  <c r="L22" i="14"/>
  <c r="S41" i="20"/>
  <c r="P10" i="18"/>
  <c r="S16" i="20"/>
  <c r="P16" i="18"/>
  <c r="P17"/>
  <c r="C22" i="13"/>
  <c r="E8" i="17"/>
  <c r="D22" i="13"/>
  <c r="D24"/>
  <c r="E22"/>
  <c r="E24"/>
  <c r="F22"/>
  <c r="F24"/>
  <c r="G22"/>
  <c r="G24"/>
  <c r="H22"/>
  <c r="H24"/>
  <c r="J22"/>
  <c r="J24"/>
  <c r="K22"/>
  <c r="K24"/>
  <c r="M22"/>
  <c r="B22"/>
  <c r="M24" i="14"/>
  <c r="K18"/>
  <c r="K19"/>
  <c r="B23"/>
  <c r="L18" i="13"/>
  <c r="L19"/>
  <c r="L6"/>
  <c r="L23"/>
  <c r="L8"/>
  <c r="L9"/>
  <c r="L10"/>
  <c r="L11"/>
  <c r="L12"/>
  <c r="L13"/>
  <c r="L14"/>
  <c r="L15"/>
  <c r="L16"/>
  <c r="L17"/>
  <c r="L20"/>
  <c r="L21"/>
  <c r="L5"/>
  <c r="L22"/>
  <c r="F17" i="33"/>
  <c r="G9" i="32"/>
  <c r="D13" i="31"/>
  <c r="E15"/>
  <c r="E16"/>
  <c r="E17"/>
  <c r="E14"/>
  <c r="E13"/>
  <c r="E33" i="15"/>
  <c r="E8" i="31"/>
  <c r="C6"/>
  <c r="N10" i="17"/>
  <c r="P20" i="18"/>
  <c r="L23" i="14"/>
  <c r="M23"/>
  <c r="P12" i="18"/>
  <c r="P13"/>
  <c r="K20" i="14"/>
  <c r="C11" i="15"/>
  <c r="D11"/>
  <c r="E11"/>
  <c r="C3"/>
  <c r="B4" i="16"/>
  <c r="C4" i="31"/>
  <c r="C13"/>
  <c r="D6"/>
  <c r="E18" i="26"/>
  <c r="D8" i="23"/>
  <c r="E20"/>
  <c r="E21"/>
  <c r="E22"/>
  <c r="E23"/>
  <c r="E24"/>
  <c r="E27" i="22"/>
  <c r="E9" i="21"/>
  <c r="E10"/>
  <c r="E19"/>
  <c r="D27" i="31"/>
  <c r="E7"/>
  <c r="E6"/>
  <c r="E2"/>
  <c r="E30"/>
  <c r="E11"/>
  <c r="E18"/>
  <c r="E20"/>
  <c r="E22"/>
  <c r="E24"/>
  <c r="E26"/>
  <c r="E28"/>
  <c r="E27"/>
  <c r="E29"/>
  <c r="E31"/>
  <c r="E5"/>
  <c r="E25" i="15"/>
  <c r="E37"/>
  <c r="E45"/>
  <c r="E48"/>
  <c r="E50"/>
  <c r="E49"/>
  <c r="E51"/>
  <c r="P9" i="18"/>
  <c r="S30" i="20"/>
  <c r="O23" i="18"/>
  <c r="S18" i="20"/>
  <c r="S20"/>
  <c r="S32"/>
  <c r="S44"/>
  <c r="S9"/>
  <c r="S11"/>
  <c r="S13"/>
  <c r="E18" i="33"/>
  <c r="D18"/>
  <c r="F18"/>
  <c r="C18"/>
  <c r="G11" i="32"/>
  <c r="G10"/>
  <c r="G8"/>
  <c r="G7"/>
  <c r="G6"/>
  <c r="G5"/>
  <c r="G4"/>
  <c r="G3"/>
  <c r="C20" i="26"/>
  <c r="C8" i="23"/>
  <c r="C27" i="31"/>
  <c r="E21"/>
  <c r="S37" i="20"/>
  <c r="K10" i="14"/>
  <c r="K21"/>
  <c r="K16"/>
  <c r="K14"/>
  <c r="K12"/>
  <c r="S12" i="20"/>
  <c r="S14"/>
  <c r="S19"/>
  <c r="S29"/>
  <c r="S31"/>
  <c r="S33"/>
  <c r="S34"/>
  <c r="S35"/>
  <c r="S36"/>
  <c r="S38"/>
  <c r="S39"/>
  <c r="S45"/>
  <c r="S40"/>
  <c r="S42"/>
  <c r="P6" i="18"/>
  <c r="P7"/>
  <c r="P8"/>
  <c r="P11"/>
  <c r="K17" i="14"/>
  <c r="S6" i="20"/>
  <c r="K15" i="14"/>
  <c r="K13"/>
  <c r="K9"/>
  <c r="D20" i="26"/>
  <c r="E4" i="21"/>
  <c r="E20"/>
  <c r="J10" i="17"/>
  <c r="C3" i="31"/>
  <c r="L24" i="14"/>
  <c r="J7" i="17"/>
  <c r="J11" s="1"/>
  <c r="J12" s="1"/>
  <c r="H7" i="19"/>
  <c r="H7" i="17"/>
  <c r="H11" s="1"/>
  <c r="E20" i="26"/>
  <c r="N46" i="20"/>
  <c r="M7" i="17"/>
  <c r="M11" s="1"/>
  <c r="E8" i="19"/>
  <c r="E9"/>
  <c r="I9"/>
  <c r="N7"/>
  <c r="N10"/>
  <c r="N12" s="1"/>
  <c r="D12" i="22"/>
  <c r="D28"/>
  <c r="C24" i="13"/>
  <c r="B22" i="18"/>
  <c r="B23"/>
  <c r="M46" i="20"/>
  <c r="I24" i="14"/>
  <c r="H23" i="18"/>
  <c r="B24" i="13"/>
  <c r="G6" i="17"/>
  <c r="G23" i="18"/>
  <c r="L46" i="20"/>
  <c r="L6" i="19"/>
  <c r="L7" s="1"/>
  <c r="L11" s="1"/>
  <c r="C21" i="18"/>
  <c r="P19"/>
  <c r="L7" i="17"/>
  <c r="L11"/>
  <c r="J23" i="14"/>
  <c r="J24"/>
  <c r="H24"/>
  <c r="F23"/>
  <c r="F24"/>
  <c r="G7" i="17"/>
  <c r="G11"/>
  <c r="G10"/>
  <c r="G12" s="1"/>
  <c r="G12" i="32"/>
  <c r="P21" i="35"/>
  <c r="D3" i="15"/>
  <c r="E3"/>
  <c r="D3" i="31"/>
  <c r="C2"/>
  <c r="B16" i="16"/>
  <c r="D16" i="36" s="1"/>
  <c r="C7" i="17"/>
  <c r="C6" s="1"/>
  <c r="C23" i="18"/>
  <c r="J23"/>
  <c r="F10" i="17"/>
  <c r="F12" s="1"/>
  <c r="F22" i="18"/>
  <c r="F23"/>
  <c r="B10" i="17"/>
  <c r="C21" i="15" s="1"/>
  <c r="E6" i="17"/>
  <c r="E7"/>
  <c r="D6"/>
  <c r="D7" s="1"/>
  <c r="D11" s="1"/>
  <c r="M24" i="13"/>
  <c r="I24"/>
  <c r="L24"/>
  <c r="E9" i="17"/>
  <c r="O9" s="1"/>
  <c r="O8"/>
  <c r="D24" i="14"/>
  <c r="K22"/>
  <c r="C24"/>
  <c r="K8"/>
  <c r="K23"/>
  <c r="B9" i="19"/>
  <c r="B24" i="14"/>
  <c r="E25" i="23"/>
  <c r="Q46" i="20"/>
  <c r="P6" i="19"/>
  <c r="P7" s="1"/>
  <c r="P11" s="1"/>
  <c r="S25" i="20"/>
  <c r="E46"/>
  <c r="E6" i="19"/>
  <c r="E10" s="1"/>
  <c r="S21" i="20"/>
  <c r="D45"/>
  <c r="D6" i="19"/>
  <c r="D10" s="1"/>
  <c r="S17" i="20"/>
  <c r="B45"/>
  <c r="B6" i="19"/>
  <c r="R6" s="1"/>
  <c r="B46" i="20"/>
  <c r="D2" i="31"/>
  <c r="C23" i="15"/>
  <c r="B8" i="16" s="1"/>
  <c r="D14" i="36" s="1"/>
  <c r="E14" s="1"/>
  <c r="F14" s="1"/>
  <c r="G14" s="1"/>
  <c r="D10" i="17"/>
  <c r="D12" s="1"/>
  <c r="K24" i="14"/>
  <c r="E7" i="19"/>
  <c r="E11" s="1"/>
  <c r="C22" i="15"/>
  <c r="D22" s="1"/>
  <c r="J46" i="20"/>
  <c r="J6" i="19"/>
  <c r="J10" s="1"/>
  <c r="G46" i="20"/>
  <c r="G6" i="19"/>
  <c r="G10" s="1"/>
  <c r="F6"/>
  <c r="F7" s="1"/>
  <c r="F11" s="1"/>
  <c r="F46" i="20"/>
  <c r="K6" i="19"/>
  <c r="K7" s="1"/>
  <c r="K11" s="1"/>
  <c r="K12" s="1"/>
  <c r="K10"/>
  <c r="D16" i="16" s="1"/>
  <c r="O7" i="19"/>
  <c r="O11" s="1"/>
  <c r="M10"/>
  <c r="J7"/>
  <c r="G7"/>
  <c r="G11" s="1"/>
  <c r="D17" i="16"/>
  <c r="S10" i="20"/>
  <c r="C46"/>
  <c r="P23" i="18"/>
  <c r="E10" i="17"/>
  <c r="C10" i="15" s="1"/>
  <c r="E23" i="18"/>
  <c r="D7" i="19"/>
  <c r="D11" s="1"/>
  <c r="D46" i="20"/>
  <c r="S46"/>
  <c r="C7" i="19"/>
  <c r="C11" s="1"/>
  <c r="D10" i="15" l="1"/>
  <c r="E10" s="1"/>
  <c r="C9"/>
  <c r="O12" i="19"/>
  <c r="D10" i="16"/>
  <c r="D19"/>
  <c r="J12" i="19"/>
  <c r="D15" i="16"/>
  <c r="D5"/>
  <c r="D12" i="19"/>
  <c r="C29" i="15"/>
  <c r="D21"/>
  <c r="B5" i="16"/>
  <c r="E12" i="19"/>
  <c r="D8" i="16"/>
  <c r="C30" i="15"/>
  <c r="E16" i="36"/>
  <c r="F16" s="1"/>
  <c r="G16" s="1"/>
  <c r="D15"/>
  <c r="E15" s="1"/>
  <c r="F15" s="1"/>
  <c r="G15" s="1"/>
  <c r="C35" i="15"/>
  <c r="D9" i="16"/>
  <c r="C25" i="31"/>
  <c r="M12" i="17"/>
  <c r="B19" i="16"/>
  <c r="D30" i="36"/>
  <c r="O18" i="35"/>
  <c r="D7" i="16"/>
  <c r="G12" i="19"/>
  <c r="C34" i="15"/>
  <c r="C10" i="17"/>
  <c r="O6"/>
  <c r="O10" s="1"/>
  <c r="O12" s="1"/>
  <c r="O7"/>
  <c r="O11" s="1"/>
  <c r="B11"/>
  <c r="B12" s="1"/>
  <c r="M12" i="19"/>
  <c r="J11"/>
  <c r="N12" i="17"/>
  <c r="B10" i="19"/>
  <c r="F10"/>
  <c r="I7"/>
  <c r="I11" s="1"/>
  <c r="I12" s="1"/>
  <c r="C10"/>
  <c r="E11" i="17"/>
  <c r="D18" i="16"/>
  <c r="E22" i="15"/>
  <c r="D23"/>
  <c r="E23" s="1"/>
  <c r="P10" i="19"/>
  <c r="R8"/>
  <c r="R9" s="1"/>
  <c r="H10"/>
  <c r="H12" s="1"/>
  <c r="K10" i="17"/>
  <c r="K12" s="1"/>
  <c r="E12"/>
  <c r="C12" i="31"/>
  <c r="B7" i="19"/>
  <c r="I10" i="17"/>
  <c r="I12" s="1"/>
  <c r="D44" i="15"/>
  <c r="D43" s="1"/>
  <c r="C11" i="17"/>
  <c r="L10" i="19"/>
  <c r="L12" s="1"/>
  <c r="C43" i="15"/>
  <c r="D6" i="16" l="1"/>
  <c r="C32" i="15"/>
  <c r="F12" i="19"/>
  <c r="D35" i="15"/>
  <c r="E35"/>
  <c r="D26" i="36"/>
  <c r="E26" s="1"/>
  <c r="F26" s="1"/>
  <c r="G26" s="1"/>
  <c r="O17" i="35"/>
  <c r="O15"/>
  <c r="D25" i="36"/>
  <c r="E25" s="1"/>
  <c r="F25" s="1"/>
  <c r="G25" s="1"/>
  <c r="E12" i="31"/>
  <c r="E10" s="1"/>
  <c r="D12"/>
  <c r="D10" s="1"/>
  <c r="D32" s="1"/>
  <c r="C10"/>
  <c r="D20" i="36"/>
  <c r="B21" i="16"/>
  <c r="D30" i="15"/>
  <c r="E30" s="1"/>
  <c r="D13" i="36"/>
  <c r="E13" s="1"/>
  <c r="F13" s="1"/>
  <c r="G13" s="1"/>
  <c r="O3" i="35"/>
  <c r="D9" i="15"/>
  <c r="B6" i="16"/>
  <c r="D11" i="36" s="1"/>
  <c r="E9" i="15"/>
  <c r="R7" i="19"/>
  <c r="R11" s="1"/>
  <c r="B11"/>
  <c r="B12" s="1"/>
  <c r="C28" i="15"/>
  <c r="C12" i="19"/>
  <c r="D4" i="16"/>
  <c r="E34" i="15"/>
  <c r="D34"/>
  <c r="D29"/>
  <c r="E29" s="1"/>
  <c r="D11" i="16"/>
  <c r="D33" i="36" s="1"/>
  <c r="P12" i="19"/>
  <c r="C41" i="15"/>
  <c r="D3" i="16"/>
  <c r="C27" i="15"/>
  <c r="C12" i="17"/>
  <c r="B3" i="16"/>
  <c r="D25" i="31"/>
  <c r="E25" s="1"/>
  <c r="C23"/>
  <c r="D29" i="36"/>
  <c r="O19" i="35"/>
  <c r="D21" i="16"/>
  <c r="D2" i="15"/>
  <c r="E44"/>
  <c r="E43" s="1"/>
  <c r="O10" i="35"/>
  <c r="C2" i="15"/>
  <c r="R10" i="19"/>
  <c r="R12" s="1"/>
  <c r="E21" i="15"/>
  <c r="D46" l="1"/>
  <c r="D23" i="31"/>
  <c r="D30" s="1"/>
  <c r="C30"/>
  <c r="C40" i="15"/>
  <c r="E40" s="1"/>
  <c r="E41"/>
  <c r="D41"/>
  <c r="D40" s="1"/>
  <c r="D19" i="36"/>
  <c r="E20"/>
  <c r="D27"/>
  <c r="E27" s="1"/>
  <c r="F27" s="1"/>
  <c r="G27" s="1"/>
  <c r="O16" i="35"/>
  <c r="D28" i="36"/>
  <c r="E29"/>
  <c r="D12"/>
  <c r="E12" s="1"/>
  <c r="F12" s="1"/>
  <c r="G12" s="1"/>
  <c r="B11" i="16"/>
  <c r="B22" s="1"/>
  <c r="O5" i="35"/>
  <c r="D23" i="36"/>
  <c r="D12" i="16"/>
  <c r="D22" s="1"/>
  <c r="E22" s="1"/>
  <c r="O13" i="35"/>
  <c r="D24" i="36"/>
  <c r="E24" s="1"/>
  <c r="F24" s="1"/>
  <c r="G24" s="1"/>
  <c r="O14" i="35"/>
  <c r="E19" i="31"/>
  <c r="E32"/>
  <c r="C31" i="15"/>
  <c r="E32"/>
  <c r="D32"/>
  <c r="C26"/>
  <c r="D27"/>
  <c r="E27"/>
  <c r="D32" i="36"/>
  <c r="E33"/>
  <c r="C46" i="15"/>
  <c r="E2"/>
  <c r="C38"/>
  <c r="E28"/>
  <c r="D28"/>
  <c r="E11" i="36"/>
  <c r="D10"/>
  <c r="D21" s="1"/>
  <c r="C32" i="31"/>
  <c r="C19"/>
  <c r="D19" s="1"/>
  <c r="O11" i="35"/>
  <c r="E10" i="36" l="1"/>
  <c r="E21" s="1"/>
  <c r="F11"/>
  <c r="E46" i="15"/>
  <c r="D22" i="36"/>
  <c r="D34" s="1"/>
  <c r="E23"/>
  <c r="E28"/>
  <c r="F29"/>
  <c r="F20"/>
  <c r="E19"/>
  <c r="E32"/>
  <c r="F33"/>
  <c r="D31" i="15"/>
  <c r="E31" s="1"/>
  <c r="E26" s="1"/>
  <c r="C47"/>
  <c r="O22" i="35"/>
  <c r="E47" i="15" l="1"/>
  <c r="E38"/>
  <c r="F32" i="36"/>
  <c r="G33"/>
  <c r="G32" s="1"/>
  <c r="G29"/>
  <c r="G28" s="1"/>
  <c r="F28"/>
  <c r="F19"/>
  <c r="G20"/>
  <c r="G19" s="1"/>
  <c r="F23"/>
  <c r="E22"/>
  <c r="G11"/>
  <c r="G10" s="1"/>
  <c r="F10"/>
  <c r="F21" s="1"/>
  <c r="D26" i="15"/>
  <c r="E34" i="36"/>
  <c r="D47" i="15" l="1"/>
  <c r="D38"/>
  <c r="F22" i="36"/>
  <c r="G23"/>
  <c r="G22" s="1"/>
  <c r="G34" s="1"/>
  <c r="F34"/>
  <c r="G21"/>
</calcChain>
</file>

<file path=xl/sharedStrings.xml><?xml version="1.0" encoding="utf-8"?>
<sst xmlns="http://schemas.openxmlformats.org/spreadsheetml/2006/main" count="596" uniqueCount="382">
  <si>
    <t>Személyi juttatások</t>
  </si>
  <si>
    <t>Összesen</t>
  </si>
  <si>
    <t>I. Működési bevételek</t>
  </si>
  <si>
    <t>II. Felhalmozási bevételek</t>
  </si>
  <si>
    <t>Cím</t>
  </si>
  <si>
    <t>Lét-szám-keret</t>
  </si>
  <si>
    <t>Állami támogatás</t>
  </si>
  <si>
    <t>Egyéb működési célú kiadások</t>
  </si>
  <si>
    <t>I. Működési költségvetés</t>
  </si>
  <si>
    <t>Kiadások összesen</t>
  </si>
  <si>
    <t>Dologi kiadások</t>
  </si>
  <si>
    <t>Felújí-tások</t>
  </si>
  <si>
    <t>Költségvetési bevételek</t>
  </si>
  <si>
    <t>II. Felhalmozási költségvetés</t>
  </si>
  <si>
    <t>Sor-szám</t>
  </si>
  <si>
    <t>Megnevezés</t>
  </si>
  <si>
    <t>Ellátottak pénzbeli juttatása</t>
  </si>
  <si>
    <t>Általános tartalék</t>
  </si>
  <si>
    <t>Működési céltartalék</t>
  </si>
  <si>
    <t>Fejlesztési céltartalék</t>
  </si>
  <si>
    <t>Költségvetési hiány külső finanszírozása:</t>
  </si>
  <si>
    <t xml:space="preserve">Finanszírozási bevételek </t>
  </si>
  <si>
    <t xml:space="preserve">Felhalmozási célú hitel felvétele </t>
  </si>
  <si>
    <t>Finanszírozási kiadások</t>
  </si>
  <si>
    <t>Összesen:</t>
  </si>
  <si>
    <t>Közhatalmi bevételek</t>
  </si>
  <si>
    <t>Gépjárműadó</t>
  </si>
  <si>
    <t>Bevételek</t>
  </si>
  <si>
    <t>Kiadások</t>
  </si>
  <si>
    <t>I. Működési célú bevételek</t>
  </si>
  <si>
    <t>I. Működési célú kiadások</t>
  </si>
  <si>
    <t>1. Személyi juttatások</t>
  </si>
  <si>
    <t>7. Működési tartalék</t>
  </si>
  <si>
    <t>Működési célú kiadások összesen:</t>
  </si>
  <si>
    <t>II. Felhalmozási célú kiadások</t>
  </si>
  <si>
    <t>Működési célú bevételek összesen:</t>
  </si>
  <si>
    <t>II. Felhalmozási célú bevételek</t>
  </si>
  <si>
    <t>Felhalmozási célú kiadások összesen:</t>
  </si>
  <si>
    <t>Mind összesen:</t>
  </si>
  <si>
    <t>1. Közhatalmi bevételek</t>
  </si>
  <si>
    <t xml:space="preserve">8. Működési célú hitel felvétele </t>
  </si>
  <si>
    <t>3. Dologi kiadások</t>
  </si>
  <si>
    <t>Műkö-dési célra</t>
  </si>
  <si>
    <t>Felhal-mozási célra</t>
  </si>
  <si>
    <t>Műkö-dési célú</t>
  </si>
  <si>
    <t>Költségvetési szerv megnevezése</t>
  </si>
  <si>
    <t>Finanszírozási bevételek</t>
  </si>
  <si>
    <t>Önkormány-zat eredeti  előirányzat</t>
  </si>
  <si>
    <t>Költségvetési szervek eredeti előirányzata</t>
  </si>
  <si>
    <t>Bevételek összesen</t>
  </si>
  <si>
    <t>Személyi jutta-tások</t>
  </si>
  <si>
    <t>Egyéb működési kiadások</t>
  </si>
  <si>
    <t>Ellátot-tak pénz-beli jutta-tása</t>
  </si>
  <si>
    <t>Felhal-mozási tartalék</t>
  </si>
  <si>
    <t>Költségvetési kiadások</t>
  </si>
  <si>
    <t xml:space="preserve">Összesen </t>
  </si>
  <si>
    <t>Beruházás megnevezése</t>
  </si>
  <si>
    <t>Önkormányzat összesen:</t>
  </si>
  <si>
    <t>Költségvetési szervek</t>
  </si>
  <si>
    <t>Felújítás megnevezése</t>
  </si>
  <si>
    <t>Bursa Hungarica</t>
  </si>
  <si>
    <t>Költségvetési szervek eredeti előirányzata összesen</t>
  </si>
  <si>
    <t>Egyéb felhalmozási kiadások</t>
  </si>
  <si>
    <t>Része-sedések értéke-sítése</t>
  </si>
  <si>
    <t>Felhal-mozási célú</t>
  </si>
  <si>
    <t>Hiány belső finanszírozása:</t>
  </si>
  <si>
    <t>II. Felhalmozási  költségvetés</t>
  </si>
  <si>
    <t>ebből: kötelező feladat</t>
  </si>
  <si>
    <t>önként vállalt feladat</t>
  </si>
  <si>
    <t>Önkormányzat eredeti előirányzat</t>
  </si>
  <si>
    <t xml:space="preserve">Költségvetési bevételek </t>
  </si>
  <si>
    <t>A.</t>
  </si>
  <si>
    <t>B.</t>
  </si>
  <si>
    <t xml:space="preserve">Költségvetési kiadások </t>
  </si>
  <si>
    <t>C.</t>
  </si>
  <si>
    <t>D.</t>
  </si>
  <si>
    <t>Engedélyezett létszám:</t>
  </si>
  <si>
    <t>Működési bevételek összesen (A + D)</t>
  </si>
  <si>
    <t>Működési kiadások összesen (B + C)</t>
  </si>
  <si>
    <t>Beruházások</t>
  </si>
  <si>
    <t>Felhalmozási bevételek összesen (A + D)</t>
  </si>
  <si>
    <t>Felhalmozási kiadások összesen (B + C)</t>
  </si>
  <si>
    <t>Működési bevételek</t>
  </si>
  <si>
    <t xml:space="preserve">2. Munkaadókat terhelő járulékok </t>
  </si>
  <si>
    <t>6. Felhalmozási célú hitelek felvétele</t>
  </si>
  <si>
    <t>A támogatás megnevezése</t>
  </si>
  <si>
    <t>Mentesség</t>
  </si>
  <si>
    <t>Kedvezmény</t>
  </si>
  <si>
    <t>Összesen eFt</t>
  </si>
  <si>
    <t>mértéke %</t>
  </si>
  <si>
    <t>Összege eFt</t>
  </si>
  <si>
    <t>Mértéke %</t>
  </si>
  <si>
    <t>Helyi iparűzési adó</t>
  </si>
  <si>
    <t>Építményadó</t>
  </si>
  <si>
    <t>Kommunális adó</t>
  </si>
  <si>
    <t>Telekadó</t>
  </si>
  <si>
    <t xml:space="preserve">Szociális étkeztetés </t>
  </si>
  <si>
    <t xml:space="preserve">Idősek Otthona </t>
  </si>
  <si>
    <t>Helyiségek hasznosításából származó bevétel</t>
  </si>
  <si>
    <t>2/2005. (I. 31.)</t>
  </si>
  <si>
    <t>Lakosság részére lakásépítéshez, lakásfelújításhoz nyújtott kölcsönök elengedése</t>
  </si>
  <si>
    <t>Egyéb nyújtott kedvezmény vagy kölcsön elengedése</t>
  </si>
  <si>
    <t>Adósságot keletkeztető ügyletekből és kezességvállalásokból fennálló kötelezettségek</t>
  </si>
  <si>
    <t>Készfizető kezesség</t>
  </si>
  <si>
    <t>2016.</t>
  </si>
  <si>
    <t>2017.</t>
  </si>
  <si>
    <t>2018-2026.</t>
  </si>
  <si>
    <t>VÜZ Nonprofit Kft hitelfelvétel 9/2011.(I.27.) - Tőketartozás: 201.210 EUR,  lejárata 2025.12.31. célja: Keszthely piaci parkolók létesítése. Tőketartozás: 88.690 EUR, lejárata 2026.01.31., célja: Keszt-hely Fő tér rekonstrukció keretében a Keszthelyi Városüzemeltető Kft saját erejének biztosítása. (295.-Ft árfolyamon 85.521 eFt)</t>
  </si>
  <si>
    <t>Összes készfizető kezesség:</t>
  </si>
  <si>
    <t>Hitel</t>
  </si>
  <si>
    <t>Részletfizetés</t>
  </si>
  <si>
    <t>2018-2029.</t>
  </si>
  <si>
    <t>Zala Megyei Önkormányzat - Mozgás Háza 2010.03.10-2029.03.10</t>
  </si>
  <si>
    <t>Készfizető kezesség kamata, egyéb bankköltségek</t>
  </si>
  <si>
    <t>VÜZ Nonprofit Kft hitelfelvétel 9/2011.(I.27.) - Tőketartozás: 201.210 EUR,  lejárata 2025.12.31. célja: Keszthely piaci parkolók létesítése. Tőketartozás: 88.690 EUR, lejárata 2026.01.31., célja: Keszthely Fő tér rek.keretében a Keszthelyi VÜZ Kft saját erejének biztosítása. (295.-Ft árfolyamon 85.521 eFt)</t>
  </si>
  <si>
    <t>Egyéb kötelezettségek</t>
  </si>
  <si>
    <t>Nemzeti Kat. Program Nonprofit Kft. (adatbázis frissítése) 13/2010. ( I. 28.)</t>
  </si>
  <si>
    <t xml:space="preserve">Pannon EGTC tagdíj 222/2010. (VII.29.) </t>
  </si>
  <si>
    <t>42/2013. (XI. 29.)</t>
  </si>
  <si>
    <t>Eredeti előirányzat</t>
  </si>
  <si>
    <t>2. Felújítások</t>
  </si>
  <si>
    <t>Felhalmozási hiány (A-B) :</t>
  </si>
  <si>
    <t>Nem lakóing.bérbeadás 013350</t>
  </si>
  <si>
    <t>Önk.jogalkotás 011130</t>
  </si>
  <si>
    <t>Közvilágítás 064010</t>
  </si>
  <si>
    <t>Közcélú fogl. 041233</t>
  </si>
  <si>
    <t>Utak, üz. 045160</t>
  </si>
  <si>
    <t>Nem lakóing. bérbeadása 013350</t>
  </si>
  <si>
    <t>Zöldter.kez. 066010</t>
  </si>
  <si>
    <t>Tartalékok 900070</t>
  </si>
  <si>
    <t>Civil szerv. műk.tám. 084031</t>
  </si>
  <si>
    <t>Egyházak köz. és hitél. tev.084040</t>
  </si>
  <si>
    <t>Köztemető fennt., műk. 013320</t>
  </si>
  <si>
    <t>4. Felhalmozási tartalék</t>
  </si>
  <si>
    <t>6. Felhalmozási célú hitel törlesztése</t>
  </si>
  <si>
    <t>Felhalmozási célú bevételek összesen:</t>
  </si>
  <si>
    <t>eből: köt.feladat</t>
  </si>
  <si>
    <t>ebból: köt.feladat</t>
  </si>
  <si>
    <t>ebből: köt.feladat</t>
  </si>
  <si>
    <t>Kötelező feladatok</t>
  </si>
  <si>
    <t>Önként vállalt feladatok</t>
  </si>
  <si>
    <t>Kötelező feladat</t>
  </si>
  <si>
    <t>Önként vállalt feladat</t>
  </si>
  <si>
    <t xml:space="preserve">Működési bevételek </t>
  </si>
  <si>
    <t>Ellátottak pénzbeli jutt.</t>
  </si>
  <si>
    <t>Maradvány igénybevétele</t>
  </si>
  <si>
    <t>Önk. Funkcióra nem sorolható bev.900020</t>
  </si>
  <si>
    <t xml:space="preserve">Kormányzati funkciók </t>
  </si>
  <si>
    <t xml:space="preserve">Munka-adókat terhelő járulékok </t>
  </si>
  <si>
    <t>Támogatás ÁHT-n belülre</t>
  </si>
  <si>
    <t>Támogatás ÁHT-n kivülre</t>
  </si>
  <si>
    <t>Beruházás</t>
  </si>
  <si>
    <t>Felújítás</t>
  </si>
  <si>
    <t>Tartalék</t>
  </si>
  <si>
    <t>3. Működési bevételek</t>
  </si>
  <si>
    <t>Termőföld bérbeadásból származó SZJA</t>
  </si>
  <si>
    <t xml:space="preserve">Építményadó </t>
  </si>
  <si>
    <t>Magánszemélyek kommunális adója</t>
  </si>
  <si>
    <t>Idegenforgalmi adó tartózkodás után</t>
  </si>
  <si>
    <t>Bírság, pótlék, közigazgatási bírság</t>
  </si>
  <si>
    <t>Önkormányzat működési támogatásai</t>
  </si>
  <si>
    <t>Helyi önkormányzatok kiegészítő támogatásai</t>
  </si>
  <si>
    <t>Települési önkormányzatok egyes köznevelési fel tám.</t>
  </si>
  <si>
    <t xml:space="preserve">Működési célú támogatások államháztartáson belülről </t>
  </si>
  <si>
    <t xml:space="preserve">Felhalmozási célú támogatások ÁHT-n belüről </t>
  </si>
  <si>
    <t>Ingatlan értékesítése</t>
  </si>
  <si>
    <t>Felhalmozási bevételek</t>
  </si>
  <si>
    <t>Működési célú átvett pénzeszközök</t>
  </si>
  <si>
    <t>Kölcsön visszatérülése</t>
  </si>
  <si>
    <t xml:space="preserve">Egyéb működési célú átvett pénzeszközök </t>
  </si>
  <si>
    <t xml:space="preserve">Felhalmozási célú átvett pénzeszközök </t>
  </si>
  <si>
    <t>Egyéb felhalmozási célú átvett pénzeszközök</t>
  </si>
  <si>
    <t>Munkaadókat terhelő járulékok és szociális hozzájárulási adó</t>
  </si>
  <si>
    <t>Kölcsön  nyújtása ÁHT-n kívülre</t>
  </si>
  <si>
    <t>Egyéb működési célú támogatások ÁHT-n kívülre</t>
  </si>
  <si>
    <t>Egyéb felhalmozási célú kiadások</t>
  </si>
  <si>
    <t>Kölcsön nyújtása ÁHT-n kívülre</t>
  </si>
  <si>
    <t>Egyéb felhalm. célú támogatások ÁHT-n kívülre</t>
  </si>
  <si>
    <t>Egyéb felhalm. célú támogatások ÁHT-n belülre</t>
  </si>
  <si>
    <t xml:space="preserve">Beruházások </t>
  </si>
  <si>
    <t xml:space="preserve">Felújítások </t>
  </si>
  <si>
    <t>Helyi önkormányzatok működésének általános támogatása</t>
  </si>
  <si>
    <t>Települési önkormányzatok kulturális feladatainak tám.</t>
  </si>
  <si>
    <t>Ingatlan értékesítés</t>
  </si>
  <si>
    <t xml:space="preserve">Felhalm. célú támog. ÁHT-n belülről </t>
  </si>
  <si>
    <t>IV. Hitelek felvétele</t>
  </si>
  <si>
    <t>Működési célú támog. ÁHT-n belülről</t>
  </si>
  <si>
    <t>Felhalm. célú támog. ÁHT-n belülről</t>
  </si>
  <si>
    <t>Felhalmozási célú átvett pénzeszközök</t>
  </si>
  <si>
    <t>III. Pénzforgalom nélk.bev.</t>
  </si>
  <si>
    <t>Műk. célú támogatások ÁHT-n belülről</t>
  </si>
  <si>
    <t>Egyéb tárgyi eszköz értékesítés</t>
  </si>
  <si>
    <t>Működési célu átvett pénzeszközök</t>
  </si>
  <si>
    <t>Kölcsön</t>
  </si>
  <si>
    <t>Egyéb működési célú támogatás ÁHT-n belülre</t>
  </si>
  <si>
    <t>Egyéb működési célú támogatások ÁHT-n kivülre</t>
  </si>
  <si>
    <t>Egyéb felhalm. támogatás ÁHT-belülre</t>
  </si>
  <si>
    <t xml:space="preserve">Egyéb felhalm. célú támog. ÁHT-n kivülre </t>
  </si>
  <si>
    <t xml:space="preserve">Kölcsön </t>
  </si>
  <si>
    <t>Kölcsön vissza-térülés</t>
  </si>
  <si>
    <t>Önkormány-zatok működési támogatásai</t>
  </si>
  <si>
    <t>Hallgatói és okt. ösztöndíjak 094260</t>
  </si>
  <si>
    <t>Egyéb szoc.term.beni és pénzb.ell. 107060</t>
  </si>
  <si>
    <t xml:space="preserve">Egyéb működési célú támogatások ÁHT-n belülről </t>
  </si>
  <si>
    <t>Önkormányzatok működési támogatásai</t>
  </si>
  <si>
    <t xml:space="preserve">Működési </t>
  </si>
  <si>
    <t xml:space="preserve">Felhal-mozási </t>
  </si>
  <si>
    <t xml:space="preserve">Kölcsön nyújtása </t>
  </si>
  <si>
    <t>Munkaadókat terhelő járulékok és szha</t>
  </si>
  <si>
    <t>Tám. áht-n belülre</t>
  </si>
  <si>
    <t>Tám. áht-n kivülre</t>
  </si>
  <si>
    <t>Egyéb működési célú támogatások ÁHT-n belülre</t>
  </si>
  <si>
    <t>Egyéb felhalmozási célú kiadások ÁHT-n kívülre</t>
  </si>
  <si>
    <t>2. Önkormányzatok működési támogatásai</t>
  </si>
  <si>
    <t>7. Maradvány igénybevétele</t>
  </si>
  <si>
    <t>1. Beruházások</t>
  </si>
  <si>
    <t>5. Maradvány igénybevétele</t>
  </si>
  <si>
    <t>6. Ellátottak pénzbeli juttatásai</t>
  </si>
  <si>
    <t>6.Kölcsönök visszatérülése</t>
  </si>
  <si>
    <t>4. Kölcsön visszatérülése</t>
  </si>
  <si>
    <t>8. Kölcsön nyújtása</t>
  </si>
  <si>
    <t>5. Kölcsön nyújtása</t>
  </si>
  <si>
    <t>4. Működési célú támogatás ÁHT-n belülről</t>
  </si>
  <si>
    <t>4. Egyéb működési célú támogatások ÁHT-n belülre</t>
  </si>
  <si>
    <t>5. Egyéb működési célú támogatások ÁHT-n kívülre</t>
  </si>
  <si>
    <t>2. Felhalmozási célú támogatások ÁHT-n belülről</t>
  </si>
  <si>
    <t>3. Felhalmozási célú átvett pénzeszközök</t>
  </si>
  <si>
    <t>1. Felhalmozási bevételek</t>
  </si>
  <si>
    <t>5. Működési célú átvett pénzeszközök</t>
  </si>
  <si>
    <t>Kölcsön visszatérülés</t>
  </si>
  <si>
    <t>III. Maradány igénybevétele</t>
  </si>
  <si>
    <t>Műkö-dési</t>
  </si>
  <si>
    <t>Egyéb működési célú átvett pénzeszközök</t>
  </si>
  <si>
    <t>Egyéb felhalmozási célú átvett pénzeszköz</t>
  </si>
  <si>
    <t>Működési hiány-/többlet+ (A-B) :</t>
  </si>
  <si>
    <t>Önkormányzati rendelet</t>
  </si>
  <si>
    <t>Iparűzési adó</t>
  </si>
  <si>
    <t>Köz-fogl. létszáma</t>
  </si>
  <si>
    <t xml:space="preserve">Egyéb működési célú támogatások ÁHT-n belülre </t>
  </si>
  <si>
    <t>Civil szervezetek működési támogatása (084031)</t>
  </si>
  <si>
    <t>III. Irányítószervi támogatás</t>
  </si>
  <si>
    <t xml:space="preserve">Felhalmozási </t>
  </si>
  <si>
    <t>IV. Költségvetési maradvány</t>
  </si>
  <si>
    <t>Hitelek</t>
  </si>
  <si>
    <t>Irányító szervi támogatások folyósítása</t>
  </si>
  <si>
    <t xml:space="preserve">ÁHT- belüli megelőlegezés visszafiz. </t>
  </si>
  <si>
    <t>Önkormányzatok elsz. 018010</t>
  </si>
  <si>
    <t>Támog. célú fin. műveletek 018030</t>
  </si>
  <si>
    <t>Támogatási célú fin. műveletek 018030</t>
  </si>
  <si>
    <t>Önkor. elsz. kp. kv 018010</t>
  </si>
  <si>
    <t>ÁHT-n belüli megelőlegezés visszafiz.</t>
  </si>
  <si>
    <t>Államháztartáson belüli megelőlegezések</t>
  </si>
  <si>
    <t>9. Államháztartáson belüli megelőlegezés visszafizetése</t>
  </si>
  <si>
    <t>3. Egyéb felhalmozási célú támogatások ÁHT-n kivülre</t>
  </si>
  <si>
    <t>Keszthely Város Önkormányzata hiteltartozással nem rendelkezik</t>
  </si>
  <si>
    <t>Keszthelyi HUSZ Hulladékszállító Egyszemélyes Nonprofit Kft. - 254/2015. (XI. 26.)  2016. 01. 04-2016. 12. 30-ig (Folyószámlahitel 22.000 eFt, Forgóeszközfinanszírozási kölcsön 8.000 eFt.)</t>
  </si>
  <si>
    <t>Települési önkormányzatok szociális, gyermekjóléti és gyermekétkeztetési feladatainak támogatása</t>
  </si>
  <si>
    <t>ebből: köt. feladat</t>
  </si>
  <si>
    <t>ÉNYKK Északnyugat-magyarországi Közlekedési Központ Zrt.</t>
  </si>
  <si>
    <t>ÉNYKK Északnyugat-magyarországi Közlekedési Központ Zrt. - Kertvárosi iskolajárat</t>
  </si>
  <si>
    <t>ÉNYKK Északnyugat-magyarországi Közlekedési Központ Zrt. - Szendrey major helyijárat</t>
  </si>
  <si>
    <t>SISTRADE KFT - közvilágítási aktív elemek karbantartása 2015-2020.</t>
  </si>
  <si>
    <t>PREVIDENT Fogászati Szolgáltató Kft.- fogszabályozás</t>
  </si>
  <si>
    <t>2018-2020.</t>
  </si>
  <si>
    <t>Támoga-tás ÁHT-n belülre</t>
  </si>
  <si>
    <t>Beruhá-zások</t>
  </si>
  <si>
    <t>Keszthelyi HUSZ Hulladékszállító Egyszemélyes Nonprofit Kft.   329/2016. (XI. 24.) 2017. 01. 02-2017. 12. 29-ig (Folyószámlahitel 22.000 eFt, Forgóeszközfinanszírozási kölcsön 5.000 eFt.)</t>
  </si>
  <si>
    <t xml:space="preserve">BAHART Zrt. tőkeemelése </t>
  </si>
  <si>
    <t>7/2016. (III. 31.)</t>
  </si>
  <si>
    <t>Háziorvosi ügyelet. 072112</t>
  </si>
  <si>
    <t>Közművelődés '082092</t>
  </si>
  <si>
    <t>Óvodai nevelés,ellátás  működtetése '0916040</t>
  </si>
  <si>
    <t>Gyermekétkeztetés köznevelési intézményben '096015</t>
  </si>
  <si>
    <t>Város-és község-gazd. szolg.  066020</t>
  </si>
  <si>
    <t>Családs. és gyjóléti szolg. '104042</t>
  </si>
  <si>
    <t>Szociális étkeztetés 107051</t>
  </si>
  <si>
    <t>Jelzőr.házi s.107053</t>
  </si>
  <si>
    <t>Falugondnoki szolgáltatás 107055</t>
  </si>
  <si>
    <t>ifjúság- egészségügyi szolgáltatás '074032</t>
  </si>
  <si>
    <t>Gyermekétkeztetés '096015</t>
  </si>
  <si>
    <t>Zalaszántó Község Önkormányzata</t>
  </si>
  <si>
    <t>3.</t>
  </si>
  <si>
    <t>Közös hivatalhoz hozzájár.</t>
  </si>
  <si>
    <t>2018. évi terv</t>
  </si>
  <si>
    <t>Család és nővédelmi eü.gondozás '074031</t>
  </si>
  <si>
    <t>Szociális ösztöndíjak ( '011130 )</t>
  </si>
  <si>
    <t>K5</t>
  </si>
  <si>
    <t>2.</t>
  </si>
  <si>
    <t>Város és községgazd. (066020)</t>
  </si>
  <si>
    <t xml:space="preserve">   tagdíj</t>
  </si>
  <si>
    <t>4.</t>
  </si>
  <si>
    <t xml:space="preserve">   Hozzájárulás</t>
  </si>
  <si>
    <t>5.</t>
  </si>
  <si>
    <t>1.</t>
  </si>
  <si>
    <t>Kisértékű tárgyi eszköz (011130)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</si>
  <si>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</si>
  <si>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</si>
  <si>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</si>
  <si>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</si>
  <si>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</si>
  <si>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</si>
  <si>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</si>
  <si>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</si>
  <si>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</si>
  <si>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</si>
  <si>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</si>
  <si>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</si>
  <si>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ÖSSZ.</t>
  </si>
  <si>
    <t>Ellátottak pénzbeli juttatásai</t>
  </si>
  <si>
    <t>6.</t>
  </si>
  <si>
    <t>7.</t>
  </si>
  <si>
    <t>8.</t>
  </si>
  <si>
    <t>9.</t>
  </si>
  <si>
    <t>11.</t>
  </si>
  <si>
    <t>12.</t>
  </si>
  <si>
    <t>13.</t>
  </si>
  <si>
    <t>14.</t>
  </si>
  <si>
    <t>BEVÉTELEK ÖSSZESEN</t>
  </si>
  <si>
    <t>Működési és felhalmozási célú támogatások</t>
  </si>
  <si>
    <t>Maradvány</t>
  </si>
  <si>
    <t>10.</t>
  </si>
  <si>
    <t>18.</t>
  </si>
  <si>
    <t>17.</t>
  </si>
  <si>
    <t>16.</t>
  </si>
  <si>
    <t>Munkaadót terhelő járulékok</t>
  </si>
  <si>
    <t>KIADÁSOK ÖSSZESEN</t>
  </si>
  <si>
    <t>19.</t>
  </si>
  <si>
    <t>,</t>
  </si>
  <si>
    <t>2018. előirányzat</t>
  </si>
  <si>
    <t>2019. előirányzat</t>
  </si>
  <si>
    <t>2020. előirányzat</t>
  </si>
  <si>
    <t>Működési bevételek összesen:</t>
  </si>
  <si>
    <t>B1</t>
  </si>
  <si>
    <t>Működési célú támogatások államháztartáson belülről</t>
  </si>
  <si>
    <t>B3</t>
  </si>
  <si>
    <t>B4</t>
  </si>
  <si>
    <t>B6</t>
  </si>
  <si>
    <t>Felhalmozási bevételek összesen:</t>
  </si>
  <si>
    <t>B2</t>
  </si>
  <si>
    <t>Felhalmozási célú támogatások államháztartáson belülről</t>
  </si>
  <si>
    <t>B5</t>
  </si>
  <si>
    <t>B7</t>
  </si>
  <si>
    <t>B8</t>
  </si>
  <si>
    <t>BEVÉTELEK összesen:</t>
  </si>
  <si>
    <t>Működési kiadások összesen:</t>
  </si>
  <si>
    <t>K1</t>
  </si>
  <si>
    <t>Személyi juttatás</t>
  </si>
  <si>
    <t>15.</t>
  </si>
  <si>
    <t>K2</t>
  </si>
  <si>
    <t>Munkaadót terhelő járulékok és szociális hozzájárulási adó</t>
  </si>
  <si>
    <t>K3</t>
  </si>
  <si>
    <t>K4</t>
  </si>
  <si>
    <t>Felhalmozási kiadások összesen:</t>
  </si>
  <si>
    <t>20.</t>
  </si>
  <si>
    <t>K6</t>
  </si>
  <si>
    <t>21.</t>
  </si>
  <si>
    <t>K7</t>
  </si>
  <si>
    <t>Felújítások</t>
  </si>
  <si>
    <t>22.</t>
  </si>
  <si>
    <t>K8</t>
  </si>
  <si>
    <t>23.</t>
  </si>
  <si>
    <t>24.</t>
  </si>
  <si>
    <t>K9</t>
  </si>
  <si>
    <t>25.</t>
  </si>
  <si>
    <t>KIADÁSOK összesen:</t>
  </si>
  <si>
    <t>2021. előirányzat</t>
  </si>
  <si>
    <t xml:space="preserve">2018.-2021.  évi költségvetési bevételei és kiadásai </t>
  </si>
  <si>
    <t>Ft</t>
  </si>
  <si>
    <t>Házi segítségnyújtás '107052</t>
  </si>
  <si>
    <t xml:space="preserve">                                                        16.melléklet</t>
  </si>
  <si>
    <t>Vindornyalak  Község Önkormányzata</t>
  </si>
  <si>
    <t>Vindornyalak Község  Önkormányzata:</t>
  </si>
  <si>
    <t>Könyvtári szolgáltatás '082044</t>
  </si>
  <si>
    <t>Intézményenkívűli gy.étkeztetés 104037</t>
  </si>
  <si>
    <t>Kisértékű tárgyi eszköz ('082092)</t>
  </si>
  <si>
    <t>Vindornyalak Község  Önkormányzata</t>
  </si>
  <si>
    <t>Vindornyalak Község Önkormányzata</t>
  </si>
  <si>
    <t>Családsegítő és gyermekjóléti szolg.((104042)</t>
  </si>
  <si>
    <t>Zalaszántói Közös Önkormányzati Hivatal (011130)</t>
  </si>
  <si>
    <t>Khely társulás (011130)</t>
  </si>
  <si>
    <t>Jelzőrendszeres házi segítségnyújtás (107053)</t>
  </si>
  <si>
    <t>ebből: Önkormányzat - 3 fő választott tisztségviselő</t>
  </si>
</sst>
</file>

<file path=xl/styles.xml><?xml version="1.0" encoding="utf-8"?>
<styleSheet xmlns="http://schemas.openxmlformats.org/spreadsheetml/2006/main">
  <numFmts count="4">
    <numFmt numFmtId="164" formatCode="_-* #,##0.00\ _F_t_-;\-* #,##0.00\ _F_t_-;_-* \-??\ _F_t_-;_-@_-"/>
    <numFmt numFmtId="165" formatCode="_-* #,##0\ _F_t_-;\-* #,##0\ _F_t_-;_-* \-??\ _F_t_-;_-@_-"/>
    <numFmt numFmtId="166" formatCode="_-* #,##0\ _F_t_-;\-* #,##0\ _F_t_-;_-* &quot;-&quot;??\ _F_t_-;_-@_-"/>
    <numFmt numFmtId="167" formatCode="#,##0_ ;\-#,##0\ "/>
  </numFmts>
  <fonts count="31">
    <font>
      <sz val="10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b/>
      <i/>
      <sz val="16"/>
      <name val="Arial"/>
      <family val="2"/>
      <charset val="238"/>
    </font>
    <font>
      <sz val="10"/>
      <name val="Arial"/>
      <family val="2"/>
      <charset val="238"/>
    </font>
    <font>
      <sz val="7"/>
      <name val="Book Antiqua"/>
      <family val="1"/>
      <charset val="238"/>
    </font>
    <font>
      <b/>
      <sz val="9"/>
      <name val="Book Antiqua"/>
      <family val="1"/>
      <charset val="238"/>
    </font>
    <font>
      <sz val="8"/>
      <name val="Book Antiqua"/>
      <family val="1"/>
      <charset val="238"/>
    </font>
    <font>
      <sz val="9"/>
      <name val="Book Antiqua"/>
      <family val="1"/>
      <charset val="238"/>
    </font>
    <font>
      <b/>
      <sz val="10"/>
      <name val="Arial"/>
      <family val="2"/>
      <charset val="238"/>
    </font>
    <font>
      <b/>
      <sz val="10"/>
      <name val="Book Antiqua"/>
      <family val="1"/>
    </font>
    <font>
      <sz val="10"/>
      <name val="Arial CE"/>
      <charset val="238"/>
    </font>
    <font>
      <sz val="10"/>
      <name val="Book Antiqua"/>
      <family val="1"/>
    </font>
    <font>
      <b/>
      <sz val="10"/>
      <name val="Arial CE"/>
      <charset val="238"/>
    </font>
    <font>
      <b/>
      <sz val="8"/>
      <name val="Book Antiqua"/>
      <family val="1"/>
      <charset val="238"/>
    </font>
    <font>
      <b/>
      <sz val="7"/>
      <name val="Book Antiqua"/>
      <family val="1"/>
      <charset val="238"/>
    </font>
    <font>
      <sz val="8"/>
      <name val="Arial"/>
      <family val="2"/>
      <charset val="238"/>
    </font>
    <font>
      <b/>
      <i/>
      <sz val="10"/>
      <name val="Book Antiqua"/>
      <family val="1"/>
      <charset val="238"/>
    </font>
    <font>
      <sz val="9"/>
      <name val="Book Antiqua"/>
      <family val="1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Protection="0">
      <alignment horizontal="center"/>
    </xf>
    <xf numFmtId="164" fontId="6" fillId="0" borderId="0" applyFill="0" applyBorder="0" applyAlignment="0" applyProtection="0"/>
  </cellStyleXfs>
  <cellXfs count="7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Fill="1"/>
    <xf numFmtId="166" fontId="1" fillId="0" borderId="0" xfId="0" applyNumberFormat="1" applyFont="1"/>
    <xf numFmtId="0" fontId="2" fillId="0" borderId="0" xfId="0" applyFont="1" applyBorder="1"/>
    <xf numFmtId="0" fontId="2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 indent="1"/>
    </xf>
    <xf numFmtId="0" fontId="9" fillId="0" borderId="0" xfId="0" applyFont="1"/>
    <xf numFmtId="166" fontId="3" fillId="0" borderId="0" xfId="2" applyNumberFormat="1" applyFont="1" applyFill="1" applyBorder="1"/>
    <xf numFmtId="0" fontId="10" fillId="0" borderId="4" xfId="0" applyFont="1" applyFill="1" applyBorder="1" applyAlignment="1">
      <alignment horizontal="left" wrapText="1" indent="1"/>
    </xf>
    <xf numFmtId="0" fontId="10" fillId="0" borderId="0" xfId="0" applyFont="1" applyFill="1" applyAlignment="1">
      <alignment wrapText="1"/>
    </xf>
    <xf numFmtId="166" fontId="1" fillId="0" borderId="5" xfId="2" applyNumberFormat="1" applyFont="1" applyFill="1" applyBorder="1"/>
    <xf numFmtId="166" fontId="1" fillId="0" borderId="6" xfId="2" applyNumberFormat="1" applyFont="1" applyFill="1" applyBorder="1"/>
    <xf numFmtId="166" fontId="1" fillId="0" borderId="7" xfId="2" applyNumberFormat="1" applyFont="1" applyFill="1" applyBorder="1"/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/>
    </xf>
    <xf numFmtId="165" fontId="8" fillId="0" borderId="14" xfId="2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6" xfId="0" applyFont="1" applyBorder="1"/>
    <xf numFmtId="0" fontId="4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vertical="top" wrapText="1"/>
    </xf>
    <xf numFmtId="166" fontId="13" fillId="0" borderId="0" xfId="2" applyNumberFormat="1" applyFont="1"/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18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2" applyNumberFormat="1" applyFont="1"/>
    <xf numFmtId="0" fontId="1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" fontId="7" fillId="0" borderId="18" xfId="2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" fillId="0" borderId="0" xfId="0" applyFont="1" applyFill="1" applyBorder="1"/>
    <xf numFmtId="0" fontId="9" fillId="0" borderId="4" xfId="0" applyFont="1" applyFill="1" applyBorder="1" applyAlignment="1">
      <alignment wrapText="1"/>
    </xf>
    <xf numFmtId="0" fontId="16" fillId="0" borderId="0" xfId="0" applyFont="1" applyFill="1" applyBorder="1"/>
    <xf numFmtId="0" fontId="7" fillId="0" borderId="0" xfId="0" applyFont="1" applyFill="1" applyBorder="1" applyAlignment="1">
      <alignment horizontal="center"/>
    </xf>
    <xf numFmtId="1" fontId="17" fillId="0" borderId="18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left" wrapText="1" indent="2"/>
    </xf>
    <xf numFmtId="0" fontId="4" fillId="0" borderId="24" xfId="0" applyFont="1" applyBorder="1" applyAlignment="1">
      <alignment wrapText="1"/>
    </xf>
    <xf numFmtId="165" fontId="4" fillId="0" borderId="25" xfId="2" applyNumberFormat="1" applyFont="1" applyFill="1" applyBorder="1" applyAlignment="1" applyProtection="1"/>
    <xf numFmtId="0" fontId="3" fillId="0" borderId="24" xfId="0" applyFont="1" applyBorder="1" applyAlignment="1">
      <alignment horizontal="left" wrapText="1" indent="1"/>
    </xf>
    <xf numFmtId="0" fontId="4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left" wrapText="1" inden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 wrapText="1"/>
    </xf>
    <xf numFmtId="0" fontId="4" fillId="0" borderId="24" xfId="0" applyFont="1" applyBorder="1" applyAlignment="1">
      <alignment horizontal="left" wrapText="1"/>
    </xf>
    <xf numFmtId="0" fontId="4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left" wrapText="1" indent="1"/>
    </xf>
    <xf numFmtId="0" fontId="4" fillId="0" borderId="33" xfId="0" applyFont="1" applyBorder="1" applyAlignment="1">
      <alignment horizontal="center" wrapText="1"/>
    </xf>
    <xf numFmtId="0" fontId="4" fillId="0" borderId="29" xfId="0" applyFont="1" applyBorder="1" applyAlignment="1">
      <alignment wrapText="1"/>
    </xf>
    <xf numFmtId="0" fontId="3" fillId="0" borderId="29" xfId="0" applyFont="1" applyBorder="1" applyAlignment="1">
      <alignment horizontal="left" wrapText="1" indent="1"/>
    </xf>
    <xf numFmtId="0" fontId="4" fillId="0" borderId="29" xfId="0" applyFont="1" applyBorder="1" applyAlignment="1">
      <alignment horizontal="left" wrapText="1"/>
    </xf>
    <xf numFmtId="0" fontId="4" fillId="0" borderId="0" xfId="0" applyFont="1" applyAlignment="1">
      <alignment horizontal="left" indent="3"/>
    </xf>
    <xf numFmtId="0" fontId="3" fillId="0" borderId="29" xfId="0" applyFont="1" applyBorder="1" applyAlignment="1">
      <alignment wrapText="1"/>
    </xf>
    <xf numFmtId="0" fontId="4" fillId="0" borderId="26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165" fontId="4" fillId="0" borderId="25" xfId="2" applyNumberFormat="1" applyFont="1" applyFill="1" applyBorder="1" applyAlignment="1" applyProtection="1">
      <alignment horizontal="left" wrapText="1"/>
    </xf>
    <xf numFmtId="0" fontId="3" fillId="0" borderId="24" xfId="0" applyFont="1" applyBorder="1" applyAlignment="1">
      <alignment horizontal="left" wrapText="1"/>
    </xf>
    <xf numFmtId="166" fontId="1" fillId="0" borderId="35" xfId="2" applyNumberFormat="1" applyFont="1" applyFill="1" applyBorder="1"/>
    <xf numFmtId="166" fontId="12" fillId="0" borderId="11" xfId="2" applyNumberFormat="1" applyFont="1" applyBorder="1" applyAlignment="1">
      <alignment horizontal="center" vertical="center" wrapText="1"/>
    </xf>
    <xf numFmtId="166" fontId="14" fillId="0" borderId="5" xfId="2" applyNumberFormat="1" applyFont="1" applyFill="1" applyBorder="1" applyAlignment="1">
      <alignment wrapText="1"/>
    </xf>
    <xf numFmtId="166" fontId="14" fillId="0" borderId="6" xfId="2" applyNumberFormat="1" applyFont="1" applyFill="1" applyBorder="1" applyAlignment="1">
      <alignment wrapText="1"/>
    </xf>
    <xf numFmtId="166" fontId="14" fillId="0" borderId="36" xfId="2" applyNumberFormat="1" applyFont="1" applyFill="1" applyBorder="1"/>
    <xf numFmtId="166" fontId="14" fillId="0" borderId="6" xfId="2" applyNumberFormat="1" applyFont="1" applyFill="1" applyBorder="1" applyAlignment="1">
      <alignment vertical="top" wrapText="1"/>
    </xf>
    <xf numFmtId="166" fontId="12" fillId="0" borderId="6" xfId="2" applyNumberFormat="1" applyFont="1" applyFill="1" applyBorder="1" applyAlignment="1">
      <alignment horizontal="center"/>
    </xf>
    <xf numFmtId="166" fontId="12" fillId="0" borderId="36" xfId="2" applyNumberFormat="1" applyFont="1" applyFill="1" applyBorder="1"/>
    <xf numFmtId="0" fontId="12" fillId="0" borderId="6" xfId="0" applyFont="1" applyFill="1" applyBorder="1"/>
    <xf numFmtId="166" fontId="13" fillId="0" borderId="36" xfId="2" applyNumberFormat="1" applyFont="1" applyFill="1" applyBorder="1"/>
    <xf numFmtId="0" fontId="14" fillId="0" borderId="0" xfId="0" applyFont="1" applyFill="1"/>
    <xf numFmtId="0" fontId="13" fillId="0" borderId="0" xfId="0" applyFont="1" applyFill="1"/>
    <xf numFmtId="0" fontId="2" fillId="0" borderId="14" xfId="0" applyFont="1" applyBorder="1"/>
    <xf numFmtId="0" fontId="8" fillId="0" borderId="2" xfId="0" applyFont="1" applyFill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wrapText="1" indent="2"/>
    </xf>
    <xf numFmtId="2" fontId="3" fillId="0" borderId="0" xfId="0" applyNumberFormat="1" applyFont="1"/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wrapText="1"/>
    </xf>
    <xf numFmtId="0" fontId="9" fillId="0" borderId="37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wrapText="1" indent="1"/>
    </xf>
    <xf numFmtId="0" fontId="2" fillId="0" borderId="38" xfId="0" applyFont="1" applyFill="1" applyBorder="1" applyAlignment="1">
      <alignment vertical="top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0" xfId="0" applyFont="1" applyAlignment="1"/>
    <xf numFmtId="166" fontId="12" fillId="0" borderId="0" xfId="2" applyNumberFormat="1" applyFont="1" applyBorder="1" applyAlignment="1">
      <alignment horizontal="center" vertical="center" wrapText="1"/>
    </xf>
    <xf numFmtId="166" fontId="14" fillId="0" borderId="0" xfId="2" applyNumberFormat="1" applyFont="1" applyFill="1" applyBorder="1"/>
    <xf numFmtId="166" fontId="2" fillId="0" borderId="0" xfId="2" applyNumberFormat="1" applyFont="1" applyFill="1" applyBorder="1" applyAlignment="1">
      <alignment vertical="top" wrapText="1"/>
    </xf>
    <xf numFmtId="166" fontId="12" fillId="0" borderId="0" xfId="2" applyNumberFormat="1" applyFont="1" applyFill="1" applyBorder="1"/>
    <xf numFmtId="166" fontId="13" fillId="0" borderId="0" xfId="2" applyNumberFormat="1" applyFont="1" applyFill="1" applyBorder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5" xfId="0" applyFont="1" applyFill="1" applyBorder="1" applyAlignment="1">
      <alignment horizontal="center"/>
    </xf>
    <xf numFmtId="166" fontId="3" fillId="0" borderId="35" xfId="2" applyNumberFormat="1" applyFont="1" applyFill="1" applyBorder="1"/>
    <xf numFmtId="166" fontId="3" fillId="0" borderId="40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6" fontId="3" fillId="0" borderId="6" xfId="2" applyNumberFormat="1" applyFont="1" applyFill="1" applyBorder="1"/>
    <xf numFmtId="166" fontId="3" fillId="0" borderId="36" xfId="0" applyNumberFormat="1" applyFont="1" applyFill="1" applyBorder="1"/>
    <xf numFmtId="0" fontId="3" fillId="0" borderId="37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166" fontId="3" fillId="0" borderId="6" xfId="2" applyNumberFormat="1" applyFont="1" applyBorder="1" applyAlignment="1">
      <alignment horizontal="center" vertical="center"/>
    </xf>
    <xf numFmtId="166" fontId="3" fillId="0" borderId="36" xfId="2" applyNumberFormat="1" applyFont="1" applyBorder="1" applyAlignment="1">
      <alignment horizontal="center" vertical="center"/>
    </xf>
    <xf numFmtId="0" fontId="4" fillId="0" borderId="39" xfId="0" applyFont="1" applyBorder="1"/>
    <xf numFmtId="166" fontId="4" fillId="0" borderId="18" xfId="0" applyNumberFormat="1" applyFont="1" applyBorder="1"/>
    <xf numFmtId="0" fontId="3" fillId="0" borderId="0" xfId="0" applyFont="1" applyFill="1" applyAlignment="1"/>
    <xf numFmtId="166" fontId="3" fillId="0" borderId="0" xfId="0" applyNumberFormat="1" applyFont="1"/>
    <xf numFmtId="0" fontId="19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6" fontId="2" fillId="0" borderId="0" xfId="2" applyNumberFormat="1" applyFont="1" applyBorder="1"/>
    <xf numFmtId="1" fontId="1" fillId="0" borderId="3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wrapText="1"/>
    </xf>
    <xf numFmtId="166" fontId="1" fillId="0" borderId="42" xfId="2" applyNumberFormat="1" applyFont="1" applyBorder="1"/>
    <xf numFmtId="166" fontId="1" fillId="0" borderId="6" xfId="2" applyNumberFormat="1" applyFont="1" applyBorder="1"/>
    <xf numFmtId="166" fontId="2" fillId="0" borderId="36" xfId="2" applyNumberFormat="1" applyFont="1" applyBorder="1"/>
    <xf numFmtId="166" fontId="2" fillId="0" borderId="13" xfId="2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6" fontId="2" fillId="0" borderId="0" xfId="2" applyNumberFormat="1" applyFont="1" applyBorder="1" applyAlignment="1">
      <alignment wrapText="1"/>
    </xf>
    <xf numFmtId="0" fontId="2" fillId="0" borderId="14" xfId="0" applyFont="1" applyBorder="1" applyAlignment="1">
      <alignment horizontal="center"/>
    </xf>
    <xf numFmtId="166" fontId="1" fillId="0" borderId="43" xfId="2" applyNumberFormat="1" applyFont="1" applyBorder="1"/>
    <xf numFmtId="0" fontId="2" fillId="0" borderId="44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166" fontId="2" fillId="0" borderId="45" xfId="2" applyNumberFormat="1" applyFont="1" applyBorder="1"/>
    <xf numFmtId="166" fontId="2" fillId="0" borderId="0" xfId="2" applyNumberFormat="1" applyFont="1" applyFill="1" applyBorder="1"/>
    <xf numFmtId="0" fontId="2" fillId="0" borderId="39" xfId="0" applyFont="1" applyBorder="1"/>
    <xf numFmtId="166" fontId="2" fillId="0" borderId="14" xfId="0" applyNumberFormat="1" applyFont="1" applyBorder="1"/>
    <xf numFmtId="166" fontId="2" fillId="0" borderId="18" xfId="2" applyNumberFormat="1" applyFont="1" applyBorder="1"/>
    <xf numFmtId="0" fontId="1" fillId="0" borderId="3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2" fillId="0" borderId="0" xfId="0" applyNumberFormat="1" applyFont="1" applyBorder="1"/>
    <xf numFmtId="0" fontId="2" fillId="0" borderId="15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6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2" xfId="0" applyFont="1" applyBorder="1"/>
    <xf numFmtId="166" fontId="2" fillId="0" borderId="13" xfId="0" applyNumberFormat="1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66" fontId="3" fillId="3" borderId="6" xfId="2" applyNumberFormat="1" applyFont="1" applyFill="1" applyBorder="1"/>
    <xf numFmtId="0" fontId="3" fillId="3" borderId="6" xfId="0" applyFont="1" applyFill="1" applyBorder="1" applyAlignment="1">
      <alignment horizontal="center"/>
    </xf>
    <xf numFmtId="166" fontId="3" fillId="3" borderId="36" xfId="0" applyNumberFormat="1" applyFont="1" applyFill="1" applyBorder="1"/>
    <xf numFmtId="166" fontId="2" fillId="0" borderId="11" xfId="2" applyNumberFormat="1" applyFont="1" applyBorder="1"/>
    <xf numFmtId="0" fontId="9" fillId="0" borderId="4" xfId="0" applyFont="1" applyFill="1" applyBorder="1" applyAlignment="1">
      <alignment horizontal="left" wrapText="1" indent="1"/>
    </xf>
    <xf numFmtId="0" fontId="9" fillId="0" borderId="39" xfId="0" applyFont="1" applyFill="1" applyBorder="1" applyAlignment="1">
      <alignment horizontal="left" wrapText="1" indent="1"/>
    </xf>
    <xf numFmtId="166" fontId="4" fillId="0" borderId="13" xfId="2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3" fillId="0" borderId="42" xfId="2" applyNumberFormat="1" applyFont="1" applyFill="1" applyBorder="1"/>
    <xf numFmtId="166" fontId="3" fillId="0" borderId="46" xfId="2" applyNumberFormat="1" applyFont="1" applyFill="1" applyBorder="1"/>
    <xf numFmtId="166" fontId="4" fillId="0" borderId="42" xfId="2" applyNumberFormat="1" applyFont="1" applyFill="1" applyBorder="1"/>
    <xf numFmtId="166" fontId="4" fillId="0" borderId="46" xfId="2" applyNumberFormat="1" applyFont="1" applyFill="1" applyBorder="1"/>
    <xf numFmtId="166" fontId="4" fillId="0" borderId="12" xfId="2" applyNumberFormat="1" applyFont="1" applyFill="1" applyBorder="1" applyAlignment="1">
      <alignment horizontal="center" vertical="center" wrapText="1"/>
    </xf>
    <xf numFmtId="0" fontId="6" fillId="0" borderId="42" xfId="0" applyFont="1" applyFill="1" applyBorder="1"/>
    <xf numFmtId="166" fontId="4" fillId="0" borderId="47" xfId="2" applyNumberFormat="1" applyFont="1" applyFill="1" applyBorder="1"/>
    <xf numFmtId="0" fontId="3" fillId="0" borderId="35" xfId="0" applyFont="1" applyBorder="1"/>
    <xf numFmtId="0" fontId="3" fillId="0" borderId="40" xfId="0" applyFont="1" applyBorder="1"/>
    <xf numFmtId="0" fontId="3" fillId="0" borderId="36" xfId="0" applyFont="1" applyBorder="1"/>
    <xf numFmtId="0" fontId="4" fillId="0" borderId="36" xfId="0" applyFont="1" applyBorder="1"/>
    <xf numFmtId="0" fontId="4" fillId="0" borderId="48" xfId="0" applyFont="1" applyBorder="1" applyAlignment="1">
      <alignment horizontal="center" vertical="center" wrapText="1"/>
    </xf>
    <xf numFmtId="165" fontId="3" fillId="0" borderId="49" xfId="2" applyNumberFormat="1" applyFont="1" applyFill="1" applyBorder="1" applyAlignment="1" applyProtection="1"/>
    <xf numFmtId="165" fontId="4" fillId="0" borderId="49" xfId="2" applyNumberFormat="1" applyFont="1" applyFill="1" applyBorder="1" applyAlignment="1" applyProtection="1"/>
    <xf numFmtId="165" fontId="3" fillId="0" borderId="50" xfId="2" applyNumberFormat="1" applyFont="1" applyFill="1" applyBorder="1" applyAlignment="1" applyProtection="1"/>
    <xf numFmtId="165" fontId="3" fillId="0" borderId="51" xfId="2" applyNumberFormat="1" applyFont="1" applyFill="1" applyBorder="1" applyAlignment="1" applyProtection="1"/>
    <xf numFmtId="165" fontId="4" fillId="0" borderId="52" xfId="2" applyNumberFormat="1" applyFont="1" applyFill="1" applyBorder="1" applyAlignment="1" applyProtection="1"/>
    <xf numFmtId="165" fontId="3" fillId="0" borderId="36" xfId="0" applyNumberFormat="1" applyFont="1" applyBorder="1"/>
    <xf numFmtId="0" fontId="3" fillId="0" borderId="53" xfId="0" applyFont="1" applyBorder="1"/>
    <xf numFmtId="0" fontId="3" fillId="0" borderId="50" xfId="0" applyFont="1" applyBorder="1"/>
    <xf numFmtId="165" fontId="4" fillId="0" borderId="49" xfId="2" applyNumberFormat="1" applyFont="1" applyFill="1" applyBorder="1" applyAlignment="1" applyProtection="1">
      <alignment horizontal="center"/>
    </xf>
    <xf numFmtId="165" fontId="3" fillId="0" borderId="49" xfId="2" applyNumberFormat="1" applyFont="1" applyFill="1" applyBorder="1" applyAlignment="1" applyProtection="1">
      <alignment horizontal="center"/>
    </xf>
    <xf numFmtId="165" fontId="4" fillId="0" borderId="49" xfId="2" applyNumberFormat="1" applyFont="1" applyFill="1" applyBorder="1" applyAlignment="1" applyProtection="1">
      <alignment horizontal="left" wrapText="1"/>
    </xf>
    <xf numFmtId="165" fontId="3" fillId="0" borderId="49" xfId="2" applyNumberFormat="1" applyFont="1" applyFill="1" applyBorder="1" applyAlignment="1" applyProtection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49" xfId="0" applyFont="1" applyFill="1" applyBorder="1"/>
    <xf numFmtId="165" fontId="4" fillId="0" borderId="50" xfId="2" applyNumberFormat="1" applyFont="1" applyFill="1" applyBorder="1" applyAlignment="1" applyProtection="1">
      <alignment horizontal="left" wrapText="1"/>
    </xf>
    <xf numFmtId="165" fontId="4" fillId="0" borderId="52" xfId="2" applyNumberFormat="1" applyFont="1" applyFill="1" applyBorder="1" applyAlignment="1" applyProtection="1">
      <alignment horizontal="left" wrapText="1"/>
    </xf>
    <xf numFmtId="0" fontId="10" fillId="0" borderId="4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9" fillId="0" borderId="5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left" vertical="top" wrapText="1" indent="1"/>
    </xf>
    <xf numFmtId="165" fontId="3" fillId="3" borderId="49" xfId="2" applyNumberFormat="1" applyFont="1" applyFill="1" applyBorder="1" applyAlignment="1" applyProtection="1"/>
    <xf numFmtId="0" fontId="4" fillId="0" borderId="55" xfId="0" applyFont="1" applyBorder="1" applyAlignment="1">
      <alignment horizontal="center"/>
    </xf>
    <xf numFmtId="165" fontId="4" fillId="3" borderId="25" xfId="2" applyNumberFormat="1" applyFont="1" applyFill="1" applyBorder="1" applyAlignment="1" applyProtection="1"/>
    <xf numFmtId="165" fontId="3" fillId="0" borderId="56" xfId="0" applyNumberFormat="1" applyFont="1" applyBorder="1"/>
    <xf numFmtId="0" fontId="2" fillId="0" borderId="16" xfId="0" applyFont="1" applyFill="1" applyBorder="1" applyAlignment="1">
      <alignment horizontal="left" vertical="top" wrapText="1" indent="4"/>
    </xf>
    <xf numFmtId="0" fontId="2" fillId="0" borderId="39" xfId="0" applyFont="1" applyFill="1" applyBorder="1" applyAlignment="1">
      <alignment horizontal="left" vertical="top" wrapText="1" indent="1"/>
    </xf>
    <xf numFmtId="0" fontId="1" fillId="0" borderId="41" xfId="0" applyFont="1" applyFill="1" applyBorder="1" applyAlignment="1">
      <alignment horizontal="center"/>
    </xf>
    <xf numFmtId="165" fontId="4" fillId="0" borderId="57" xfId="2" applyNumberFormat="1" applyFont="1" applyFill="1" applyBorder="1" applyAlignment="1" applyProtection="1">
      <alignment horizontal="left" wrapText="1"/>
    </xf>
    <xf numFmtId="165" fontId="3" fillId="0" borderId="25" xfId="2" applyNumberFormat="1" applyFont="1" applyFill="1" applyBorder="1" applyAlignment="1" applyProtection="1">
      <alignment horizontal="left" wrapText="1"/>
    </xf>
    <xf numFmtId="166" fontId="1" fillId="0" borderId="58" xfId="2" applyNumberFormat="1" applyFont="1" applyBorder="1"/>
    <xf numFmtId="0" fontId="1" fillId="0" borderId="5" xfId="0" applyFont="1" applyFill="1" applyBorder="1" applyAlignment="1">
      <alignment wrapText="1"/>
    </xf>
    <xf numFmtId="1" fontId="1" fillId="0" borderId="3" xfId="0" applyNumberFormat="1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166" fontId="2" fillId="0" borderId="0" xfId="0" applyNumberFormat="1" applyFont="1"/>
    <xf numFmtId="0" fontId="7" fillId="3" borderId="1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165" fontId="3" fillId="3" borderId="25" xfId="2" applyNumberFormat="1" applyFont="1" applyFill="1" applyBorder="1" applyAlignment="1" applyProtection="1"/>
    <xf numFmtId="165" fontId="3" fillId="0" borderId="59" xfId="2" applyNumberFormat="1" applyFont="1" applyFill="1" applyBorder="1" applyAlignment="1" applyProtection="1">
      <alignment horizontal="left" wrapText="1"/>
    </xf>
    <xf numFmtId="0" fontId="1" fillId="0" borderId="6" xfId="0" applyFont="1" applyFill="1" applyBorder="1" applyAlignment="1">
      <alignment wrapText="1"/>
    </xf>
    <xf numFmtId="1" fontId="1" fillId="0" borderId="4" xfId="0" applyNumberFormat="1" applyFont="1" applyBorder="1" applyAlignment="1">
      <alignment horizontal="center" vertical="center"/>
    </xf>
    <xf numFmtId="166" fontId="2" fillId="0" borderId="60" xfId="2" applyNumberFormat="1" applyFont="1" applyBorder="1"/>
    <xf numFmtId="166" fontId="1" fillId="3" borderId="7" xfId="2" applyNumberFormat="1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43" xfId="0" applyFont="1" applyFill="1" applyBorder="1" applyAlignment="1">
      <alignment wrapText="1"/>
    </xf>
    <xf numFmtId="0" fontId="2" fillId="0" borderId="15" xfId="0" applyFont="1" applyBorder="1"/>
    <xf numFmtId="0" fontId="2" fillId="0" borderId="13" xfId="0" applyFont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165" fontId="3" fillId="0" borderId="0" xfId="2" applyNumberFormat="1" applyFont="1" applyFill="1" applyBorder="1" applyAlignment="1" applyProtection="1">
      <alignment horizontal="left" wrapText="1"/>
    </xf>
    <xf numFmtId="165" fontId="3" fillId="0" borderId="6" xfId="2" applyNumberFormat="1" applyFont="1" applyFill="1" applyBorder="1" applyAlignment="1" applyProtection="1">
      <alignment horizontal="left" wrapText="1"/>
    </xf>
    <xf numFmtId="0" fontId="3" fillId="0" borderId="61" xfId="0" applyFont="1" applyBorder="1" applyAlignment="1">
      <alignment horizontal="left" wrapText="1" indent="1"/>
    </xf>
    <xf numFmtId="165" fontId="4" fillId="0" borderId="62" xfId="2" applyNumberFormat="1" applyFont="1" applyFill="1" applyBorder="1" applyAlignment="1" applyProtection="1"/>
    <xf numFmtId="0" fontId="4" fillId="0" borderId="63" xfId="0" applyFont="1" applyBorder="1" applyAlignment="1">
      <alignment horizontal="center" wrapText="1"/>
    </xf>
    <xf numFmtId="0" fontId="3" fillId="0" borderId="53" xfId="0" applyFont="1" applyFill="1" applyBorder="1"/>
    <xf numFmtId="0" fontId="1" fillId="0" borderId="24" xfId="0" applyFont="1" applyBorder="1" applyAlignment="1">
      <alignment wrapText="1"/>
    </xf>
    <xf numFmtId="0" fontId="4" fillId="0" borderId="28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 wrapText="1"/>
    </xf>
    <xf numFmtId="165" fontId="4" fillId="0" borderId="51" xfId="2" applyNumberFormat="1" applyFont="1" applyFill="1" applyBorder="1" applyAlignment="1" applyProtection="1"/>
    <xf numFmtId="0" fontId="4" fillId="0" borderId="23" xfId="0" applyFont="1" applyFill="1" applyBorder="1" applyAlignment="1">
      <alignment horizontal="center"/>
    </xf>
    <xf numFmtId="0" fontId="4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166" fontId="12" fillId="0" borderId="35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left" vertical="center" wrapText="1"/>
    </xf>
    <xf numFmtId="166" fontId="12" fillId="0" borderId="40" xfId="2" applyNumberFormat="1" applyFont="1" applyFill="1" applyBorder="1" applyAlignment="1">
      <alignment horizontal="center" vertical="center" wrapText="1"/>
    </xf>
    <xf numFmtId="166" fontId="12" fillId="0" borderId="0" xfId="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166" fontId="2" fillId="0" borderId="6" xfId="2" applyNumberFormat="1" applyFont="1" applyFill="1" applyBorder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3" fillId="0" borderId="6" xfId="0" applyFont="1" applyFill="1" applyBorder="1"/>
    <xf numFmtId="166" fontId="2" fillId="0" borderId="36" xfId="2" applyNumberFormat="1" applyFont="1" applyFill="1" applyBorder="1" applyAlignment="1">
      <alignment vertical="top" wrapText="1"/>
    </xf>
    <xf numFmtId="0" fontId="13" fillId="0" borderId="65" xfId="0" applyFont="1" applyFill="1" applyBorder="1"/>
    <xf numFmtId="0" fontId="2" fillId="0" borderId="4" xfId="0" applyFont="1" applyFill="1" applyBorder="1" applyAlignment="1">
      <alignment vertical="top" wrapText="1"/>
    </xf>
    <xf numFmtId="0" fontId="1" fillId="0" borderId="65" xfId="0" applyFont="1" applyFill="1" applyBorder="1"/>
    <xf numFmtId="166" fontId="2" fillId="0" borderId="36" xfId="2" applyNumberFormat="1" applyFont="1" applyFill="1" applyBorder="1"/>
    <xf numFmtId="0" fontId="12" fillId="0" borderId="15" xfId="0" applyFont="1" applyFill="1" applyBorder="1" applyAlignment="1">
      <alignment horizontal="center" vertical="center" wrapText="1"/>
    </xf>
    <xf numFmtId="166" fontId="12" fillId="0" borderId="13" xfId="2" applyNumberFormat="1" applyFont="1" applyFill="1" applyBorder="1" applyAlignment="1">
      <alignment vertical="center" wrapText="1"/>
    </xf>
    <xf numFmtId="166" fontId="12" fillId="0" borderId="13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 indent="2"/>
    </xf>
    <xf numFmtId="0" fontId="3" fillId="0" borderId="6" xfId="0" applyFont="1" applyFill="1" applyBorder="1" applyAlignment="1">
      <alignment horizontal="left" wrapText="1" indent="2"/>
    </xf>
    <xf numFmtId="0" fontId="3" fillId="0" borderId="3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7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7" xfId="0" applyFont="1" applyFill="1" applyBorder="1"/>
    <xf numFmtId="0" fontId="3" fillId="0" borderId="39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indent="4"/>
    </xf>
    <xf numFmtId="0" fontId="4" fillId="0" borderId="2" xfId="0" applyFont="1" applyFill="1" applyBorder="1" applyAlignment="1">
      <alignment horizontal="center"/>
    </xf>
    <xf numFmtId="0" fontId="4" fillId="0" borderId="35" xfId="0" applyFont="1" applyFill="1" applyBorder="1"/>
    <xf numFmtId="0" fontId="4" fillId="0" borderId="42" xfId="0" applyFont="1" applyFill="1" applyBorder="1"/>
    <xf numFmtId="0" fontId="4" fillId="0" borderId="6" xfId="0" applyFont="1" applyFill="1" applyBorder="1" applyAlignment="1">
      <alignment wrapText="1"/>
    </xf>
    <xf numFmtId="0" fontId="0" fillId="0" borderId="4" xfId="0" applyFill="1" applyBorder="1"/>
    <xf numFmtId="0" fontId="0" fillId="0" borderId="6" xfId="0" applyFill="1" applyBorder="1"/>
    <xf numFmtId="0" fontId="0" fillId="0" borderId="0" xfId="0" applyFill="1"/>
    <xf numFmtId="0" fontId="11" fillId="0" borderId="4" xfId="0" applyFont="1" applyFill="1" applyBorder="1"/>
    <xf numFmtId="0" fontId="11" fillId="0" borderId="0" xfId="0" applyFont="1" applyFill="1"/>
    <xf numFmtId="0" fontId="11" fillId="0" borderId="37" xfId="0" applyFont="1" applyFill="1" applyBorder="1"/>
    <xf numFmtId="0" fontId="11" fillId="0" borderId="6" xfId="0" applyFont="1" applyFill="1" applyBorder="1"/>
    <xf numFmtId="0" fontId="11" fillId="0" borderId="39" xfId="0" applyFont="1" applyFill="1" applyBorder="1"/>
    <xf numFmtId="0" fontId="4" fillId="0" borderId="14" xfId="0" applyFont="1" applyFill="1" applyBorder="1"/>
    <xf numFmtId="166" fontId="4" fillId="0" borderId="17" xfId="2" applyNumberFormat="1" applyFont="1" applyFill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16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 indent="1"/>
    </xf>
    <xf numFmtId="0" fontId="2" fillId="0" borderId="0" xfId="0" applyFont="1" applyFill="1"/>
    <xf numFmtId="0" fontId="2" fillId="0" borderId="39" xfId="0" applyFont="1" applyFill="1" applyBorder="1" applyAlignment="1">
      <alignment horizontal="left" wrapText="1" inden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/>
    </xf>
    <xf numFmtId="0" fontId="3" fillId="0" borderId="35" xfId="0" applyFont="1" applyFill="1" applyBorder="1"/>
    <xf numFmtId="0" fontId="3" fillId="0" borderId="40" xfId="0" applyFont="1" applyFill="1" applyBorder="1"/>
    <xf numFmtId="0" fontId="4" fillId="0" borderId="29" xfId="0" applyFont="1" applyFill="1" applyBorder="1" applyAlignment="1">
      <alignment horizontal="left" wrapText="1"/>
    </xf>
    <xf numFmtId="0" fontId="3" fillId="0" borderId="36" xfId="0" applyFont="1" applyFill="1" applyBorder="1"/>
    <xf numFmtId="0" fontId="4" fillId="0" borderId="29" xfId="0" applyFont="1" applyFill="1" applyBorder="1" applyAlignment="1">
      <alignment wrapText="1"/>
    </xf>
    <xf numFmtId="0" fontId="3" fillId="0" borderId="49" xfId="0" applyFont="1" applyFill="1" applyBorder="1" applyAlignment="1">
      <alignment horizontal="left" wrapText="1" indent="1"/>
    </xf>
    <xf numFmtId="0" fontId="3" fillId="0" borderId="50" xfId="0" applyFont="1" applyFill="1" applyBorder="1"/>
    <xf numFmtId="0" fontId="3" fillId="0" borderId="29" xfId="0" applyFont="1" applyFill="1" applyBorder="1" applyAlignment="1">
      <alignment horizontal="left" wrapText="1" indent="1"/>
    </xf>
    <xf numFmtId="0" fontId="3" fillId="0" borderId="29" xfId="0" applyFont="1" applyFill="1" applyBorder="1" applyAlignment="1">
      <alignment horizontal="left" wrapText="1"/>
    </xf>
    <xf numFmtId="165" fontId="3" fillId="0" borderId="36" xfId="0" applyNumberFormat="1" applyFont="1" applyFill="1" applyBorder="1"/>
    <xf numFmtId="0" fontId="4" fillId="0" borderId="29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indent="2"/>
    </xf>
    <xf numFmtId="0" fontId="3" fillId="0" borderId="29" xfId="0" applyFont="1" applyFill="1" applyBorder="1" applyAlignment="1">
      <alignment wrapText="1"/>
    </xf>
    <xf numFmtId="0" fontId="4" fillId="0" borderId="33" xfId="0" applyFont="1" applyFill="1" applyBorder="1" applyAlignment="1">
      <alignment horizontal="center" wrapText="1"/>
    </xf>
    <xf numFmtId="165" fontId="4" fillId="0" borderId="66" xfId="2" applyNumberFormat="1" applyFont="1" applyFill="1" applyBorder="1" applyAlignment="1" applyProtection="1">
      <alignment horizontal="left" wrapText="1"/>
    </xf>
    <xf numFmtId="3" fontId="9" fillId="0" borderId="6" xfId="2" applyNumberFormat="1" applyFont="1" applyFill="1" applyBorder="1"/>
    <xf numFmtId="3" fontId="9" fillId="0" borderId="36" xfId="2" applyNumberFormat="1" applyFont="1" applyFill="1" applyBorder="1"/>
    <xf numFmtId="3" fontId="9" fillId="0" borderId="43" xfId="2" applyNumberFormat="1" applyFont="1" applyFill="1" applyBorder="1"/>
    <xf numFmtId="3" fontId="9" fillId="0" borderId="67" xfId="2" applyNumberFormat="1" applyFont="1" applyFill="1" applyBorder="1"/>
    <xf numFmtId="3" fontId="9" fillId="0" borderId="14" xfId="2" applyNumberFormat="1" applyFont="1" applyFill="1" applyBorder="1"/>
    <xf numFmtId="3" fontId="9" fillId="0" borderId="18" xfId="2" applyNumberFormat="1" applyFont="1" applyFill="1" applyBorder="1"/>
    <xf numFmtId="3" fontId="9" fillId="0" borderId="68" xfId="2" applyNumberFormat="1" applyFont="1" applyFill="1" applyBorder="1"/>
    <xf numFmtId="3" fontId="9" fillId="0" borderId="40" xfId="2" applyNumberFormat="1" applyFont="1" applyFill="1" applyBorder="1"/>
    <xf numFmtId="3" fontId="9" fillId="0" borderId="7" xfId="2" applyNumberFormat="1" applyFont="1" applyFill="1" applyBorder="1"/>
    <xf numFmtId="3" fontId="9" fillId="0" borderId="0" xfId="0" applyNumberFormat="1" applyFont="1" applyFill="1" applyBorder="1"/>
    <xf numFmtId="3" fontId="16" fillId="0" borderId="68" xfId="2" applyNumberFormat="1" applyFont="1" applyFill="1" applyBorder="1"/>
    <xf numFmtId="3" fontId="16" fillId="0" borderId="69" xfId="2" applyNumberFormat="1" applyFont="1" applyFill="1" applyBorder="1"/>
    <xf numFmtId="3" fontId="16" fillId="0" borderId="6" xfId="0" applyNumberFormat="1" applyFont="1" applyFill="1" applyBorder="1"/>
    <xf numFmtId="3" fontId="16" fillId="0" borderId="36" xfId="0" applyNumberFormat="1" applyFont="1" applyFill="1" applyBorder="1"/>
    <xf numFmtId="3" fontId="16" fillId="0" borderId="14" xfId="0" applyNumberFormat="1" applyFont="1" applyFill="1" applyBorder="1"/>
    <xf numFmtId="3" fontId="16" fillId="0" borderId="18" xfId="0" applyNumberFormat="1" applyFont="1" applyFill="1" applyBorder="1"/>
    <xf numFmtId="3" fontId="9" fillId="0" borderId="35" xfId="2" applyNumberFormat="1" applyFont="1" applyFill="1" applyBorder="1"/>
    <xf numFmtId="3" fontId="9" fillId="0" borderId="69" xfId="2" applyNumberFormat="1" applyFont="1" applyFill="1" applyBorder="1"/>
    <xf numFmtId="3" fontId="9" fillId="0" borderId="5" xfId="2" applyNumberFormat="1" applyFont="1" applyFill="1" applyBorder="1"/>
    <xf numFmtId="0" fontId="9" fillId="0" borderId="0" xfId="0" applyFont="1" applyFill="1"/>
    <xf numFmtId="0" fontId="16" fillId="0" borderId="0" xfId="0" applyFont="1" applyFill="1"/>
    <xf numFmtId="3" fontId="2" fillId="0" borderId="0" xfId="0" applyNumberFormat="1" applyFont="1" applyFill="1"/>
    <xf numFmtId="3" fontId="9" fillId="0" borderId="35" xfId="0" applyNumberFormat="1" applyFont="1" applyFill="1" applyBorder="1"/>
    <xf numFmtId="3" fontId="16" fillId="0" borderId="40" xfId="0" applyNumberFormat="1" applyFont="1" applyFill="1" applyBorder="1"/>
    <xf numFmtId="3" fontId="9" fillId="0" borderId="43" xfId="0" applyNumberFormat="1" applyFont="1" applyFill="1" applyBorder="1"/>
    <xf numFmtId="3" fontId="16" fillId="0" borderId="45" xfId="0" applyNumberFormat="1" applyFont="1" applyFill="1" applyBorder="1"/>
    <xf numFmtId="3" fontId="9" fillId="0" borderId="6" xfId="0" applyNumberFormat="1" applyFont="1" applyFill="1" applyBorder="1"/>
    <xf numFmtId="3" fontId="9" fillId="0" borderId="9" xfId="0" applyNumberFormat="1" applyFont="1" applyFill="1" applyBorder="1"/>
    <xf numFmtId="3" fontId="16" fillId="0" borderId="70" xfId="0" applyNumberFormat="1" applyFont="1" applyFill="1" applyBorder="1"/>
    <xf numFmtId="3" fontId="16" fillId="0" borderId="68" xfId="0" applyNumberFormat="1" applyFont="1" applyFill="1" applyBorder="1"/>
    <xf numFmtId="3" fontId="16" fillId="0" borderId="69" xfId="0" applyNumberFormat="1" applyFont="1" applyFill="1" applyBorder="1"/>
    <xf numFmtId="166" fontId="9" fillId="0" borderId="35" xfId="2" applyNumberFormat="1" applyFont="1" applyFill="1" applyBorder="1"/>
    <xf numFmtId="166" fontId="16" fillId="0" borderId="68" xfId="2" applyNumberFormat="1" applyFont="1" applyFill="1" applyBorder="1"/>
    <xf numFmtId="166" fontId="9" fillId="0" borderId="68" xfId="2" applyNumberFormat="1" applyFont="1" applyFill="1" applyBorder="1"/>
    <xf numFmtId="166" fontId="16" fillId="0" borderId="5" xfId="2" applyNumberFormat="1" applyFont="1" applyFill="1" applyBorder="1"/>
    <xf numFmtId="166" fontId="9" fillId="0" borderId="40" xfId="2" applyNumberFormat="1" applyFont="1" applyFill="1" applyBorder="1"/>
    <xf numFmtId="166" fontId="9" fillId="0" borderId="5" xfId="2" applyNumberFormat="1" applyFont="1" applyFill="1" applyBorder="1"/>
    <xf numFmtId="166" fontId="9" fillId="0" borderId="71" xfId="2" applyNumberFormat="1" applyFont="1" applyFill="1" applyBorder="1"/>
    <xf numFmtId="166" fontId="16" fillId="0" borderId="6" xfId="2" applyNumberFormat="1" applyFont="1" applyFill="1" applyBorder="1"/>
    <xf numFmtId="166" fontId="9" fillId="0" borderId="67" xfId="2" applyNumberFormat="1" applyFont="1" applyFill="1" applyBorder="1"/>
    <xf numFmtId="166" fontId="9" fillId="0" borderId="6" xfId="2" applyNumberFormat="1" applyFont="1" applyFill="1" applyBorder="1"/>
    <xf numFmtId="166" fontId="9" fillId="0" borderId="42" xfId="2" applyNumberFormat="1" applyFont="1" applyFill="1" applyBorder="1" applyAlignment="1">
      <alignment horizontal="right"/>
    </xf>
    <xf numFmtId="166" fontId="16" fillId="0" borderId="42" xfId="2" applyNumberFormat="1" applyFont="1" applyFill="1" applyBorder="1"/>
    <xf numFmtId="166" fontId="9" fillId="0" borderId="60" xfId="2" applyNumberFormat="1" applyFont="1" applyFill="1" applyBorder="1"/>
    <xf numFmtId="166" fontId="9" fillId="0" borderId="71" xfId="2" applyNumberFormat="1" applyFont="1" applyFill="1" applyBorder="1" applyAlignment="1">
      <alignment horizontal="right"/>
    </xf>
    <xf numFmtId="166" fontId="16" fillId="0" borderId="71" xfId="2" applyNumberFormat="1" applyFont="1" applyFill="1" applyBorder="1"/>
    <xf numFmtId="166" fontId="9" fillId="0" borderId="43" xfId="2" applyNumberFormat="1" applyFont="1" applyFill="1" applyBorder="1"/>
    <xf numFmtId="166" fontId="9" fillId="0" borderId="58" xfId="2" applyNumberFormat="1" applyFont="1" applyFill="1" applyBorder="1" applyAlignment="1">
      <alignment horizontal="right"/>
    </xf>
    <xf numFmtId="166" fontId="16" fillId="0" borderId="58" xfId="2" applyNumberFormat="1" applyFont="1" applyFill="1" applyBorder="1"/>
    <xf numFmtId="166" fontId="9" fillId="0" borderId="7" xfId="2" applyNumberFormat="1" applyFont="1" applyFill="1" applyBorder="1"/>
    <xf numFmtId="166" fontId="9" fillId="0" borderId="46" xfId="2" applyNumberFormat="1" applyFont="1" applyFill="1" applyBorder="1" applyAlignment="1">
      <alignment horizontal="right"/>
    </xf>
    <xf numFmtId="166" fontId="16" fillId="0" borderId="46" xfId="2" applyNumberFormat="1" applyFont="1" applyFill="1" applyBorder="1"/>
    <xf numFmtId="166" fontId="16" fillId="0" borderId="42" xfId="2" applyNumberFormat="1" applyFont="1" applyFill="1" applyBorder="1" applyAlignment="1">
      <alignment horizontal="right"/>
    </xf>
    <xf numFmtId="166" fontId="9" fillId="0" borderId="36" xfId="2" applyNumberFormat="1" applyFont="1" applyFill="1" applyBorder="1"/>
    <xf numFmtId="166" fontId="9" fillId="0" borderId="72" xfId="2" applyNumberFormat="1" applyFont="1" applyFill="1" applyBorder="1"/>
    <xf numFmtId="166" fontId="9" fillId="0" borderId="0" xfId="2" applyNumberFormat="1" applyFont="1" applyFill="1" applyBorder="1" applyAlignment="1">
      <alignment horizontal="right"/>
    </xf>
    <xf numFmtId="166" fontId="9" fillId="0" borderId="17" xfId="2" applyNumberFormat="1" applyFont="1" applyFill="1" applyBorder="1" applyAlignment="1">
      <alignment horizontal="right"/>
    </xf>
    <xf numFmtId="166" fontId="9" fillId="0" borderId="14" xfId="2" applyNumberFormat="1" applyFont="1" applyFill="1" applyBorder="1"/>
    <xf numFmtId="166" fontId="9" fillId="0" borderId="18" xfId="2" applyNumberFormat="1" applyFont="1" applyFill="1" applyBorder="1"/>
    <xf numFmtId="165" fontId="16" fillId="0" borderId="73" xfId="2" applyNumberFormat="1" applyFont="1" applyFill="1" applyBorder="1" applyAlignment="1">
      <alignment horizontal="left" vertical="center" wrapText="1"/>
    </xf>
    <xf numFmtId="165" fontId="16" fillId="0" borderId="74" xfId="2" applyNumberFormat="1" applyFont="1" applyFill="1" applyBorder="1" applyAlignment="1">
      <alignment horizontal="left" vertical="center" wrapText="1"/>
    </xf>
    <xf numFmtId="165" fontId="16" fillId="0" borderId="6" xfId="2" applyNumberFormat="1" applyFont="1" applyFill="1" applyBorder="1" applyAlignment="1">
      <alignment vertical="center" wrapText="1"/>
    </xf>
    <xf numFmtId="165" fontId="16" fillId="0" borderId="36" xfId="2" applyNumberFormat="1" applyFont="1" applyFill="1" applyBorder="1" applyAlignment="1">
      <alignment vertical="center" wrapText="1"/>
    </xf>
    <xf numFmtId="165" fontId="16" fillId="0" borderId="14" xfId="2" applyNumberFormat="1" applyFont="1" applyFill="1" applyBorder="1" applyAlignment="1">
      <alignment vertical="center" wrapText="1"/>
    </xf>
    <xf numFmtId="165" fontId="16" fillId="0" borderId="18" xfId="2" applyNumberFormat="1" applyFont="1" applyFill="1" applyBorder="1" applyAlignment="1">
      <alignment vertical="center" wrapText="1"/>
    </xf>
    <xf numFmtId="3" fontId="9" fillId="0" borderId="5" xfId="0" applyNumberFormat="1" applyFont="1" applyFill="1" applyBorder="1"/>
    <xf numFmtId="3" fontId="9" fillId="0" borderId="7" xfId="0" applyNumberFormat="1" applyFont="1" applyFill="1" applyBorder="1"/>
    <xf numFmtId="3" fontId="16" fillId="0" borderId="9" xfId="0" applyNumberFormat="1" applyFont="1" applyFill="1" applyBorder="1"/>
    <xf numFmtId="3" fontId="9" fillId="0" borderId="14" xfId="0" applyNumberFormat="1" applyFont="1" applyFill="1" applyBorder="1"/>
    <xf numFmtId="3" fontId="16" fillId="0" borderId="41" xfId="0" applyNumberFormat="1" applyFont="1" applyFill="1" applyBorder="1"/>
    <xf numFmtId="3" fontId="9" fillId="0" borderId="75" xfId="0" applyNumberFormat="1" applyFont="1" applyFill="1" applyBorder="1"/>
    <xf numFmtId="3" fontId="9" fillId="0" borderId="76" xfId="0" applyNumberFormat="1" applyFont="1" applyFill="1" applyBorder="1"/>
    <xf numFmtId="3" fontId="9" fillId="0" borderId="77" xfId="0" applyNumberFormat="1" applyFont="1" applyFill="1" applyBorder="1"/>
    <xf numFmtId="3" fontId="1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9" fillId="0" borderId="35" xfId="0" applyNumberFormat="1" applyFont="1" applyFill="1" applyBorder="1" applyAlignment="1">
      <alignment vertical="center" wrapText="1"/>
    </xf>
    <xf numFmtId="3" fontId="16" fillId="0" borderId="40" xfId="0" applyNumberFormat="1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78" xfId="0" applyNumberFormat="1" applyFont="1" applyFill="1" applyBorder="1" applyAlignment="1">
      <alignment wrapText="1"/>
    </xf>
    <xf numFmtId="3" fontId="16" fillId="0" borderId="69" xfId="0" applyNumberFormat="1" applyFont="1" applyFill="1" applyBorder="1" applyAlignment="1">
      <alignment wrapText="1"/>
    </xf>
    <xf numFmtId="3" fontId="16" fillId="0" borderId="6" xfId="0" applyNumberFormat="1" applyFont="1" applyFill="1" applyBorder="1" applyAlignment="1">
      <alignment wrapText="1"/>
    </xf>
    <xf numFmtId="3" fontId="16" fillId="0" borderId="36" xfId="0" applyNumberFormat="1" applyFont="1" applyFill="1" applyBorder="1" applyAlignment="1">
      <alignment wrapText="1"/>
    </xf>
    <xf numFmtId="3" fontId="16" fillId="0" borderId="14" xfId="0" applyNumberFormat="1" applyFont="1" applyFill="1" applyBorder="1" applyAlignment="1">
      <alignment wrapText="1"/>
    </xf>
    <xf numFmtId="3" fontId="16" fillId="0" borderId="18" xfId="0" applyNumberFormat="1" applyFont="1" applyFill="1" applyBorder="1" applyAlignment="1">
      <alignment wrapText="1"/>
    </xf>
    <xf numFmtId="0" fontId="30" fillId="0" borderId="0" xfId="0" applyFont="1" applyFill="1"/>
    <xf numFmtId="0" fontId="9" fillId="0" borderId="35" xfId="0" applyFont="1" applyFill="1" applyBorder="1" applyAlignment="1">
      <alignment vertical="center" wrapText="1"/>
    </xf>
    <xf numFmtId="3" fontId="16" fillId="0" borderId="69" xfId="0" applyNumberFormat="1" applyFont="1" applyFill="1" applyBorder="1" applyAlignment="1">
      <alignment vertical="center" wrapText="1"/>
    </xf>
    <xf numFmtId="3" fontId="16" fillId="0" borderId="60" xfId="0" applyNumberFormat="1" applyFont="1" applyFill="1" applyBorder="1" applyAlignment="1">
      <alignment vertical="center" wrapText="1"/>
    </xf>
    <xf numFmtId="3" fontId="16" fillId="0" borderId="18" xfId="0" applyNumberFormat="1" applyFont="1" applyFill="1" applyBorder="1" applyAlignment="1">
      <alignment vertical="center" wrapText="1"/>
    </xf>
    <xf numFmtId="3" fontId="16" fillId="0" borderId="70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vertical="center" wrapText="1"/>
    </xf>
    <xf numFmtId="3" fontId="9" fillId="0" borderId="6" xfId="2" applyNumberFormat="1" applyFont="1" applyFill="1" applyBorder="1" applyAlignment="1">
      <alignment vertical="center" wrapText="1"/>
    </xf>
    <xf numFmtId="3" fontId="9" fillId="0" borderId="58" xfId="0" applyNumberFormat="1" applyFont="1" applyFill="1" applyBorder="1" applyAlignment="1">
      <alignment vertical="center" wrapText="1"/>
    </xf>
    <xf numFmtId="3" fontId="9" fillId="0" borderId="58" xfId="2" applyNumberFormat="1" applyFont="1" applyFill="1" applyBorder="1" applyAlignment="1">
      <alignment vertical="center" wrapText="1"/>
    </xf>
    <xf numFmtId="3" fontId="16" fillId="0" borderId="41" xfId="0" applyNumberFormat="1" applyFont="1" applyFill="1" applyBorder="1" applyAlignment="1">
      <alignment wrapText="1"/>
    </xf>
    <xf numFmtId="165" fontId="8" fillId="0" borderId="49" xfId="2" applyNumberFormat="1" applyFont="1" applyFill="1" applyBorder="1" applyAlignment="1" applyProtection="1">
      <alignment horizontal="center"/>
    </xf>
    <xf numFmtId="165" fontId="8" fillId="0" borderId="25" xfId="2" applyNumberFormat="1" applyFont="1" applyFill="1" applyBorder="1" applyAlignment="1" applyProtection="1">
      <alignment horizontal="center"/>
    </xf>
    <xf numFmtId="165" fontId="10" fillId="0" borderId="49" xfId="2" applyNumberFormat="1" applyFont="1" applyFill="1" applyBorder="1" applyAlignment="1" applyProtection="1">
      <alignment horizontal="center"/>
    </xf>
    <xf numFmtId="165" fontId="10" fillId="0" borderId="6" xfId="2" applyNumberFormat="1" applyFont="1" applyFill="1" applyBorder="1" applyAlignment="1" applyProtection="1">
      <alignment horizontal="center"/>
    </xf>
    <xf numFmtId="165" fontId="10" fillId="0" borderId="36" xfId="0" applyNumberFormat="1" applyFont="1" applyBorder="1"/>
    <xf numFmtId="0" fontId="10" fillId="0" borderId="6" xfId="0" applyFont="1" applyBorder="1"/>
    <xf numFmtId="165" fontId="8" fillId="0" borderId="49" xfId="2" applyNumberFormat="1" applyFont="1" applyFill="1" applyBorder="1" applyAlignment="1" applyProtection="1">
      <alignment horizontal="left" wrapText="1"/>
    </xf>
    <xf numFmtId="165" fontId="10" fillId="0" borderId="49" xfId="2" applyNumberFormat="1" applyFont="1" applyFill="1" applyBorder="1" applyAlignment="1" applyProtection="1">
      <alignment horizontal="left" wrapText="1"/>
    </xf>
    <xf numFmtId="165" fontId="8" fillId="0" borderId="66" xfId="2" applyNumberFormat="1" applyFont="1" applyFill="1" applyBorder="1" applyAlignment="1" applyProtection="1">
      <alignment horizontal="center"/>
    </xf>
    <xf numFmtId="165" fontId="10" fillId="0" borderId="79" xfId="2" applyNumberFormat="1" applyFont="1" applyFill="1" applyBorder="1" applyAlignment="1" applyProtection="1">
      <alignment horizontal="center"/>
    </xf>
    <xf numFmtId="0" fontId="10" fillId="0" borderId="7" xfId="0" applyFont="1" applyBorder="1"/>
    <xf numFmtId="165" fontId="10" fillId="0" borderId="60" xfId="0" applyNumberFormat="1" applyFont="1" applyBorder="1"/>
    <xf numFmtId="165" fontId="10" fillId="0" borderId="29" xfId="2" applyNumberFormat="1" applyFont="1" applyFill="1" applyBorder="1" applyAlignment="1" applyProtection="1">
      <alignment horizontal="center"/>
    </xf>
    <xf numFmtId="0" fontId="10" fillId="0" borderId="29" xfId="0" applyFont="1" applyBorder="1"/>
    <xf numFmtId="0" fontId="8" fillId="0" borderId="23" xfId="0" applyFont="1" applyBorder="1" applyAlignment="1">
      <alignment horizontal="center"/>
    </xf>
    <xf numFmtId="0" fontId="10" fillId="0" borderId="29" xfId="0" applyFont="1" applyBorder="1" applyAlignment="1">
      <alignment horizontal="left" wrapText="1" indent="1"/>
    </xf>
    <xf numFmtId="165" fontId="10" fillId="0" borderId="49" xfId="2" applyNumberFormat="1" applyFont="1" applyFill="1" applyBorder="1" applyAlignment="1" applyProtection="1"/>
    <xf numFmtId="0" fontId="8" fillId="0" borderId="80" xfId="0" applyFont="1" applyBorder="1" applyAlignment="1">
      <alignment horizontal="center"/>
    </xf>
    <xf numFmtId="0" fontId="10" fillId="0" borderId="6" xfId="0" applyFont="1" applyBorder="1" applyAlignment="1">
      <alignment horizontal="left" wrapText="1" indent="1"/>
    </xf>
    <xf numFmtId="165" fontId="10" fillId="0" borderId="6" xfId="2" applyNumberFormat="1" applyFont="1" applyFill="1" applyBorder="1" applyAlignment="1" applyProtection="1"/>
    <xf numFmtId="165" fontId="10" fillId="0" borderId="5" xfId="2" applyNumberFormat="1" applyFont="1" applyFill="1" applyBorder="1" applyAlignment="1" applyProtection="1"/>
    <xf numFmtId="165" fontId="8" fillId="0" borderId="6" xfId="2" applyNumberFormat="1" applyFont="1" applyFill="1" applyBorder="1" applyAlignment="1" applyProtection="1"/>
    <xf numFmtId="165" fontId="8" fillId="0" borderId="36" xfId="0" applyNumberFormat="1" applyFont="1" applyBorder="1"/>
    <xf numFmtId="0" fontId="8" fillId="0" borderId="81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165" fontId="8" fillId="0" borderId="36" xfId="2" applyNumberFormat="1" applyFont="1" applyFill="1" applyBorder="1" applyAlignment="1" applyProtection="1"/>
    <xf numFmtId="0" fontId="8" fillId="0" borderId="82" xfId="0" applyFont="1" applyBorder="1" applyAlignment="1">
      <alignment horizontal="center"/>
    </xf>
    <xf numFmtId="0" fontId="8" fillId="0" borderId="83" xfId="0" applyFont="1" applyBorder="1" applyAlignment="1">
      <alignment horizontal="center" wrapText="1"/>
    </xf>
    <xf numFmtId="165" fontId="8" fillId="0" borderId="84" xfId="2" applyNumberFormat="1" applyFont="1" applyFill="1" applyBorder="1" applyAlignment="1" applyProtection="1"/>
    <xf numFmtId="165" fontId="8" fillId="0" borderId="50" xfId="2" applyNumberFormat="1" applyFont="1" applyFill="1" applyBorder="1" applyAlignment="1" applyProtection="1"/>
    <xf numFmtId="0" fontId="8" fillId="0" borderId="80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165" fontId="8" fillId="0" borderId="57" xfId="2" applyNumberFormat="1" applyFont="1" applyFill="1" applyBorder="1" applyAlignment="1" applyProtection="1"/>
    <xf numFmtId="165" fontId="10" fillId="0" borderId="50" xfId="2" applyNumberFormat="1" applyFont="1" applyFill="1" applyBorder="1" applyAlignment="1" applyProtection="1"/>
    <xf numFmtId="0" fontId="10" fillId="0" borderId="85" xfId="0" applyFont="1" applyBorder="1" applyAlignment="1">
      <alignment horizontal="left" wrapText="1" indent="1"/>
    </xf>
    <xf numFmtId="165" fontId="10" fillId="0" borderId="86" xfId="2" applyNumberFormat="1" applyFont="1" applyFill="1" applyBorder="1" applyAlignment="1" applyProtection="1"/>
    <xf numFmtId="165" fontId="10" fillId="0" borderId="61" xfId="2" applyNumberFormat="1" applyFont="1" applyFill="1" applyBorder="1" applyAlignment="1" applyProtection="1"/>
    <xf numFmtId="0" fontId="8" fillId="0" borderId="87" xfId="0" applyFont="1" applyBorder="1" applyAlignment="1">
      <alignment horizontal="left" wrapText="1"/>
    </xf>
    <xf numFmtId="0" fontId="8" fillId="0" borderId="29" xfId="0" applyFont="1" applyBorder="1" applyAlignment="1">
      <alignment horizontal="center" wrapText="1"/>
    </xf>
    <xf numFmtId="0" fontId="10" fillId="0" borderId="29" xfId="0" applyFont="1" applyBorder="1" applyAlignment="1">
      <alignment wrapText="1"/>
    </xf>
    <xf numFmtId="0" fontId="8" fillId="0" borderId="28" xfId="0" applyFont="1" applyBorder="1" applyAlignment="1">
      <alignment horizontal="center"/>
    </xf>
    <xf numFmtId="0" fontId="8" fillId="0" borderId="33" xfId="0" applyFont="1" applyBorder="1" applyAlignment="1">
      <alignment horizontal="center" wrapText="1"/>
    </xf>
    <xf numFmtId="165" fontId="8" fillId="0" borderId="52" xfId="2" applyNumberFormat="1" applyFont="1" applyFill="1" applyBorder="1" applyAlignment="1" applyProtection="1"/>
    <xf numFmtId="165" fontId="8" fillId="0" borderId="66" xfId="2" applyNumberFormat="1" applyFont="1" applyFill="1" applyBorder="1" applyAlignment="1" applyProtection="1"/>
    <xf numFmtId="0" fontId="8" fillId="0" borderId="88" xfId="0" applyFont="1" applyBorder="1" applyAlignment="1">
      <alignment horizontal="center"/>
    </xf>
    <xf numFmtId="0" fontId="8" fillId="0" borderId="89" xfId="0" applyFont="1" applyBorder="1" applyAlignment="1">
      <alignment horizontal="center" wrapText="1"/>
    </xf>
    <xf numFmtId="165" fontId="8" fillId="0" borderId="86" xfId="2" applyNumberFormat="1" applyFont="1" applyFill="1" applyBorder="1" applyAlignment="1" applyProtection="1"/>
    <xf numFmtId="0" fontId="10" fillId="0" borderId="43" xfId="0" applyFont="1" applyBorder="1"/>
    <xf numFmtId="165" fontId="10" fillId="0" borderId="67" xfId="0" applyNumberFormat="1" applyFont="1" applyBorder="1"/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3" fillId="0" borderId="29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5" fontId="8" fillId="0" borderId="6" xfId="2" applyNumberFormat="1" applyFont="1" applyFill="1" applyBorder="1" applyAlignment="1" applyProtection="1">
      <alignment horizontal="center"/>
    </xf>
    <xf numFmtId="165" fontId="10" fillId="0" borderId="90" xfId="0" applyNumberFormat="1" applyFont="1" applyBorder="1"/>
    <xf numFmtId="3" fontId="10" fillId="0" borderId="6" xfId="0" applyNumberFormat="1" applyFont="1" applyBorder="1" applyAlignment="1">
      <alignment horizontal="center" wrapText="1"/>
    </xf>
    <xf numFmtId="3" fontId="10" fillId="0" borderId="29" xfId="0" applyNumberFormat="1" applyFont="1" applyBorder="1"/>
    <xf numFmtId="3" fontId="8" fillId="0" borderId="29" xfId="0" applyNumberFormat="1" applyFont="1" applyBorder="1"/>
    <xf numFmtId="3" fontId="8" fillId="0" borderId="29" xfId="2" applyNumberFormat="1" applyFont="1" applyFill="1" applyBorder="1" applyAlignment="1" applyProtection="1">
      <alignment horizontal="center"/>
    </xf>
    <xf numFmtId="3" fontId="10" fillId="0" borderId="29" xfId="2" applyNumberFormat="1" applyFont="1" applyFill="1" applyBorder="1" applyAlignment="1" applyProtection="1">
      <alignment horizontal="center"/>
    </xf>
    <xf numFmtId="165" fontId="8" fillId="0" borderId="52" xfId="2" applyNumberFormat="1" applyFont="1" applyFill="1" applyBorder="1" applyAlignment="1" applyProtection="1">
      <alignment horizontal="center"/>
    </xf>
    <xf numFmtId="166" fontId="2" fillId="0" borderId="71" xfId="2" applyNumberFormat="1" applyFont="1" applyFill="1" applyBorder="1" applyAlignment="1"/>
    <xf numFmtId="166" fontId="2" fillId="0" borderId="45" xfId="2" applyNumberFormat="1" applyFont="1" applyFill="1" applyBorder="1" applyAlignment="1"/>
    <xf numFmtId="166" fontId="1" fillId="0" borderId="42" xfId="2" applyNumberFormat="1" applyFont="1" applyFill="1" applyBorder="1" applyAlignment="1"/>
    <xf numFmtId="166" fontId="1" fillId="0" borderId="45" xfId="2" applyNumberFormat="1" applyFont="1" applyFill="1" applyBorder="1" applyAlignment="1"/>
    <xf numFmtId="166" fontId="1" fillId="0" borderId="42" xfId="2" applyNumberFormat="1" applyFont="1" applyFill="1" applyBorder="1"/>
    <xf numFmtId="0" fontId="1" fillId="0" borderId="6" xfId="0" applyFont="1" applyFill="1" applyBorder="1"/>
    <xf numFmtId="166" fontId="1" fillId="0" borderId="46" xfId="2" applyNumberFormat="1" applyFont="1" applyFill="1" applyBorder="1"/>
    <xf numFmtId="166" fontId="1" fillId="0" borderId="71" xfId="2" applyNumberFormat="1" applyFont="1" applyFill="1" applyBorder="1"/>
    <xf numFmtId="166" fontId="1" fillId="0" borderId="45" xfId="0" applyNumberFormat="1" applyFont="1" applyFill="1" applyBorder="1"/>
    <xf numFmtId="166" fontId="2" fillId="0" borderId="71" xfId="2" applyNumberFormat="1" applyFont="1" applyFill="1" applyBorder="1"/>
    <xf numFmtId="166" fontId="2" fillId="0" borderId="45" xfId="2" applyNumberFormat="1" applyFont="1" applyFill="1" applyBorder="1"/>
    <xf numFmtId="166" fontId="2" fillId="0" borderId="42" xfId="2" applyNumberFormat="1" applyFont="1" applyFill="1" applyBorder="1"/>
    <xf numFmtId="166" fontId="1" fillId="0" borderId="36" xfId="2" applyNumberFormat="1" applyFont="1" applyFill="1" applyBorder="1"/>
    <xf numFmtId="166" fontId="2" fillId="0" borderId="46" xfId="2" applyNumberFormat="1" applyFont="1" applyFill="1" applyBorder="1"/>
    <xf numFmtId="166" fontId="2" fillId="0" borderId="60" xfId="2" applyNumberFormat="1" applyFont="1" applyFill="1" applyBorder="1"/>
    <xf numFmtId="0" fontId="2" fillId="0" borderId="6" xfId="0" applyFont="1" applyFill="1" applyBorder="1"/>
    <xf numFmtId="166" fontId="1" fillId="0" borderId="17" xfId="2" applyNumberFormat="1" applyFont="1" applyFill="1" applyBorder="1"/>
    <xf numFmtId="166" fontId="1" fillId="0" borderId="70" xfId="0" applyNumberFormat="1" applyFont="1" applyFill="1" applyBorder="1"/>
    <xf numFmtId="166" fontId="1" fillId="0" borderId="0" xfId="2" applyNumberFormat="1" applyFont="1" applyFill="1" applyBorder="1"/>
    <xf numFmtId="166" fontId="2" fillId="0" borderId="40" xfId="2" applyNumberFormat="1" applyFont="1" applyFill="1" applyBorder="1"/>
    <xf numFmtId="166" fontId="1" fillId="0" borderId="36" xfId="0" applyNumberFormat="1" applyFont="1" applyFill="1" applyBorder="1"/>
    <xf numFmtId="166" fontId="1" fillId="0" borderId="60" xfId="0" applyNumberFormat="1" applyFont="1" applyFill="1" applyBorder="1"/>
    <xf numFmtId="166" fontId="2" fillId="0" borderId="18" xfId="2" applyNumberFormat="1" applyFont="1" applyFill="1" applyBorder="1"/>
    <xf numFmtId="166" fontId="20" fillId="0" borderId="6" xfId="2" applyNumberFormat="1" applyFont="1" applyFill="1" applyBorder="1" applyAlignment="1">
      <alignment wrapText="1"/>
    </xf>
    <xf numFmtId="0" fontId="10" fillId="0" borderId="49" xfId="0" applyFont="1" applyBorder="1"/>
    <xf numFmtId="3" fontId="10" fillId="0" borderId="49" xfId="0" applyNumberFormat="1" applyFont="1" applyBorder="1"/>
    <xf numFmtId="3" fontId="1" fillId="0" borderId="0" xfId="0" applyNumberFormat="1" applyFont="1" applyFill="1"/>
    <xf numFmtId="165" fontId="8" fillId="0" borderId="91" xfId="2" applyNumberFormat="1" applyFont="1" applyFill="1" applyBorder="1" applyAlignment="1" applyProtection="1"/>
    <xf numFmtId="165" fontId="4" fillId="0" borderId="92" xfId="2" applyNumberFormat="1" applyFont="1" applyFill="1" applyBorder="1" applyAlignment="1" applyProtection="1"/>
    <xf numFmtId="165" fontId="4" fillId="0" borderId="93" xfId="2" applyNumberFormat="1" applyFont="1" applyFill="1" applyBorder="1" applyAlignment="1" applyProtection="1">
      <alignment horizont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vertical="center"/>
    </xf>
    <xf numFmtId="1" fontId="21" fillId="0" borderId="6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3" fontId="21" fillId="0" borderId="42" xfId="0" applyNumberFormat="1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vertical="center"/>
    </xf>
    <xf numFmtId="3" fontId="10" fillId="0" borderId="0" xfId="0" applyNumberFormat="1" applyFont="1"/>
    <xf numFmtId="166" fontId="3" fillId="0" borderId="6" xfId="0" applyNumberFormat="1" applyFont="1" applyFill="1" applyBorder="1"/>
    <xf numFmtId="0" fontId="23" fillId="0" borderId="0" xfId="0" applyFont="1" applyAlignment="1"/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3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94" xfId="0" applyFont="1" applyBorder="1" applyAlignment="1">
      <alignment horizontal="center"/>
    </xf>
    <xf numFmtId="0" fontId="25" fillId="0" borderId="9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7" fillId="0" borderId="6" xfId="0" applyFont="1" applyBorder="1" applyAlignment="1">
      <alignment horizontal="right"/>
    </xf>
    <xf numFmtId="3" fontId="29" fillId="0" borderId="96" xfId="0" applyNumberFormat="1" applyFont="1" applyBorder="1" applyAlignment="1">
      <alignment horizontal="right"/>
    </xf>
    <xf numFmtId="3" fontId="29" fillId="0" borderId="97" xfId="0" applyNumberFormat="1" applyFont="1" applyBorder="1" applyAlignment="1">
      <alignment horizontal="right"/>
    </xf>
    <xf numFmtId="3" fontId="29" fillId="0" borderId="98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99" xfId="0" applyFont="1" applyBorder="1"/>
    <xf numFmtId="0" fontId="23" fillId="0" borderId="1" xfId="0" applyFont="1" applyBorder="1" applyAlignment="1">
      <alignment horizontal="left"/>
    </xf>
    <xf numFmtId="3" fontId="23" fillId="0" borderId="100" xfId="0" applyNumberFormat="1" applyFont="1" applyBorder="1"/>
    <xf numFmtId="3" fontId="23" fillId="0" borderId="6" xfId="0" applyNumberFormat="1" applyFont="1" applyBorder="1"/>
    <xf numFmtId="3" fontId="25" fillId="0" borderId="6" xfId="0" applyNumberFormat="1" applyFont="1" applyBorder="1"/>
    <xf numFmtId="0" fontId="27" fillId="0" borderId="99" xfId="0" applyFont="1" applyBorder="1"/>
    <xf numFmtId="0" fontId="27" fillId="0" borderId="1" xfId="0" applyFont="1" applyBorder="1"/>
    <xf numFmtId="3" fontId="27" fillId="0" borderId="100" xfId="0" applyNumberFormat="1" applyFont="1" applyBorder="1"/>
    <xf numFmtId="0" fontId="23" fillId="0" borderId="1" xfId="0" applyFont="1" applyBorder="1"/>
    <xf numFmtId="3" fontId="27" fillId="0" borderId="6" xfId="0" applyNumberFormat="1" applyFont="1" applyBorder="1"/>
    <xf numFmtId="0" fontId="27" fillId="2" borderId="6" xfId="0" applyFont="1" applyFill="1" applyBorder="1" applyAlignment="1">
      <alignment horizontal="right"/>
    </xf>
    <xf numFmtId="0" fontId="27" fillId="2" borderId="99" xfId="0" applyFont="1" applyFill="1" applyBorder="1"/>
    <xf numFmtId="0" fontId="27" fillId="2" borderId="1" xfId="0" applyFont="1" applyFill="1" applyBorder="1"/>
    <xf numFmtId="3" fontId="27" fillId="2" borderId="100" xfId="0" applyNumberFormat="1" applyFont="1" applyFill="1" applyBorder="1"/>
    <xf numFmtId="3" fontId="27" fillId="2" borderId="6" xfId="0" applyNumberFormat="1" applyFont="1" applyFill="1" applyBorder="1"/>
    <xf numFmtId="0" fontId="27" fillId="0" borderId="9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3" fillId="0" borderId="99" xfId="0" applyFont="1" applyBorder="1" applyAlignment="1">
      <alignment horizontal="left"/>
    </xf>
    <xf numFmtId="167" fontId="14" fillId="0" borderId="6" xfId="2" applyNumberFormat="1" applyFont="1" applyFill="1" applyBorder="1" applyAlignment="1">
      <alignment horizontal="center" vertical="top" wrapText="1"/>
    </xf>
    <xf numFmtId="165" fontId="3" fillId="0" borderId="49" xfId="2" applyNumberFormat="1" applyFont="1" applyFill="1" applyBorder="1" applyAlignment="1" applyProtection="1">
      <alignment horizontal="right"/>
    </xf>
    <xf numFmtId="165" fontId="4" fillId="0" borderId="51" xfId="2" applyNumberFormat="1" applyFont="1" applyFill="1" applyBorder="1" applyAlignment="1" applyProtection="1">
      <alignment horizontal="right"/>
    </xf>
    <xf numFmtId="165" fontId="4" fillId="0" borderId="49" xfId="2" applyNumberFormat="1" applyFont="1" applyFill="1" applyBorder="1" applyAlignment="1" applyProtection="1">
      <alignment horizontal="right"/>
    </xf>
    <xf numFmtId="165" fontId="29" fillId="0" borderId="52" xfId="2" applyNumberFormat="1" applyFont="1" applyFill="1" applyBorder="1" applyAlignment="1" applyProtection="1">
      <alignment horizontal="center"/>
    </xf>
    <xf numFmtId="165" fontId="29" fillId="0" borderId="49" xfId="2" applyNumberFormat="1" applyFont="1" applyFill="1" applyBorder="1" applyAlignment="1" applyProtection="1">
      <alignment horizontal="left" wrapText="1"/>
    </xf>
    <xf numFmtId="165" fontId="25" fillId="0" borderId="49" xfId="2" applyNumberFormat="1" applyFont="1" applyFill="1" applyBorder="1" applyAlignment="1" applyProtection="1">
      <alignment horizontal="left" wrapText="1"/>
    </xf>
    <xf numFmtId="0" fontId="25" fillId="0" borderId="6" xfId="0" applyFont="1" applyBorder="1"/>
    <xf numFmtId="165" fontId="25" fillId="0" borderId="50" xfId="2" applyNumberFormat="1" applyFont="1" applyFill="1" applyBorder="1" applyAlignment="1" applyProtection="1">
      <alignment horizontal="left" wrapText="1"/>
    </xf>
    <xf numFmtId="165" fontId="25" fillId="0" borderId="86" xfId="2" applyNumberFormat="1" applyFont="1" applyFill="1" applyBorder="1" applyAlignment="1" applyProtection="1">
      <alignment horizontal="left" wrapText="1"/>
    </xf>
    <xf numFmtId="165" fontId="25" fillId="0" borderId="6" xfId="2" applyNumberFormat="1" applyFont="1" applyFill="1" applyBorder="1" applyAlignment="1" applyProtection="1">
      <alignment horizontal="left" wrapText="1"/>
    </xf>
    <xf numFmtId="165" fontId="29" fillId="0" borderId="79" xfId="2" applyNumberFormat="1" applyFont="1" applyFill="1" applyBorder="1" applyAlignment="1" applyProtection="1">
      <alignment horizontal="center"/>
    </xf>
    <xf numFmtId="165" fontId="3" fillId="3" borderId="49" xfId="2" applyNumberFormat="1" applyFont="1" applyFill="1" applyBorder="1" applyAlignment="1" applyProtection="1">
      <alignment horizontal="right"/>
    </xf>
    <xf numFmtId="165" fontId="8" fillId="0" borderId="49" xfId="2" applyNumberFormat="1" applyFont="1" applyFill="1" applyBorder="1" applyAlignment="1" applyProtection="1">
      <alignment horizontal="center" vertical="center" wrapText="1"/>
    </xf>
    <xf numFmtId="3" fontId="8" fillId="0" borderId="49" xfId="0" applyNumberFormat="1" applyFont="1" applyBorder="1"/>
    <xf numFmtId="3" fontId="29" fillId="0" borderId="6" xfId="0" applyNumberFormat="1" applyFont="1" applyBorder="1"/>
    <xf numFmtId="3" fontId="29" fillId="0" borderId="42" xfId="0" applyNumberFormat="1" applyFont="1" applyBorder="1"/>
    <xf numFmtId="3" fontId="24" fillId="0" borderId="6" xfId="0" applyNumberFormat="1" applyFont="1" applyBorder="1"/>
    <xf numFmtId="0" fontId="9" fillId="0" borderId="103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101" xfId="0" applyFont="1" applyBorder="1" applyAlignment="1">
      <alignment horizontal="center" vertical="center" wrapText="1"/>
    </xf>
    <xf numFmtId="1" fontId="9" fillId="0" borderId="69" xfId="2" applyNumberFormat="1" applyFont="1" applyFill="1" applyBorder="1" applyAlignment="1">
      <alignment horizontal="center" vertical="center" wrapText="1"/>
    </xf>
    <xf numFmtId="1" fontId="9" fillId="0" borderId="67" xfId="2" applyNumberFormat="1" applyFont="1" applyFill="1" applyBorder="1" applyAlignment="1">
      <alignment horizontal="center" vertical="center" wrapText="1"/>
    </xf>
    <xf numFmtId="1" fontId="9" fillId="0" borderId="45" xfId="2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1" fillId="0" borderId="10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10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7" xfId="0" applyFont="1" applyBorder="1" applyAlignment="1">
      <alignment horizontal="center" vertical="center" wrapText="1"/>
    </xf>
    <xf numFmtId="0" fontId="16" fillId="0" borderId="10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165" fontId="8" fillId="0" borderId="40" xfId="2" applyNumberFormat="1" applyFont="1" applyFill="1" applyBorder="1" applyAlignment="1">
      <alignment horizontal="center" vertical="center" wrapText="1"/>
    </xf>
    <xf numFmtId="165" fontId="8" fillId="0" borderId="36" xfId="2" applyNumberFormat="1" applyFont="1" applyFill="1" applyBorder="1" applyAlignment="1">
      <alignment horizontal="center" vertical="center" wrapText="1"/>
    </xf>
    <xf numFmtId="165" fontId="8" fillId="0" borderId="18" xfId="2" applyNumberFormat="1" applyFont="1" applyFill="1" applyBorder="1" applyAlignment="1">
      <alignment horizontal="center" vertical="center" wrapText="1"/>
    </xf>
    <xf numFmtId="165" fontId="8" fillId="0" borderId="47" xfId="2" applyNumberFormat="1" applyFont="1" applyFill="1" applyBorder="1" applyAlignment="1">
      <alignment horizontal="center" vertical="center" wrapText="1"/>
    </xf>
    <xf numFmtId="165" fontId="8" fillId="0" borderId="42" xfId="2" applyNumberFormat="1" applyFont="1" applyFill="1" applyBorder="1" applyAlignment="1">
      <alignment horizontal="center" vertical="center" wrapText="1"/>
    </xf>
    <xf numFmtId="165" fontId="8" fillId="0" borderId="17" xfId="2" applyNumberFormat="1" applyFont="1" applyFill="1" applyBorder="1" applyAlignment="1">
      <alignment horizontal="center" vertical="center" wrapText="1"/>
    </xf>
    <xf numFmtId="165" fontId="8" fillId="0" borderId="101" xfId="2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65" fontId="8" fillId="0" borderId="106" xfId="2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9" fillId="0" borderId="47" xfId="0" applyFont="1" applyBorder="1" applyAlignment="1">
      <alignment horizontal="center"/>
    </xf>
    <xf numFmtId="0" fontId="9" fillId="0" borderId="101" xfId="0" applyFont="1" applyBorder="1" applyAlignment="1">
      <alignment horizontal="center"/>
    </xf>
    <xf numFmtId="0" fontId="9" fillId="0" borderId="10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1" fontId="16" fillId="0" borderId="69" xfId="2" applyNumberFormat="1" applyFont="1" applyFill="1" applyBorder="1" applyAlignment="1">
      <alignment horizontal="center" vertical="center" wrapText="1"/>
    </xf>
    <xf numFmtId="1" fontId="16" fillId="0" borderId="67" xfId="2" applyNumberFormat="1" applyFont="1" applyFill="1" applyBorder="1" applyAlignment="1">
      <alignment horizontal="center" vertical="center" wrapText="1"/>
    </xf>
    <xf numFmtId="1" fontId="16" fillId="0" borderId="45" xfId="2" applyNumberFormat="1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05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10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6" fillId="0" borderId="78" xfId="0" applyFont="1" applyBorder="1" applyAlignment="1">
      <alignment horizontal="center" wrapText="1"/>
    </xf>
    <xf numFmtId="0" fontId="16" fillId="0" borderId="109" xfId="0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4" fillId="0" borderId="112" xfId="0" applyFont="1" applyBorder="1" applyAlignment="1">
      <alignment horizontal="left" wrapText="1"/>
    </xf>
    <xf numFmtId="0" fontId="4" fillId="0" borderId="113" xfId="0" applyFont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0" fontId="4" fillId="0" borderId="114" xfId="0" applyFont="1" applyBorder="1" applyAlignment="1">
      <alignment horizontal="left" wrapText="1"/>
    </xf>
    <xf numFmtId="0" fontId="4" fillId="0" borderId="115" xfId="0" applyFont="1" applyBorder="1" applyAlignment="1">
      <alignment horizontal="left" wrapText="1"/>
    </xf>
    <xf numFmtId="0" fontId="4" fillId="0" borderId="80" xfId="0" applyFont="1" applyBorder="1" applyAlignment="1">
      <alignment horizontal="left" wrapText="1"/>
    </xf>
    <xf numFmtId="0" fontId="4" fillId="0" borderId="63" xfId="0" applyFont="1" applyBorder="1" applyAlignment="1">
      <alignment horizontal="left" wrapText="1"/>
    </xf>
    <xf numFmtId="0" fontId="4" fillId="0" borderId="114" xfId="0" applyFont="1" applyFill="1" applyBorder="1" applyAlignment="1">
      <alignment horizontal="left" wrapText="1"/>
    </xf>
    <xf numFmtId="0" fontId="4" fillId="0" borderId="116" xfId="0" applyFont="1" applyFill="1" applyBorder="1" applyAlignment="1">
      <alignment horizontal="left" wrapText="1"/>
    </xf>
    <xf numFmtId="0" fontId="4" fillId="0" borderId="80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10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" fillId="0" borderId="4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/>
    <xf numFmtId="0" fontId="2" fillId="0" borderId="47" xfId="0" applyFont="1" applyFill="1" applyBorder="1" applyAlignment="1">
      <alignment horizontal="center"/>
    </xf>
    <xf numFmtId="0" fontId="2" fillId="0" borderId="101" xfId="0" applyFont="1" applyFill="1" applyBorder="1" applyAlignment="1">
      <alignment horizontal="center"/>
    </xf>
    <xf numFmtId="0" fontId="2" fillId="0" borderId="10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9" fillId="0" borderId="97" xfId="0" applyFont="1" applyBorder="1" applyAlignment="1">
      <alignment horizontal="center" wrapText="1"/>
    </xf>
    <xf numFmtId="0" fontId="25" fillId="0" borderId="124" xfId="0" applyFont="1" applyBorder="1"/>
    <xf numFmtId="0" fontId="28" fillId="0" borderId="119" xfId="0" applyFont="1" applyBorder="1"/>
    <xf numFmtId="0" fontId="25" fillId="0" borderId="99" xfId="0" applyFont="1" applyBorder="1"/>
    <xf numFmtId="0" fontId="28" fillId="0" borderId="120" xfId="0" applyFont="1" applyBorder="1" applyAlignment="1">
      <alignment horizontal="left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/>
    <xf numFmtId="0" fontId="26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21" xfId="0" applyFont="1" applyBorder="1" applyAlignment="1">
      <alignment horizontal="center" vertical="center"/>
    </xf>
    <xf numFmtId="0" fontId="25" fillId="0" borderId="121" xfId="0" applyFont="1" applyBorder="1"/>
    <xf numFmtId="0" fontId="25" fillId="0" borderId="0" xfId="0" applyFont="1" applyBorder="1"/>
    <xf numFmtId="0" fontId="25" fillId="0" borderId="119" xfId="0" applyFont="1" applyBorder="1"/>
    <xf numFmtId="0" fontId="29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9" fillId="0" borderId="122" xfId="0" applyFont="1" applyBorder="1" applyAlignment="1">
      <alignment horizontal="center" wrapText="1"/>
    </xf>
    <xf numFmtId="0" fontId="0" fillId="0" borderId="123" xfId="0" applyFont="1" applyBorder="1" applyAlignment="1"/>
  </cellXfs>
  <cellStyles count="3">
    <cellStyle name="Címsor" xfId="1"/>
    <cellStyle name="Ezres" xfId="2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Layout" zoomScaleNormal="100" workbookViewId="0">
      <selection activeCell="D5" sqref="D5"/>
    </sheetView>
  </sheetViews>
  <sheetFormatPr defaultRowHeight="12.75"/>
  <cols>
    <col min="1" max="1" width="43" style="37" customWidth="1"/>
    <col min="2" max="2" width="13.42578125" style="36" customWidth="1"/>
    <col min="3" max="3" width="49.140625" style="36" customWidth="1"/>
    <col min="4" max="4" width="14.28515625" style="38" customWidth="1"/>
    <col min="5" max="5" width="16.42578125" style="38" customWidth="1"/>
    <col min="6" max="16384" width="9.140625" style="36"/>
  </cols>
  <sheetData>
    <row r="1" spans="1:7" ht="30.75" thickBot="1">
      <c r="A1" s="33" t="s">
        <v>27</v>
      </c>
      <c r="B1" s="34" t="s">
        <v>119</v>
      </c>
      <c r="C1" s="34" t="s">
        <v>28</v>
      </c>
      <c r="D1" s="91" t="s">
        <v>119</v>
      </c>
      <c r="E1" s="121"/>
      <c r="F1" s="35"/>
      <c r="G1" s="35"/>
    </row>
    <row r="2" spans="1:7" s="101" customFormat="1" ht="15">
      <c r="A2" s="274" t="s">
        <v>29</v>
      </c>
      <c r="B2" s="275"/>
      <c r="C2" s="276" t="s">
        <v>30</v>
      </c>
      <c r="D2" s="277"/>
      <c r="E2" s="278"/>
      <c r="F2" s="100"/>
      <c r="G2" s="100"/>
    </row>
    <row r="3" spans="1:7" s="101" customFormat="1" ht="13.5">
      <c r="A3" s="279" t="s">
        <v>39</v>
      </c>
      <c r="B3" s="92">
        <f>'4'!C10</f>
        <v>2000000</v>
      </c>
      <c r="C3" s="92" t="s">
        <v>31</v>
      </c>
      <c r="D3" s="94">
        <f>'7'!B10</f>
        <v>9207250</v>
      </c>
      <c r="E3" s="122"/>
      <c r="F3" s="100"/>
      <c r="G3" s="100"/>
    </row>
    <row r="4" spans="1:7" s="101" customFormat="1" ht="13.5">
      <c r="A4" s="280" t="s">
        <v>213</v>
      </c>
      <c r="B4" s="548">
        <f>'2'!C3</f>
        <v>14325241</v>
      </c>
      <c r="C4" s="92" t="s">
        <v>83</v>
      </c>
      <c r="D4" s="94">
        <f>'7'!C10</f>
        <v>2149000</v>
      </c>
      <c r="E4" s="122"/>
      <c r="F4" s="100"/>
      <c r="G4" s="100"/>
    </row>
    <row r="5" spans="1:7" s="101" customFormat="1" ht="13.5">
      <c r="A5" s="280" t="s">
        <v>154</v>
      </c>
      <c r="B5" s="93">
        <f>'2'!C21</f>
        <v>641998</v>
      </c>
      <c r="C5" s="93" t="s">
        <v>41</v>
      </c>
      <c r="D5" s="94">
        <f>'7'!D10</f>
        <v>7168236</v>
      </c>
      <c r="E5" s="122"/>
      <c r="F5" s="100"/>
      <c r="G5" s="100"/>
    </row>
    <row r="6" spans="1:7" s="101" customFormat="1" ht="13.5">
      <c r="A6" s="280" t="s">
        <v>222</v>
      </c>
      <c r="B6" s="93">
        <f>'2'!C9</f>
        <v>683000</v>
      </c>
      <c r="C6" s="93" t="s">
        <v>223</v>
      </c>
      <c r="D6" s="94">
        <f>'7'!F10</f>
        <v>1242050</v>
      </c>
      <c r="E6" s="122"/>
      <c r="F6" s="100"/>
      <c r="G6" s="100"/>
    </row>
    <row r="7" spans="1:7" s="101" customFormat="1" ht="13.5">
      <c r="A7" s="280" t="s">
        <v>228</v>
      </c>
      <c r="B7" s="93"/>
      <c r="C7" s="93" t="s">
        <v>224</v>
      </c>
      <c r="D7" s="94">
        <f>'7'!G10</f>
        <v>50000</v>
      </c>
      <c r="E7" s="122"/>
      <c r="F7" s="100"/>
      <c r="G7" s="100"/>
    </row>
    <row r="8" spans="1:7" s="101" customFormat="1" ht="13.5">
      <c r="A8" s="280" t="s">
        <v>218</v>
      </c>
      <c r="B8" s="95">
        <f>'2'!C23</f>
        <v>0</v>
      </c>
      <c r="C8" s="93" t="s">
        <v>217</v>
      </c>
      <c r="D8" s="94">
        <f>'7'!E10</f>
        <v>642000</v>
      </c>
      <c r="E8" s="122"/>
      <c r="F8" s="100"/>
      <c r="G8" s="100"/>
    </row>
    <row r="9" spans="1:7" s="101" customFormat="1" ht="13.5">
      <c r="A9" s="280" t="s">
        <v>214</v>
      </c>
      <c r="B9" s="606">
        <f>'5'!L21</f>
        <v>3381306</v>
      </c>
      <c r="C9" s="93" t="s">
        <v>32</v>
      </c>
      <c r="D9" s="94">
        <f>'7'!I10</f>
        <v>0</v>
      </c>
      <c r="E9" s="122"/>
      <c r="F9" s="100"/>
      <c r="G9" s="100"/>
    </row>
    <row r="10" spans="1:7" s="101" customFormat="1" ht="13.5">
      <c r="A10" s="280" t="s">
        <v>40</v>
      </c>
      <c r="B10" s="93">
        <v>0</v>
      </c>
      <c r="C10" s="93" t="s">
        <v>220</v>
      </c>
      <c r="D10" s="94">
        <f>'7'!O10</f>
        <v>0</v>
      </c>
      <c r="E10" s="122"/>
      <c r="F10" s="100"/>
      <c r="G10" s="100"/>
    </row>
    <row r="11" spans="1:7" s="101" customFormat="1" ht="15">
      <c r="A11" s="281" t="s">
        <v>35</v>
      </c>
      <c r="B11" s="282">
        <f>SUM(B3:B10)</f>
        <v>21031545</v>
      </c>
      <c r="C11" s="93" t="s">
        <v>252</v>
      </c>
      <c r="D11" s="94">
        <f>'7'!P10</f>
        <v>573009</v>
      </c>
      <c r="E11" s="122"/>
      <c r="F11" s="100"/>
      <c r="G11" s="100"/>
    </row>
    <row r="12" spans="1:7" s="101" customFormat="1" ht="15">
      <c r="A12" s="283"/>
      <c r="B12" s="284"/>
      <c r="C12" s="96" t="s">
        <v>33</v>
      </c>
      <c r="D12" s="285">
        <f>SUM(D3:D11)</f>
        <v>21031545</v>
      </c>
      <c r="E12" s="123"/>
      <c r="F12" s="100"/>
      <c r="G12" s="100"/>
    </row>
    <row r="13" spans="1:7" s="101" customFormat="1" ht="15">
      <c r="A13" s="286"/>
      <c r="B13" s="93"/>
      <c r="C13" s="96"/>
      <c r="D13" s="97"/>
      <c r="E13" s="124"/>
      <c r="F13" s="100"/>
      <c r="G13" s="100"/>
    </row>
    <row r="14" spans="1:7" s="101" customFormat="1" ht="15">
      <c r="A14" s="287" t="s">
        <v>36</v>
      </c>
      <c r="B14" s="95"/>
      <c r="C14" s="98" t="s">
        <v>34</v>
      </c>
      <c r="D14" s="99"/>
      <c r="E14" s="125"/>
      <c r="F14" s="100"/>
      <c r="G14" s="100"/>
    </row>
    <row r="15" spans="1:7" s="101" customFormat="1" ht="13.5">
      <c r="A15" s="288" t="s">
        <v>227</v>
      </c>
      <c r="B15" s="93">
        <v>0</v>
      </c>
      <c r="C15" s="93" t="s">
        <v>215</v>
      </c>
      <c r="D15" s="94">
        <f>'7'!J10</f>
        <v>400000</v>
      </c>
      <c r="E15" s="122"/>
      <c r="F15" s="100"/>
      <c r="G15" s="100"/>
    </row>
    <row r="16" spans="1:7" s="101" customFormat="1" ht="27">
      <c r="A16" s="280" t="s">
        <v>225</v>
      </c>
      <c r="B16" s="93">
        <f>'4'!J10</f>
        <v>0</v>
      </c>
      <c r="C16" s="93" t="s">
        <v>120</v>
      </c>
      <c r="D16" s="94">
        <f>'7'!K10</f>
        <v>0</v>
      </c>
      <c r="E16" s="122"/>
      <c r="F16" s="100"/>
      <c r="G16" s="100"/>
    </row>
    <row r="17" spans="1:7" s="101" customFormat="1" ht="13.5">
      <c r="A17" s="280" t="s">
        <v>226</v>
      </c>
      <c r="B17" s="93"/>
      <c r="C17" s="93" t="s">
        <v>253</v>
      </c>
      <c r="D17" s="94">
        <f>'7'!M10</f>
        <v>0</v>
      </c>
      <c r="E17" s="122"/>
      <c r="F17" s="100"/>
      <c r="G17" s="100"/>
    </row>
    <row r="18" spans="1:7" s="101" customFormat="1" ht="13.5">
      <c r="A18" s="280" t="s">
        <v>219</v>
      </c>
      <c r="B18" s="93">
        <v>0</v>
      </c>
      <c r="C18" s="95" t="s">
        <v>133</v>
      </c>
      <c r="D18" s="94">
        <f>'7'!N10</f>
        <v>0</v>
      </c>
      <c r="E18" s="122"/>
      <c r="F18" s="100"/>
      <c r="G18" s="100"/>
    </row>
    <row r="19" spans="1:7" s="101" customFormat="1" ht="13.5">
      <c r="A19" s="280" t="s">
        <v>216</v>
      </c>
      <c r="B19" s="93">
        <f>'4'!M10</f>
        <v>400000</v>
      </c>
      <c r="C19" s="93" t="s">
        <v>221</v>
      </c>
      <c r="D19" s="94">
        <f>'7'!O10</f>
        <v>0</v>
      </c>
      <c r="E19" s="122"/>
      <c r="F19" s="100"/>
      <c r="G19" s="100"/>
    </row>
    <row r="20" spans="1:7" s="101" customFormat="1" ht="13.5">
      <c r="A20" s="280" t="s">
        <v>84</v>
      </c>
      <c r="B20" s="93">
        <v>0</v>
      </c>
      <c r="C20" s="93" t="s">
        <v>134</v>
      </c>
      <c r="D20" s="94">
        <v>0</v>
      </c>
      <c r="E20" s="122"/>
      <c r="F20" s="100"/>
      <c r="G20" s="100"/>
    </row>
    <row r="21" spans="1:7" s="101" customFormat="1" ht="15.75" thickBot="1">
      <c r="A21" s="281" t="s">
        <v>135</v>
      </c>
      <c r="B21" s="282">
        <f>SUM(B14:B20)</f>
        <v>400000</v>
      </c>
      <c r="C21" s="96" t="s">
        <v>37</v>
      </c>
      <c r="D21" s="289">
        <f>SUM(D15:D20)</f>
        <v>400000</v>
      </c>
      <c r="E21" s="122"/>
      <c r="F21" s="100"/>
      <c r="G21" s="100"/>
    </row>
    <row r="22" spans="1:7" s="296" customFormat="1" ht="15.75" thickBot="1">
      <c r="A22" s="290" t="s">
        <v>38</v>
      </c>
      <c r="B22" s="291">
        <f>SUM(B11+B21)</f>
        <v>21431545</v>
      </c>
      <c r="C22" s="292" t="s">
        <v>38</v>
      </c>
      <c r="D22" s="293">
        <f>SUM(D12+D21)</f>
        <v>21431545</v>
      </c>
      <c r="E22" s="294">
        <f>D22-B22</f>
        <v>0</v>
      </c>
      <c r="F22" s="295"/>
      <c r="G22" s="295"/>
    </row>
  </sheetData>
  <phoneticPr fontId="18" type="noConversion"/>
  <pageMargins left="0.78740157480314965" right="0.15748031496062992" top="1.1417322834645669" bottom="0.74803149606299213" header="0.31496062992125984" footer="0.31496062992125984"/>
  <pageSetup paperSize="9" orientation="landscape" r:id="rId1"/>
  <headerFooter>
    <oddHeader>&amp;C&amp;"Book Antiqua,Félkövér"&amp;11Vindornyalak Község Önkormányzata
költségvetési mérlege közgazdasági tagolásban
2018. év&amp;R&amp;"Book Antiqua,Félkövér"1. melléklet
 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49"/>
  <sheetViews>
    <sheetView view="pageLayout" topLeftCell="A16" zoomScaleNormal="100" workbookViewId="0">
      <selection activeCell="B4" sqref="B4"/>
    </sheetView>
  </sheetViews>
  <sheetFormatPr defaultRowHeight="16.5"/>
  <cols>
    <col min="1" max="1" width="4.42578125" style="76" customWidth="1"/>
    <col min="2" max="2" width="74.5703125" style="77" customWidth="1"/>
    <col min="3" max="3" width="12.28515625" style="28" bestFit="1" customWidth="1"/>
    <col min="4" max="4" width="12" style="3" customWidth="1"/>
    <col min="5" max="5" width="12.28515625" style="3" bestFit="1" customWidth="1"/>
    <col min="6" max="11" width="9.140625" style="3"/>
    <col min="12" max="12" width="9.140625" style="31"/>
    <col min="13" max="16384" width="9.140625" style="3"/>
  </cols>
  <sheetData>
    <row r="1" spans="1:12" ht="45.75" thickBot="1">
      <c r="A1" s="61" t="s">
        <v>14</v>
      </c>
      <c r="B1" s="62" t="s">
        <v>56</v>
      </c>
      <c r="C1" s="204" t="s">
        <v>283</v>
      </c>
      <c r="D1" s="105" t="s">
        <v>141</v>
      </c>
      <c r="E1" s="192" t="s">
        <v>142</v>
      </c>
    </row>
    <row r="2" spans="1:12" ht="16.5" customHeight="1">
      <c r="A2" s="719" t="s">
        <v>371</v>
      </c>
      <c r="B2" s="720"/>
      <c r="C2" s="721"/>
      <c r="D2" s="200"/>
      <c r="E2" s="201"/>
    </row>
    <row r="3" spans="1:12" s="31" customFormat="1">
      <c r="A3" s="63"/>
      <c r="B3" s="64"/>
      <c r="C3" s="205"/>
      <c r="D3" s="30"/>
      <c r="E3" s="203"/>
    </row>
    <row r="4" spans="1:12" s="31" customFormat="1">
      <c r="A4" s="63" t="s">
        <v>293</v>
      </c>
      <c r="B4" s="65" t="s">
        <v>294</v>
      </c>
      <c r="C4" s="229">
        <v>200000</v>
      </c>
      <c r="D4" s="618">
        <v>200000</v>
      </c>
      <c r="E4" s="231">
        <f t="shared" ref="E4:E10" si="0">C4-D4</f>
        <v>0</v>
      </c>
    </row>
    <row r="5" spans="1:12" s="31" customFormat="1">
      <c r="A5" s="63"/>
      <c r="B5" s="67"/>
      <c r="C5" s="229">
        <v>0</v>
      </c>
      <c r="D5" s="607">
        <v>0</v>
      </c>
      <c r="E5" s="246">
        <f t="shared" si="0"/>
        <v>0</v>
      </c>
    </row>
    <row r="6" spans="1:12" s="31" customFormat="1">
      <c r="A6" s="63" t="s">
        <v>287</v>
      </c>
      <c r="B6" s="65" t="s">
        <v>374</v>
      </c>
      <c r="C6" s="229">
        <v>200000</v>
      </c>
      <c r="D6" s="607">
        <v>200000</v>
      </c>
      <c r="E6" s="246">
        <f t="shared" si="0"/>
        <v>0</v>
      </c>
    </row>
    <row r="7" spans="1:12" s="31" customFormat="1" ht="16.5" customHeight="1">
      <c r="A7" s="63"/>
      <c r="B7" s="67"/>
      <c r="C7" s="229">
        <v>0</v>
      </c>
      <c r="D7" s="607"/>
      <c r="E7" s="246">
        <f t="shared" si="0"/>
        <v>0</v>
      </c>
    </row>
    <row r="8" spans="1:12" s="31" customFormat="1" ht="16.5" customHeight="1">
      <c r="A8" s="63"/>
      <c r="B8" s="67"/>
      <c r="C8" s="229">
        <v>0</v>
      </c>
      <c r="D8" s="607"/>
      <c r="E8" s="246">
        <f t="shared" si="0"/>
        <v>0</v>
      </c>
    </row>
    <row r="9" spans="1:12">
      <c r="A9" s="78"/>
      <c r="B9" s="79"/>
      <c r="C9" s="208">
        <v>0</v>
      </c>
      <c r="D9" s="607"/>
      <c r="E9" s="210">
        <f t="shared" si="0"/>
        <v>0</v>
      </c>
      <c r="L9" s="3"/>
    </row>
    <row r="10" spans="1:12">
      <c r="A10" s="68"/>
      <c r="B10" s="106"/>
      <c r="C10" s="207"/>
      <c r="D10" s="607"/>
      <c r="E10" s="210">
        <f t="shared" si="0"/>
        <v>0</v>
      </c>
      <c r="L10" s="3"/>
    </row>
    <row r="11" spans="1:12" s="4" customFormat="1">
      <c r="A11" s="269"/>
      <c r="B11" s="270"/>
      <c r="C11" s="271"/>
      <c r="D11" s="608"/>
      <c r="E11" s="263"/>
    </row>
    <row r="12" spans="1:12" s="31" customFormat="1">
      <c r="A12" s="63"/>
      <c r="B12" s="64"/>
      <c r="C12" s="205">
        <v>0</v>
      </c>
      <c r="D12" s="607"/>
      <c r="E12" s="210">
        <f t="shared" ref="E12:E17" si="1">C12-D12</f>
        <v>0</v>
      </c>
    </row>
    <row r="13" spans="1:12" s="31" customFormat="1">
      <c r="A13" s="63"/>
      <c r="B13" s="64"/>
      <c r="C13" s="205">
        <v>0</v>
      </c>
      <c r="D13" s="607">
        <v>0</v>
      </c>
      <c r="E13" s="210">
        <f t="shared" si="1"/>
        <v>0</v>
      </c>
    </row>
    <row r="14" spans="1:12" s="31" customFormat="1">
      <c r="A14" s="63"/>
      <c r="B14" s="64"/>
      <c r="C14" s="205">
        <v>0</v>
      </c>
      <c r="D14" s="607"/>
      <c r="E14" s="210">
        <f t="shared" si="1"/>
        <v>0</v>
      </c>
    </row>
    <row r="15" spans="1:12" s="31" customFormat="1">
      <c r="A15" s="63"/>
      <c r="B15" s="64"/>
      <c r="C15" s="205">
        <v>0</v>
      </c>
      <c r="D15" s="607"/>
      <c r="E15" s="210">
        <f t="shared" si="1"/>
        <v>0</v>
      </c>
    </row>
    <row r="16" spans="1:12" s="31" customFormat="1">
      <c r="A16" s="63"/>
      <c r="B16" s="64"/>
      <c r="C16" s="205">
        <v>0</v>
      </c>
      <c r="D16" s="607"/>
      <c r="E16" s="210">
        <f t="shared" si="1"/>
        <v>0</v>
      </c>
    </row>
    <row r="17" spans="1:12" s="31" customFormat="1">
      <c r="A17" s="63"/>
      <c r="B17" s="64"/>
      <c r="C17" s="205">
        <v>0</v>
      </c>
      <c r="D17" s="607"/>
      <c r="E17" s="210">
        <f t="shared" si="1"/>
        <v>0</v>
      </c>
    </row>
    <row r="18" spans="1:12">
      <c r="A18" s="63"/>
      <c r="B18" s="73"/>
      <c r="C18" s="206"/>
      <c r="D18" s="609"/>
      <c r="E18" s="66"/>
      <c r="L18" s="3"/>
    </row>
    <row r="19" spans="1:12">
      <c r="A19" s="63"/>
      <c r="B19" s="74"/>
      <c r="C19" s="205"/>
      <c r="D19" s="607"/>
      <c r="E19" s="210">
        <f>C19-D19</f>
        <v>0</v>
      </c>
      <c r="L19" s="3"/>
    </row>
    <row r="20" spans="1:12" s="4" customFormat="1" ht="17.25" thickBot="1">
      <c r="A20" s="267"/>
      <c r="B20" s="268" t="s">
        <v>57</v>
      </c>
      <c r="C20" s="209">
        <f>C4+C6</f>
        <v>400000</v>
      </c>
      <c r="D20" s="209">
        <f>D4+D6</f>
        <v>400000</v>
      </c>
      <c r="E20" s="553">
        <f>E4</f>
        <v>0</v>
      </c>
    </row>
    <row r="22" spans="1:12">
      <c r="B22" s="3"/>
      <c r="L22" s="3"/>
    </row>
    <row r="25" spans="1:12" ht="3" customHeight="1"/>
    <row r="48" ht="13.15" customHeight="1"/>
    <row r="49" hidden="1"/>
  </sheetData>
  <mergeCells count="1">
    <mergeCell ref="A2:C2"/>
  </mergeCells>
  <phoneticPr fontId="18" type="noConversion"/>
  <pageMargins left="0.31496062992125984" right="0.19685039370078741" top="0.70866141732283472" bottom="0.15748031496062992" header="0.23622047244094491" footer="0.19685039370078741"/>
  <pageSetup paperSize="9" scale="85" orientation="portrait" r:id="rId1"/>
  <headerFooter>
    <oddHeader>&amp;C&amp;"Book Antiqua,Félkövér"&amp;11Vindornyalak Község  Önkormányzata
beruházási kiadásai feladatonként&amp;R&amp;"Book Antiqua,Félkövér"10.  melléklet
ezer Ft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29"/>
  <sheetViews>
    <sheetView view="pageLayout" zoomScaleNormal="100" workbookViewId="0">
      <selection activeCell="C8" sqref="C8"/>
    </sheetView>
  </sheetViews>
  <sheetFormatPr defaultRowHeight="16.5"/>
  <cols>
    <col min="1" max="1" width="5.5703125" style="76" customWidth="1"/>
    <col min="2" max="2" width="61.42578125" style="3" customWidth="1"/>
    <col min="3" max="3" width="14" style="3" customWidth="1"/>
    <col min="4" max="4" width="11.7109375" style="3" bestFit="1" customWidth="1"/>
    <col min="5" max="5" width="12.28515625" style="3" bestFit="1" customWidth="1"/>
    <col min="6" max="16384" width="9.140625" style="3"/>
  </cols>
  <sheetData>
    <row r="1" spans="1:12" ht="45.75" thickBot="1">
      <c r="A1" s="61" t="s">
        <v>14</v>
      </c>
      <c r="B1" s="62" t="s">
        <v>59</v>
      </c>
      <c r="C1" s="204" t="s">
        <v>283</v>
      </c>
      <c r="D1" s="105" t="s">
        <v>141</v>
      </c>
      <c r="E1" s="192" t="s">
        <v>142</v>
      </c>
      <c r="L1" s="31"/>
    </row>
    <row r="2" spans="1:12" ht="16.5" customHeight="1">
      <c r="A2" s="722" t="s">
        <v>375</v>
      </c>
      <c r="B2" s="723"/>
      <c r="C2" s="723"/>
      <c r="D2" s="200"/>
      <c r="E2" s="201"/>
      <c r="L2" s="31"/>
    </row>
    <row r="3" spans="1:12">
      <c r="A3" s="63"/>
      <c r="B3" s="81"/>
      <c r="C3" s="205"/>
      <c r="D3" s="29"/>
      <c r="E3" s="202"/>
      <c r="L3" s="31"/>
    </row>
    <row r="4" spans="1:12">
      <c r="A4" s="478"/>
      <c r="B4" s="479"/>
      <c r="C4" s="480"/>
      <c r="D4" s="469"/>
      <c r="E4" s="468"/>
      <c r="L4" s="31"/>
    </row>
    <row r="5" spans="1:12">
      <c r="A5" s="481"/>
      <c r="B5" s="482"/>
      <c r="C5" s="483"/>
      <c r="D5" s="484"/>
      <c r="E5" s="468"/>
      <c r="L5" s="31"/>
    </row>
    <row r="6" spans="1:12">
      <c r="A6" s="487"/>
      <c r="B6" s="482"/>
      <c r="C6" s="483"/>
      <c r="D6" s="483"/>
      <c r="E6" s="475"/>
      <c r="L6" s="31"/>
    </row>
    <row r="7" spans="1:12">
      <c r="A7" s="487">
        <v>4</v>
      </c>
      <c r="B7" s="488" t="s">
        <v>288</v>
      </c>
      <c r="C7" s="485">
        <v>0</v>
      </c>
      <c r="D7" s="485">
        <v>0</v>
      </c>
      <c r="E7" s="489">
        <f>E8++E9+E10</f>
        <v>0</v>
      </c>
      <c r="L7" s="31"/>
    </row>
    <row r="8" spans="1:12">
      <c r="A8" s="487"/>
      <c r="B8" s="482"/>
      <c r="C8" s="483">
        <v>0</v>
      </c>
      <c r="D8" s="483">
        <f>C8</f>
        <v>0</v>
      </c>
      <c r="E8" s="475">
        <f>C8-D8</f>
        <v>0</v>
      </c>
      <c r="L8" s="31"/>
    </row>
    <row r="9" spans="1:12">
      <c r="A9" s="487"/>
      <c r="B9" s="482"/>
      <c r="C9" s="483">
        <v>0</v>
      </c>
      <c r="D9" s="483">
        <f>C9</f>
        <v>0</v>
      </c>
      <c r="E9" s="475">
        <f>C9-D9</f>
        <v>0</v>
      </c>
      <c r="L9" s="31"/>
    </row>
    <row r="10" spans="1:12">
      <c r="A10" s="487"/>
      <c r="B10" s="482"/>
      <c r="C10" s="483">
        <v>0</v>
      </c>
      <c r="D10" s="483">
        <f>C10</f>
        <v>0</v>
      </c>
      <c r="E10" s="475">
        <v>0</v>
      </c>
      <c r="L10" s="31"/>
    </row>
    <row r="11" spans="1:12">
      <c r="A11" s="487"/>
      <c r="B11" s="482"/>
      <c r="C11" s="483"/>
      <c r="D11" s="469"/>
      <c r="E11" s="475"/>
      <c r="G11" s="107"/>
      <c r="L11" s="31"/>
    </row>
    <row r="12" spans="1:12">
      <c r="A12" s="490"/>
      <c r="B12" s="491" t="s">
        <v>24</v>
      </c>
      <c r="C12" s="492">
        <f>C7</f>
        <v>0</v>
      </c>
      <c r="D12" s="492">
        <f>D7</f>
        <v>0</v>
      </c>
      <c r="E12" s="552">
        <f>E7</f>
        <v>0</v>
      </c>
      <c r="L12" s="31"/>
    </row>
    <row r="13" spans="1:12">
      <c r="A13" s="508"/>
      <c r="B13" s="509"/>
      <c r="C13" s="510"/>
      <c r="D13" s="511"/>
      <c r="E13" s="512"/>
      <c r="L13" s="31"/>
    </row>
    <row r="14" spans="1:12">
      <c r="A14" s="513"/>
      <c r="B14" s="514"/>
      <c r="C14" s="488"/>
      <c r="D14" s="469"/>
      <c r="E14" s="468"/>
      <c r="L14" s="31"/>
    </row>
    <row r="15" spans="1:12">
      <c r="A15" s="494"/>
      <c r="B15" s="479"/>
      <c r="C15" s="497"/>
      <c r="D15" s="497"/>
      <c r="E15" s="468"/>
      <c r="L15" s="31"/>
    </row>
    <row r="16" spans="1:12">
      <c r="A16" s="494"/>
      <c r="B16" s="498"/>
      <c r="C16" s="497"/>
      <c r="D16" s="499"/>
      <c r="E16" s="468"/>
      <c r="L16" s="31"/>
    </row>
    <row r="17" spans="1:12">
      <c r="A17" s="494"/>
      <c r="B17" s="482"/>
      <c r="C17" s="500"/>
      <c r="D17" s="483"/>
      <c r="E17" s="468"/>
      <c r="L17" s="31"/>
    </row>
    <row r="18" spans="1:12">
      <c r="A18" s="494"/>
      <c r="B18" s="482"/>
      <c r="C18" s="500"/>
      <c r="D18" s="483"/>
      <c r="E18" s="468"/>
      <c r="L18" s="31"/>
    </row>
    <row r="19" spans="1:12">
      <c r="A19" s="494"/>
      <c r="B19" s="482"/>
      <c r="C19" s="500"/>
      <c r="D19" s="483"/>
      <c r="E19" s="468"/>
      <c r="L19" s="31"/>
    </row>
    <row r="20" spans="1:12">
      <c r="A20" s="494"/>
      <c r="B20" s="482"/>
      <c r="C20" s="500"/>
      <c r="D20" s="483"/>
      <c r="E20" s="468"/>
      <c r="L20" s="31"/>
    </row>
    <row r="21" spans="1:12">
      <c r="A21" s="494"/>
      <c r="B21" s="482"/>
      <c r="C21" s="500"/>
      <c r="D21" s="483"/>
      <c r="E21" s="468"/>
      <c r="L21" s="31"/>
    </row>
    <row r="22" spans="1:12">
      <c r="A22" s="494"/>
      <c r="B22" s="482"/>
      <c r="C22" s="500"/>
      <c r="D22" s="483"/>
      <c r="E22" s="468"/>
      <c r="L22" s="31"/>
    </row>
    <row r="23" spans="1:12">
      <c r="A23" s="494"/>
      <c r="B23" s="482"/>
      <c r="C23" s="500"/>
      <c r="D23" s="483"/>
      <c r="E23" s="468"/>
      <c r="L23" s="31"/>
    </row>
    <row r="24" spans="1:12">
      <c r="A24" s="494"/>
      <c r="B24" s="482"/>
      <c r="C24" s="500"/>
      <c r="D24" s="483"/>
      <c r="E24" s="468"/>
      <c r="L24" s="31"/>
    </row>
    <row r="25" spans="1:12">
      <c r="A25" s="494"/>
      <c r="B25" s="495"/>
      <c r="C25" s="501"/>
      <c r="D25" s="469"/>
      <c r="E25" s="468"/>
      <c r="L25" s="31"/>
    </row>
    <row r="26" spans="1:12" s="84" customFormat="1" ht="15.75">
      <c r="A26" s="478"/>
      <c r="B26" s="502"/>
      <c r="C26" s="493"/>
      <c r="D26" s="493"/>
      <c r="E26" s="496"/>
    </row>
    <row r="27" spans="1:12">
      <c r="A27" s="478"/>
      <c r="B27" s="503"/>
      <c r="C27" s="480"/>
      <c r="D27" s="469"/>
      <c r="E27" s="468">
        <f>C27-D27</f>
        <v>0</v>
      </c>
      <c r="L27" s="31"/>
    </row>
    <row r="28" spans="1:12" ht="17.25" thickBot="1">
      <c r="A28" s="504"/>
      <c r="B28" s="505" t="s">
        <v>57</v>
      </c>
      <c r="C28" s="506">
        <f>SUM(C12+C26)</f>
        <v>0</v>
      </c>
      <c r="D28" s="506">
        <f>SUM(D12+D26)</f>
        <v>0</v>
      </c>
      <c r="E28" s="507">
        <f>SUM(E12+E26)</f>
        <v>0</v>
      </c>
      <c r="L28" s="31"/>
    </row>
    <row r="29" spans="1:12">
      <c r="A29" s="182"/>
      <c r="B29" s="181"/>
      <c r="C29" s="181"/>
      <c r="D29" s="181"/>
      <c r="E29" s="181"/>
    </row>
  </sheetData>
  <mergeCells count="1">
    <mergeCell ref="A2:C2"/>
  </mergeCells>
  <phoneticPr fontId="18" type="noConversion"/>
  <pageMargins left="0.55118110236220474" right="0.31496062992125984" top="0.94488188976377963" bottom="0.35433070866141736" header="0.31496062992125984" footer="0.31496062992125984"/>
  <pageSetup paperSize="9" scale="90" orientation="portrait" r:id="rId1"/>
  <headerFooter>
    <oddHeader>&amp;C&amp;"Book Antiqua,Félkövér"&amp;11Vindornyalak  Község  Önkormányzata
felújítási előirányzatai célonként&amp;R&amp;"Book Antiqua,Félkövér"11. melléklet
 Ft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view="pageLayout" zoomScaleNormal="100" workbookViewId="0">
      <selection activeCell="D5" sqref="D5"/>
    </sheetView>
  </sheetViews>
  <sheetFormatPr defaultRowHeight="16.5"/>
  <cols>
    <col min="1" max="1" width="7" style="76" customWidth="1"/>
    <col min="2" max="2" width="59.7109375" style="3" customWidth="1"/>
    <col min="3" max="3" width="15.28515625" style="3" bestFit="1" customWidth="1"/>
    <col min="4" max="4" width="12.7109375" style="3" customWidth="1"/>
    <col min="5" max="5" width="12" style="3" customWidth="1"/>
    <col min="6" max="16384" width="9.140625" style="3"/>
  </cols>
  <sheetData>
    <row r="1" spans="1:5" ht="45.75" thickBot="1">
      <c r="A1" s="104" t="s">
        <v>14</v>
      </c>
      <c r="B1" s="105" t="s">
        <v>211</v>
      </c>
      <c r="C1" s="105" t="s">
        <v>283</v>
      </c>
      <c r="D1" s="105" t="s">
        <v>141</v>
      </c>
      <c r="E1" s="192" t="s">
        <v>142</v>
      </c>
    </row>
    <row r="2" spans="1:5">
      <c r="A2" s="719" t="s">
        <v>376</v>
      </c>
      <c r="B2" s="720"/>
      <c r="C2" s="211"/>
      <c r="D2" s="200"/>
      <c r="E2" s="201"/>
    </row>
    <row r="3" spans="1:5">
      <c r="A3" s="86"/>
      <c r="B3" s="87"/>
      <c r="C3" s="212"/>
      <c r="D3" s="29"/>
      <c r="E3" s="202"/>
    </row>
    <row r="4" spans="1:5">
      <c r="A4" s="63" t="s">
        <v>293</v>
      </c>
      <c r="B4" s="516" t="s">
        <v>377</v>
      </c>
      <c r="C4" s="464">
        <f>C5</f>
        <v>52000</v>
      </c>
      <c r="D4" s="517">
        <f>D5</f>
        <v>52000</v>
      </c>
      <c r="E4" s="486"/>
    </row>
    <row r="5" spans="1:5">
      <c r="A5" s="63"/>
      <c r="B5" s="515" t="s">
        <v>289</v>
      </c>
      <c r="C5" s="466">
        <v>52000</v>
      </c>
      <c r="D5" s="467">
        <v>52000</v>
      </c>
      <c r="E5" s="468"/>
    </row>
    <row r="6" spans="1:5">
      <c r="A6" s="63"/>
      <c r="B6" s="515"/>
      <c r="C6" s="466"/>
      <c r="D6" s="467"/>
      <c r="E6" s="468"/>
    </row>
    <row r="7" spans="1:5">
      <c r="A7" s="63"/>
      <c r="B7" s="82"/>
      <c r="C7" s="466"/>
      <c r="D7" s="467"/>
      <c r="E7" s="468"/>
    </row>
    <row r="8" spans="1:5">
      <c r="A8" s="63" t="s">
        <v>287</v>
      </c>
      <c r="B8" s="72" t="s">
        <v>285</v>
      </c>
      <c r="C8" s="470">
        <f>SUM(C9:C9)</f>
        <v>75000</v>
      </c>
      <c r="D8" s="619">
        <f>SUM(D9:D9)</f>
        <v>75000</v>
      </c>
      <c r="E8" s="465"/>
    </row>
    <row r="9" spans="1:5">
      <c r="A9" s="63"/>
      <c r="B9" s="67" t="s">
        <v>60</v>
      </c>
      <c r="C9" s="471">
        <v>75000</v>
      </c>
      <c r="D9" s="519">
        <v>75000</v>
      </c>
      <c r="E9" s="468"/>
    </row>
    <row r="10" spans="1:5">
      <c r="A10" s="63"/>
      <c r="B10" s="85"/>
      <c r="C10" s="473"/>
      <c r="D10" s="474"/>
      <c r="E10" s="475"/>
    </row>
    <row r="11" spans="1:5">
      <c r="A11" s="63"/>
      <c r="B11" s="85"/>
      <c r="C11" s="476"/>
      <c r="D11" s="477"/>
      <c r="E11" s="518"/>
    </row>
    <row r="12" spans="1:5">
      <c r="A12" s="63" t="s">
        <v>281</v>
      </c>
      <c r="B12" s="81" t="s">
        <v>378</v>
      </c>
      <c r="C12" s="522">
        <f>C13</f>
        <v>852050</v>
      </c>
      <c r="D12" s="521">
        <f>D13</f>
        <v>852050</v>
      </c>
      <c r="E12" s="518"/>
    </row>
    <row r="13" spans="1:5">
      <c r="A13" s="63"/>
      <c r="B13" s="85" t="s">
        <v>291</v>
      </c>
      <c r="C13" s="523">
        <v>852050</v>
      </c>
      <c r="D13" s="520">
        <f>C13</f>
        <v>852050</v>
      </c>
      <c r="E13" s="518"/>
    </row>
    <row r="14" spans="1:5">
      <c r="A14" s="63"/>
      <c r="B14" s="85"/>
      <c r="C14" s="476"/>
      <c r="D14" s="477"/>
      <c r="E14" s="518"/>
    </row>
    <row r="15" spans="1:5">
      <c r="A15" s="63" t="s">
        <v>290</v>
      </c>
      <c r="B15" s="81" t="s">
        <v>379</v>
      </c>
      <c r="C15" s="464">
        <v>42000</v>
      </c>
      <c r="D15" s="620">
        <f>C15</f>
        <v>42000</v>
      </c>
      <c r="E15" s="518"/>
    </row>
    <row r="16" spans="1:5">
      <c r="A16" s="63"/>
      <c r="B16" s="85"/>
      <c r="C16" s="466"/>
      <c r="D16" s="550"/>
      <c r="E16" s="518"/>
    </row>
    <row r="17" spans="1:5">
      <c r="A17" s="63" t="s">
        <v>292</v>
      </c>
      <c r="B17" s="81" t="s">
        <v>380</v>
      </c>
      <c r="C17" s="464">
        <v>21000</v>
      </c>
      <c r="D17" s="620">
        <f>C17</f>
        <v>21000</v>
      </c>
      <c r="E17" s="518"/>
    </row>
    <row r="18" spans="1:5">
      <c r="A18" s="63"/>
      <c r="B18" s="85"/>
      <c r="C18" s="466"/>
      <c r="D18" s="549"/>
      <c r="E18" s="518"/>
    </row>
    <row r="19" spans="1:5">
      <c r="A19" s="63"/>
      <c r="B19" s="71"/>
      <c r="C19" s="464"/>
      <c r="D19" s="464"/>
      <c r="E19" s="465"/>
    </row>
    <row r="20" spans="1:5">
      <c r="A20" s="63"/>
      <c r="B20" s="71"/>
      <c r="C20" s="466"/>
      <c r="D20" s="469"/>
      <c r="E20" s="468">
        <f>C20-D20</f>
        <v>0</v>
      </c>
    </row>
    <row r="21" spans="1:5">
      <c r="A21" s="724" t="s">
        <v>58</v>
      </c>
      <c r="B21" s="725"/>
      <c r="C21" s="466"/>
      <c r="D21" s="469"/>
      <c r="E21" s="468">
        <f>C21-D21</f>
        <v>0</v>
      </c>
    </row>
    <row r="22" spans="1:5">
      <c r="A22" s="63"/>
      <c r="B22" s="83"/>
      <c r="C22" s="466"/>
      <c r="D22" s="469"/>
      <c r="E22" s="468">
        <f>C22-D22</f>
        <v>0</v>
      </c>
    </row>
    <row r="23" spans="1:5">
      <c r="A23" s="63"/>
      <c r="B23" s="71" t="s">
        <v>24</v>
      </c>
      <c r="C23" s="213">
        <v>0</v>
      </c>
      <c r="D23" s="29"/>
      <c r="E23" s="210">
        <f>C23-D23</f>
        <v>0</v>
      </c>
    </row>
    <row r="24" spans="1:5">
      <c r="A24" s="63"/>
      <c r="B24" s="85"/>
      <c r="C24" s="214"/>
      <c r="D24" s="29"/>
      <c r="E24" s="210">
        <f>C24-D24</f>
        <v>0</v>
      </c>
    </row>
    <row r="25" spans="1:5" ht="17.25" thickBot="1">
      <c r="A25" s="70"/>
      <c r="B25" s="80" t="s">
        <v>57</v>
      </c>
      <c r="C25" s="524">
        <f>C4+C8+C12+C15+C17</f>
        <v>1042050</v>
      </c>
      <c r="D25" s="524">
        <f>D4+D8+D12+D15+D17</f>
        <v>1042050</v>
      </c>
      <c r="E25" s="472">
        <f>SUM(E19+E23)</f>
        <v>0</v>
      </c>
    </row>
  </sheetData>
  <mergeCells count="2">
    <mergeCell ref="A2:B2"/>
    <mergeCell ref="A21:B21"/>
  </mergeCells>
  <phoneticPr fontId="18" type="noConversion"/>
  <pageMargins left="0.39370078740157483" right="0.43307086614173229" top="1.1023622047244095" bottom="0.74803149606299213" header="0.31496062992125984" footer="0.31496062992125984"/>
  <pageSetup paperSize="9" scale="90" orientation="portrait" r:id="rId1"/>
  <headerFooter>
    <oddHeader>&amp;C&amp;"Book Antiqua,Félkövér"&amp;11Vindornyalak Község Önkormányzata
egyéb működési célú támogatásai ÁHT-n belülre&amp;R&amp;"Book Antiqua,Félkövér"12. melléklet
Ft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22"/>
  <sheetViews>
    <sheetView view="pageLayout" zoomScaleNormal="100" workbookViewId="0">
      <selection activeCell="D6" sqref="D6"/>
    </sheetView>
  </sheetViews>
  <sheetFormatPr defaultRowHeight="16.5"/>
  <cols>
    <col min="1" max="1" width="6.5703125" style="76" customWidth="1"/>
    <col min="2" max="2" width="65" style="77" customWidth="1"/>
    <col min="3" max="3" width="14.28515625" style="4" bestFit="1" customWidth="1"/>
    <col min="4" max="4" width="13" style="3" bestFit="1" customWidth="1"/>
    <col min="5" max="5" width="12.28515625" style="3" bestFit="1" customWidth="1"/>
    <col min="6" max="16384" width="9.140625" style="3"/>
  </cols>
  <sheetData>
    <row r="1" spans="1:7" ht="45.75" thickBot="1">
      <c r="A1" s="104" t="s">
        <v>14</v>
      </c>
      <c r="B1" s="105" t="s">
        <v>174</v>
      </c>
      <c r="C1" s="217" t="s">
        <v>283</v>
      </c>
      <c r="D1" s="105" t="s">
        <v>141</v>
      </c>
      <c r="E1" s="192" t="s">
        <v>142</v>
      </c>
      <c r="G1" s="31"/>
    </row>
    <row r="2" spans="1:7" ht="16.5" customHeight="1">
      <c r="A2" s="722" t="s">
        <v>376</v>
      </c>
      <c r="B2" s="721"/>
      <c r="C2" s="265"/>
      <c r="D2" s="200"/>
      <c r="E2" s="201"/>
      <c r="G2" s="31"/>
    </row>
    <row r="3" spans="1:7">
      <c r="A3" s="63"/>
      <c r="B3" s="72"/>
      <c r="C3" s="218"/>
      <c r="D3" s="29"/>
      <c r="E3" s="202"/>
      <c r="G3" s="31"/>
    </row>
    <row r="4" spans="1:7">
      <c r="A4" s="63"/>
      <c r="B4" s="89"/>
      <c r="C4" s="216"/>
      <c r="D4" s="29"/>
      <c r="E4" s="210"/>
      <c r="G4" s="31"/>
    </row>
    <row r="5" spans="1:7">
      <c r="A5" s="63">
        <v>1</v>
      </c>
      <c r="B5" s="65" t="s">
        <v>239</v>
      </c>
      <c r="C5" s="611">
        <v>50000</v>
      </c>
      <c r="D5" s="611">
        <v>50000</v>
      </c>
      <c r="E5" s="88">
        <f>C5-D5</f>
        <v>0</v>
      </c>
      <c r="G5" s="31"/>
    </row>
    <row r="6" spans="1:7">
      <c r="A6" s="63"/>
      <c r="B6" s="67"/>
      <c r="C6" s="612"/>
      <c r="D6" s="613"/>
      <c r="E6" s="210"/>
      <c r="G6" s="31"/>
    </row>
    <row r="7" spans="1:7">
      <c r="A7" s="63"/>
      <c r="B7" s="67"/>
      <c r="C7" s="612"/>
      <c r="D7" s="613"/>
      <c r="E7" s="210"/>
      <c r="G7" s="31"/>
    </row>
    <row r="8" spans="1:7">
      <c r="A8" s="68"/>
      <c r="B8" s="69"/>
      <c r="C8" s="614"/>
      <c r="D8" s="613"/>
      <c r="E8" s="210"/>
      <c r="G8" s="31"/>
    </row>
    <row r="9" spans="1:7">
      <c r="A9" s="68"/>
      <c r="B9" s="69"/>
      <c r="C9" s="614"/>
      <c r="D9" s="613"/>
      <c r="E9" s="210"/>
      <c r="G9" s="31"/>
    </row>
    <row r="10" spans="1:7">
      <c r="A10" s="68"/>
      <c r="B10" s="69"/>
      <c r="C10" s="614"/>
      <c r="D10" s="613"/>
      <c r="E10" s="210"/>
      <c r="G10" s="31"/>
    </row>
    <row r="11" spans="1:7">
      <c r="A11" s="68"/>
      <c r="B11" s="69"/>
      <c r="C11" s="615"/>
      <c r="D11" s="613"/>
      <c r="E11" s="210"/>
      <c r="G11" s="31"/>
    </row>
    <row r="12" spans="1:7">
      <c r="A12" s="68"/>
      <c r="B12" s="262"/>
      <c r="C12" s="616"/>
      <c r="D12" s="613"/>
      <c r="E12" s="210"/>
      <c r="G12" s="31"/>
    </row>
    <row r="13" spans="1:7">
      <c r="A13" s="68"/>
      <c r="B13" s="262"/>
      <c r="C13" s="616"/>
      <c r="D13" s="613"/>
      <c r="E13" s="210"/>
      <c r="G13" s="31"/>
    </row>
    <row r="14" spans="1:7">
      <c r="A14" s="68"/>
      <c r="B14" s="262"/>
      <c r="C14" s="616"/>
      <c r="D14" s="613"/>
      <c r="E14" s="210"/>
      <c r="G14" s="31"/>
    </row>
    <row r="15" spans="1:7">
      <c r="A15" s="68"/>
      <c r="B15" s="262"/>
      <c r="C15" s="616"/>
      <c r="D15" s="613"/>
      <c r="E15" s="210"/>
      <c r="G15" s="31"/>
    </row>
    <row r="16" spans="1:7">
      <c r="A16" s="68"/>
      <c r="B16" s="262"/>
      <c r="C16" s="616"/>
      <c r="D16" s="613"/>
      <c r="E16" s="210"/>
      <c r="G16" s="31"/>
    </row>
    <row r="17" spans="1:7">
      <c r="A17" s="68"/>
      <c r="B17" s="262"/>
      <c r="C17" s="616"/>
      <c r="D17" s="613"/>
      <c r="E17" s="210"/>
      <c r="G17" s="31"/>
    </row>
    <row r="18" spans="1:7">
      <c r="A18" s="68"/>
      <c r="B18" s="262"/>
      <c r="C18" s="616"/>
      <c r="D18" s="613"/>
      <c r="E18" s="210"/>
      <c r="G18" s="31"/>
    </row>
    <row r="19" spans="1:7">
      <c r="A19" s="230"/>
      <c r="B19" s="264"/>
      <c r="C19" s="617"/>
      <c r="D19" s="613"/>
      <c r="E19" s="232"/>
    </row>
    <row r="20" spans="1:7" ht="17.25" thickBot="1">
      <c r="A20" s="70"/>
      <c r="B20" s="75" t="s">
        <v>57</v>
      </c>
      <c r="C20" s="610">
        <f>C5</f>
        <v>50000</v>
      </c>
      <c r="D20" s="610">
        <f>D5</f>
        <v>50000</v>
      </c>
      <c r="E20" s="554">
        <f>E5</f>
        <v>0</v>
      </c>
    </row>
    <row r="22" spans="1:7">
      <c r="B22" s="3"/>
    </row>
  </sheetData>
  <mergeCells count="1">
    <mergeCell ref="A2:B2"/>
  </mergeCells>
  <phoneticPr fontId="18" type="noConversion"/>
  <pageMargins left="0.19685039370078741" right="0.15748031496062992" top="0.74803149606299213" bottom="0.35433070866141736" header="0.23622047244094491" footer="0.15748031496062992"/>
  <pageSetup paperSize="9" scale="90" orientation="portrait" r:id="rId1"/>
  <headerFooter>
    <oddHeader>&amp;C&amp;"Book Antiqua,Félkövér"&amp;11Vindornyalak Község Önkormányzata
egyéb működési célú támogatásai ÁHT-n kívülre&amp;R&amp;"Book Antiqua,Félkövér"13. melléklet
 Ft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G20"/>
  <sheetViews>
    <sheetView view="pageLayout" zoomScaleNormal="100" workbookViewId="0">
      <selection activeCell="B8" sqref="B8"/>
    </sheetView>
  </sheetViews>
  <sheetFormatPr defaultRowHeight="16.5"/>
  <cols>
    <col min="1" max="1" width="6.140625" style="76" bestFit="1" customWidth="1"/>
    <col min="2" max="2" width="59.42578125" style="3" customWidth="1"/>
    <col min="3" max="3" width="10.140625" style="3" bestFit="1" customWidth="1"/>
    <col min="4" max="4" width="9.85546875" style="3" bestFit="1" customWidth="1"/>
    <col min="5" max="5" width="11.140625" style="3" bestFit="1" customWidth="1"/>
    <col min="6" max="16384" width="9.140625" style="3"/>
  </cols>
  <sheetData>
    <row r="1" spans="1:7" ht="45.75" thickBot="1">
      <c r="A1" s="61" t="s">
        <v>14</v>
      </c>
      <c r="B1" s="62" t="s">
        <v>212</v>
      </c>
      <c r="C1" s="204" t="s">
        <v>283</v>
      </c>
      <c r="D1" s="105" t="s">
        <v>141</v>
      </c>
      <c r="E1" s="192" t="s">
        <v>142</v>
      </c>
      <c r="G1" s="31"/>
    </row>
    <row r="2" spans="1:7" s="4" customFormat="1" ht="16.5" customHeight="1">
      <c r="A2" s="726" t="s">
        <v>280</v>
      </c>
      <c r="B2" s="727"/>
      <c r="C2" s="265"/>
      <c r="D2" s="352"/>
      <c r="E2" s="353"/>
      <c r="G2" s="273"/>
    </row>
    <row r="3" spans="1:7" s="4" customFormat="1">
      <c r="A3" s="272"/>
      <c r="B3" s="354"/>
      <c r="C3" s="218"/>
      <c r="D3" s="300"/>
      <c r="E3" s="355"/>
      <c r="G3" s="273"/>
    </row>
    <row r="4" spans="1:7" s="4" customFormat="1">
      <c r="A4" s="272"/>
      <c r="B4" s="356"/>
      <c r="C4" s="215"/>
      <c r="D4" s="215"/>
      <c r="E4" s="88"/>
      <c r="G4" s="273"/>
    </row>
    <row r="5" spans="1:7" s="4" customFormat="1">
      <c r="A5" s="272"/>
      <c r="B5" s="357"/>
      <c r="C5" s="261"/>
      <c r="D5" s="260"/>
      <c r="E5" s="237"/>
      <c r="G5" s="273"/>
    </row>
    <row r="6" spans="1:7" s="4" customFormat="1">
      <c r="A6" s="272"/>
      <c r="B6" s="354"/>
      <c r="C6" s="358"/>
      <c r="D6" s="300"/>
      <c r="E6" s="355"/>
      <c r="G6" s="273"/>
    </row>
    <row r="7" spans="1:7" s="4" customFormat="1">
      <c r="A7" s="272"/>
      <c r="B7" s="354"/>
      <c r="C7" s="215"/>
      <c r="D7" s="215"/>
      <c r="E7" s="88"/>
      <c r="G7" s="273"/>
    </row>
    <row r="8" spans="1:7" s="4" customFormat="1">
      <c r="A8" s="272"/>
      <c r="B8" s="359"/>
      <c r="C8" s="216"/>
      <c r="D8" s="216"/>
      <c r="E8" s="237"/>
      <c r="G8" s="273"/>
    </row>
    <row r="9" spans="1:7" s="4" customFormat="1">
      <c r="A9" s="272"/>
      <c r="B9" s="360"/>
      <c r="C9" s="216"/>
      <c r="D9" s="216"/>
      <c r="E9" s="237"/>
      <c r="G9" s="273"/>
    </row>
    <row r="10" spans="1:7" s="4" customFormat="1">
      <c r="A10" s="272"/>
      <c r="B10" s="356"/>
      <c r="C10" s="215"/>
      <c r="D10" s="219"/>
      <c r="E10" s="236"/>
      <c r="G10" s="273"/>
    </row>
    <row r="11" spans="1:7" s="4" customFormat="1">
      <c r="A11" s="272"/>
      <c r="B11" s="359"/>
      <c r="C11" s="216"/>
      <c r="D11" s="300"/>
      <c r="E11" s="361"/>
      <c r="G11" s="273"/>
    </row>
    <row r="12" spans="1:7" s="4" customFormat="1">
      <c r="A12" s="272"/>
      <c r="B12" s="359"/>
      <c r="C12" s="216"/>
      <c r="D12" s="300"/>
      <c r="E12" s="361"/>
      <c r="G12" s="273"/>
    </row>
    <row r="13" spans="1:7" s="4" customFormat="1" ht="17.25" customHeight="1">
      <c r="A13" s="272"/>
      <c r="B13" s="360"/>
      <c r="C13" s="216"/>
      <c r="D13" s="300"/>
      <c r="E13" s="247"/>
      <c r="G13" s="273"/>
    </row>
    <row r="14" spans="1:7" s="4" customFormat="1">
      <c r="A14" s="272"/>
      <c r="B14" s="362"/>
      <c r="C14" s="215"/>
      <c r="D14" s="215"/>
      <c r="E14" s="88"/>
      <c r="G14" s="273"/>
    </row>
    <row r="15" spans="1:7" s="4" customFormat="1">
      <c r="A15" s="272"/>
      <c r="B15" s="362"/>
      <c r="C15" s="205"/>
      <c r="D15" s="300"/>
      <c r="E15" s="361"/>
      <c r="G15" s="273"/>
    </row>
    <row r="16" spans="1:7" s="4" customFormat="1">
      <c r="A16" s="728"/>
      <c r="B16" s="729"/>
      <c r="C16" s="205"/>
      <c r="D16" s="300"/>
      <c r="E16" s="361"/>
      <c r="G16" s="273"/>
    </row>
    <row r="17" spans="1:7" s="4" customFormat="1">
      <c r="A17" s="272"/>
      <c r="B17" s="363"/>
      <c r="C17" s="205"/>
      <c r="D17" s="300"/>
      <c r="E17" s="361"/>
      <c r="G17" s="273"/>
    </row>
    <row r="18" spans="1:7" s="4" customFormat="1">
      <c r="A18" s="272"/>
      <c r="B18" s="362" t="s">
        <v>24</v>
      </c>
      <c r="C18" s="205">
        <v>0</v>
      </c>
      <c r="D18" s="300"/>
      <c r="E18" s="361">
        <f>C18-D18</f>
        <v>0</v>
      </c>
      <c r="G18" s="273"/>
    </row>
    <row r="19" spans="1:7" s="4" customFormat="1">
      <c r="A19" s="272"/>
      <c r="B19" s="364"/>
      <c r="C19" s="205"/>
      <c r="D19" s="300"/>
      <c r="E19" s="361"/>
    </row>
    <row r="20" spans="1:7" s="4" customFormat="1" ht="17.25" thickBot="1">
      <c r="A20" s="267"/>
      <c r="B20" s="365" t="s">
        <v>57</v>
      </c>
      <c r="C20" s="220">
        <f>SUM(C16+C14)</f>
        <v>0</v>
      </c>
      <c r="D20" s="220">
        <f>SUM(D16+D14)</f>
        <v>0</v>
      </c>
      <c r="E20" s="366">
        <f>SUM(E16+E14)</f>
        <v>0</v>
      </c>
    </row>
  </sheetData>
  <mergeCells count="2">
    <mergeCell ref="A2:B2"/>
    <mergeCell ref="A16:B16"/>
  </mergeCells>
  <phoneticPr fontId="18" type="noConversion"/>
  <pageMargins left="0.59055118110236227" right="0.43307086614173229" top="1.2204724409448819" bottom="0.74803149606299213" header="0.31496062992125984" footer="0.31496062992125984"/>
  <pageSetup paperSize="9" scale="90" orientation="portrait" r:id="rId1"/>
  <headerFooter>
    <oddHeader>&amp;C&amp;"Book Antiqua,Félkövér"&amp;11Zalaszántó Község  Önkormányzata
egyéb felhalmozási célú kiadásai ÁHT-n kívülre&amp;R&amp;"Book Antiqua,Félkövér"14. melléklet
 Ft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18"/>
  <sheetViews>
    <sheetView view="pageLayout" zoomScaleNormal="100" workbookViewId="0">
      <selection activeCell="C16" sqref="C16"/>
    </sheetView>
  </sheetViews>
  <sheetFormatPr defaultRowHeight="16.5"/>
  <cols>
    <col min="1" max="1" width="52.7109375" style="3" customWidth="1"/>
    <col min="2" max="2" width="20" style="3" customWidth="1"/>
    <col min="3" max="3" width="9.28515625" style="3" bestFit="1" customWidth="1"/>
    <col min="4" max="4" width="11.140625" style="3" bestFit="1" customWidth="1"/>
    <col min="5" max="5" width="9.42578125" style="3" bestFit="1" customWidth="1"/>
    <col min="6" max="6" width="11.140625" style="3" bestFit="1" customWidth="1"/>
    <col min="7" max="7" width="12.7109375" style="3" customWidth="1"/>
    <col min="8" max="16384" width="9.140625" style="3"/>
  </cols>
  <sheetData>
    <row r="1" spans="1:7" ht="20.25" customHeight="1">
      <c r="A1" s="730" t="s">
        <v>85</v>
      </c>
      <c r="B1" s="732" t="s">
        <v>235</v>
      </c>
      <c r="C1" s="734" t="s">
        <v>86</v>
      </c>
      <c r="D1" s="734"/>
      <c r="E1" s="734" t="s">
        <v>87</v>
      </c>
      <c r="F1" s="734"/>
      <c r="G1" s="735" t="s">
        <v>88</v>
      </c>
    </row>
    <row r="2" spans="1:7" ht="34.5" customHeight="1" thickBot="1">
      <c r="A2" s="731"/>
      <c r="B2" s="733"/>
      <c r="C2" s="127" t="s">
        <v>89</v>
      </c>
      <c r="D2" s="127" t="s">
        <v>90</v>
      </c>
      <c r="E2" s="127" t="s">
        <v>91</v>
      </c>
      <c r="F2" s="127" t="s">
        <v>90</v>
      </c>
      <c r="G2" s="736"/>
    </row>
    <row r="3" spans="1:7">
      <c r="A3" s="128" t="s">
        <v>92</v>
      </c>
      <c r="B3" s="183" t="s">
        <v>118</v>
      </c>
      <c r="C3" s="129">
        <v>0</v>
      </c>
      <c r="D3" s="130">
        <v>0</v>
      </c>
      <c r="E3" s="129"/>
      <c r="F3" s="130"/>
      <c r="G3" s="131">
        <f t="shared" ref="G3:G11" si="0">SUM(F3+D3)</f>
        <v>0</v>
      </c>
    </row>
    <row r="4" spans="1:7">
      <c r="A4" s="132" t="s">
        <v>93</v>
      </c>
      <c r="B4" s="133" t="s">
        <v>118</v>
      </c>
      <c r="C4" s="134"/>
      <c r="D4" s="135">
        <v>0</v>
      </c>
      <c r="E4" s="134">
        <v>0</v>
      </c>
      <c r="F4" s="135">
        <v>0</v>
      </c>
      <c r="G4" s="136">
        <f t="shared" si="0"/>
        <v>0</v>
      </c>
    </row>
    <row r="5" spans="1:7">
      <c r="A5" s="132" t="s">
        <v>94</v>
      </c>
      <c r="B5" s="133" t="s">
        <v>118</v>
      </c>
      <c r="C5" s="134">
        <v>0</v>
      </c>
      <c r="D5" s="135">
        <v>0</v>
      </c>
      <c r="E5" s="134">
        <v>0</v>
      </c>
      <c r="F5" s="135">
        <v>0</v>
      </c>
      <c r="G5" s="136">
        <f t="shared" si="0"/>
        <v>0</v>
      </c>
    </row>
    <row r="6" spans="1:7">
      <c r="A6" s="132" t="s">
        <v>95</v>
      </c>
      <c r="B6" s="183" t="s">
        <v>118</v>
      </c>
      <c r="C6" s="135">
        <v>0</v>
      </c>
      <c r="D6" s="135">
        <v>0</v>
      </c>
      <c r="E6" s="135">
        <v>0</v>
      </c>
      <c r="F6" s="135">
        <v>0</v>
      </c>
      <c r="G6" s="136">
        <f t="shared" si="0"/>
        <v>0</v>
      </c>
    </row>
    <row r="7" spans="1:7">
      <c r="A7" s="132" t="s">
        <v>96</v>
      </c>
      <c r="B7" s="133" t="s">
        <v>268</v>
      </c>
      <c r="C7" s="186">
        <v>0</v>
      </c>
      <c r="D7" s="185">
        <v>0</v>
      </c>
      <c r="E7" s="186"/>
      <c r="F7" s="185"/>
      <c r="G7" s="187">
        <f t="shared" si="0"/>
        <v>0</v>
      </c>
    </row>
    <row r="8" spans="1:7">
      <c r="A8" s="132" t="s">
        <v>97</v>
      </c>
      <c r="B8" s="133" t="s">
        <v>268</v>
      </c>
      <c r="C8" s="186">
        <v>0</v>
      </c>
      <c r="D8" s="185">
        <v>0</v>
      </c>
      <c r="E8" s="186"/>
      <c r="F8" s="185"/>
      <c r="G8" s="187">
        <f t="shared" si="0"/>
        <v>0</v>
      </c>
    </row>
    <row r="9" spans="1:7">
      <c r="A9" s="132" t="s">
        <v>98</v>
      </c>
      <c r="B9" s="133" t="s">
        <v>99</v>
      </c>
      <c r="C9" s="186">
        <v>0</v>
      </c>
      <c r="D9" s="185">
        <v>0</v>
      </c>
      <c r="E9" s="186">
        <v>0</v>
      </c>
      <c r="F9" s="185">
        <v>0</v>
      </c>
      <c r="G9" s="187">
        <f t="shared" si="0"/>
        <v>0</v>
      </c>
    </row>
    <row r="10" spans="1:7" ht="33">
      <c r="A10" s="137" t="s">
        <v>100</v>
      </c>
      <c r="B10" s="138"/>
      <c r="C10" s="135">
        <v>0</v>
      </c>
      <c r="D10" s="135"/>
      <c r="E10" s="135">
        <v>0</v>
      </c>
      <c r="F10" s="135"/>
      <c r="G10" s="136">
        <f t="shared" si="0"/>
        <v>0</v>
      </c>
    </row>
    <row r="11" spans="1:7">
      <c r="A11" s="137" t="s">
        <v>101</v>
      </c>
      <c r="B11" s="139"/>
      <c r="C11" s="140">
        <v>0</v>
      </c>
      <c r="D11" s="140">
        <v>0</v>
      </c>
      <c r="E11" s="140">
        <v>0</v>
      </c>
      <c r="F11" s="140">
        <v>0</v>
      </c>
      <c r="G11" s="141">
        <f t="shared" si="0"/>
        <v>0</v>
      </c>
    </row>
    <row r="12" spans="1:7" s="31" customFormat="1" ht="15.75" thickBot="1">
      <c r="A12" s="142" t="s">
        <v>24</v>
      </c>
      <c r="B12" s="737"/>
      <c r="C12" s="737"/>
      <c r="D12" s="737"/>
      <c r="E12" s="737"/>
      <c r="F12" s="737"/>
      <c r="G12" s="143">
        <f>SUM(G3:G11)</f>
        <v>0</v>
      </c>
    </row>
    <row r="14" spans="1:7">
      <c r="B14" s="120"/>
      <c r="C14" s="120"/>
      <c r="D14" s="144"/>
    </row>
    <row r="16" spans="1:7">
      <c r="D16" s="145"/>
    </row>
    <row r="17" spans="4:4">
      <c r="D17" s="145"/>
    </row>
    <row r="18" spans="4:4">
      <c r="D18" s="145"/>
    </row>
  </sheetData>
  <mergeCells count="6">
    <mergeCell ref="A1:A2"/>
    <mergeCell ref="B1:B2"/>
    <mergeCell ref="C1:D1"/>
    <mergeCell ref="E1:F1"/>
    <mergeCell ref="G1:G2"/>
    <mergeCell ref="B12:F12"/>
  </mergeCells>
  <pageMargins left="0.70866141732283472" right="0.70866141732283472" top="1.0236220472440944" bottom="0.74803149606299213" header="0.31496062992125984" footer="0.31496062992125984"/>
  <pageSetup paperSize="9" orientation="landscape" r:id="rId1"/>
  <headerFooter>
    <oddHeader>&amp;C&amp;"Book Antiqua,Félkövér"&amp;11Vindornyalak Község  Önkormányzata 
2018. évi közvetett támogatásai&amp;R&amp;"Book Antiqua,Normál"&amp;11 &amp;"Book Antiqua,Félkövér"14. melléklet
Ft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view="pageLayout" zoomScaleNormal="100" workbookViewId="0">
      <selection activeCell="A12" sqref="A12:F12"/>
    </sheetView>
  </sheetViews>
  <sheetFormatPr defaultRowHeight="13.5"/>
  <cols>
    <col min="1" max="1" width="6.28515625" style="1" customWidth="1"/>
    <col min="2" max="2" width="89.5703125" style="1" customWidth="1"/>
    <col min="3" max="3" width="12" style="1" bestFit="1" customWidth="1"/>
    <col min="4" max="4" width="12.140625" style="1" bestFit="1" customWidth="1"/>
    <col min="5" max="5" width="11.5703125" style="1" bestFit="1" customWidth="1"/>
    <col min="6" max="6" width="12.85546875" style="1" bestFit="1" customWidth="1"/>
    <col min="7" max="7" width="11" style="1" bestFit="1" customWidth="1"/>
    <col min="8" max="8" width="12" style="1" bestFit="1" customWidth="1"/>
    <col min="9" max="16384" width="9.140625" style="1"/>
  </cols>
  <sheetData>
    <row r="1" spans="1:7">
      <c r="A1" s="741" t="s">
        <v>102</v>
      </c>
      <c r="B1" s="741"/>
    </row>
    <row r="2" spans="1:7">
      <c r="A2" s="146"/>
      <c r="B2" s="146"/>
    </row>
    <row r="3" spans="1:7" ht="14.25" thickBot="1">
      <c r="A3" s="741" t="s">
        <v>103</v>
      </c>
      <c r="B3" s="741"/>
    </row>
    <row r="4" spans="1:7" ht="15">
      <c r="A4" s="758" t="s">
        <v>14</v>
      </c>
      <c r="B4" s="760" t="s">
        <v>15</v>
      </c>
      <c r="C4" s="755"/>
      <c r="D4" s="756"/>
      <c r="E4" s="757"/>
      <c r="F4" s="739" t="s">
        <v>1</v>
      </c>
      <c r="G4" s="147"/>
    </row>
    <row r="5" spans="1:7" ht="15.75" thickBot="1">
      <c r="A5" s="759"/>
      <c r="B5" s="761"/>
      <c r="C5" s="148" t="s">
        <v>104</v>
      </c>
      <c r="D5" s="149" t="s">
        <v>105</v>
      </c>
      <c r="E5" s="148" t="s">
        <v>106</v>
      </c>
      <c r="F5" s="740"/>
      <c r="G5" s="147"/>
    </row>
    <row r="6" spans="1:7" ht="54.75">
      <c r="A6" s="151">
        <v>1</v>
      </c>
      <c r="B6" s="152" t="s">
        <v>107</v>
      </c>
      <c r="C6" s="153">
        <v>6585</v>
      </c>
      <c r="D6" s="154">
        <v>6585</v>
      </c>
      <c r="E6" s="154">
        <v>52765</v>
      </c>
      <c r="F6" s="155">
        <f>SUM(C6:E6)</f>
        <v>65935</v>
      </c>
      <c r="G6" s="150"/>
    </row>
    <row r="7" spans="1:7" ht="32.25" customHeight="1">
      <c r="A7" s="249">
        <v>2</v>
      </c>
      <c r="B7" s="248" t="s">
        <v>266</v>
      </c>
      <c r="C7" s="154"/>
      <c r="D7" s="154">
        <v>27000</v>
      </c>
      <c r="E7" s="154"/>
      <c r="F7" s="155">
        <f>SUM(C7:E7)</f>
        <v>27000</v>
      </c>
      <c r="G7" s="150"/>
    </row>
    <row r="8" spans="1:7" ht="33" customHeight="1" thickBot="1">
      <c r="A8" s="254">
        <v>3</v>
      </c>
      <c r="B8" s="255" t="s">
        <v>255</v>
      </c>
      <c r="C8" s="238">
        <v>30000</v>
      </c>
      <c r="D8" s="160"/>
      <c r="E8" s="160"/>
      <c r="F8" s="250">
        <f>SUM(C8:E8)</f>
        <v>30000</v>
      </c>
      <c r="G8" s="150"/>
    </row>
    <row r="9" spans="1:7" s="2" customFormat="1" ht="21" customHeight="1" thickBot="1">
      <c r="A9" s="256"/>
      <c r="B9" s="257" t="s">
        <v>108</v>
      </c>
      <c r="C9" s="156">
        <f>SUM(C6:C8)</f>
        <v>36585</v>
      </c>
      <c r="D9" s="156">
        <f>SUM(D6:D8)</f>
        <v>33585</v>
      </c>
      <c r="E9" s="156">
        <f>SUM(E6:E8)</f>
        <v>52765</v>
      </c>
      <c r="F9" s="156">
        <f>SUM(F6:F8)</f>
        <v>122935</v>
      </c>
      <c r="G9" s="150"/>
    </row>
    <row r="10" spans="1:7" s="2" customFormat="1" ht="15">
      <c r="A10" s="10"/>
      <c r="B10" s="157"/>
      <c r="C10" s="158"/>
      <c r="D10" s="158"/>
      <c r="E10" s="158"/>
      <c r="F10" s="158"/>
      <c r="G10" s="158"/>
    </row>
    <row r="11" spans="1:7">
      <c r="A11" s="741" t="s">
        <v>109</v>
      </c>
      <c r="B11" s="741"/>
    </row>
    <row r="12" spans="1:7">
      <c r="A12" s="738" t="s">
        <v>254</v>
      </c>
      <c r="B12" s="738"/>
      <c r="C12" s="738"/>
      <c r="D12" s="738"/>
      <c r="E12" s="738"/>
      <c r="F12" s="738"/>
    </row>
    <row r="13" spans="1:7">
      <c r="G13" s="162"/>
    </row>
    <row r="14" spans="1:7" ht="14.25" thickBot="1">
      <c r="A14" s="749" t="s">
        <v>110</v>
      </c>
      <c r="B14" s="750"/>
      <c r="G14" s="162"/>
    </row>
    <row r="15" spans="1:7" s="2" customFormat="1" ht="18.75" customHeight="1">
      <c r="A15" s="746" t="s">
        <v>14</v>
      </c>
      <c r="B15" s="751" t="s">
        <v>15</v>
      </c>
      <c r="C15" s="635"/>
      <c r="D15" s="636"/>
      <c r="E15" s="748"/>
      <c r="F15" s="753" t="s">
        <v>1</v>
      </c>
      <c r="G15" s="163"/>
    </row>
    <row r="16" spans="1:7" s="2" customFormat="1" ht="15.75" thickBot="1">
      <c r="A16" s="747"/>
      <c r="B16" s="752"/>
      <c r="C16" s="159" t="s">
        <v>104</v>
      </c>
      <c r="D16" s="159" t="s">
        <v>105</v>
      </c>
      <c r="E16" s="159" t="s">
        <v>111</v>
      </c>
      <c r="F16" s="754"/>
      <c r="G16" s="164"/>
    </row>
    <row r="17" spans="1:8" ht="15">
      <c r="A17" s="165">
        <v>1</v>
      </c>
      <c r="B17" s="166" t="s">
        <v>112</v>
      </c>
      <c r="C17" s="17">
        <v>5000</v>
      </c>
      <c r="D17" s="17">
        <v>5000</v>
      </c>
      <c r="E17" s="17">
        <v>66438</v>
      </c>
      <c r="F17" s="167">
        <f>SUM(C17:E17)</f>
        <v>76438</v>
      </c>
      <c r="G17" s="168"/>
      <c r="H17" s="162"/>
    </row>
    <row r="18" spans="1:8" s="2" customFormat="1" ht="17.25" customHeight="1" thickBot="1">
      <c r="A18" s="169"/>
      <c r="B18" s="102" t="s">
        <v>24</v>
      </c>
      <c r="C18" s="170">
        <f>SUM(C17)</f>
        <v>5000</v>
      </c>
      <c r="D18" s="170">
        <f>SUM(D17)</f>
        <v>5000</v>
      </c>
      <c r="E18" s="170">
        <f>SUM(E17)</f>
        <v>66438</v>
      </c>
      <c r="F18" s="171">
        <f>SUM(C18:E18)</f>
        <v>76438</v>
      </c>
      <c r="G18" s="10"/>
    </row>
    <row r="19" spans="1:8" s="2" customFormat="1" ht="15">
      <c r="A19" s="10"/>
      <c r="B19" s="10"/>
      <c r="C19" s="174"/>
      <c r="D19" s="174"/>
      <c r="E19" s="174"/>
      <c r="F19" s="150"/>
      <c r="G19" s="10"/>
    </row>
    <row r="20" spans="1:8" ht="15">
      <c r="A20" s="10"/>
      <c r="B20" s="10"/>
      <c r="C20" s="174"/>
      <c r="D20" s="174"/>
      <c r="E20" s="174"/>
      <c r="F20" s="174"/>
      <c r="G20" s="162"/>
    </row>
    <row r="21" spans="1:8" ht="14.25" thickBot="1">
      <c r="A21" s="741" t="s">
        <v>113</v>
      </c>
      <c r="B21" s="741"/>
      <c r="G21" s="162"/>
    </row>
    <row r="22" spans="1:8" ht="15">
      <c r="A22" s="742" t="s">
        <v>14</v>
      </c>
      <c r="B22" s="744" t="s">
        <v>15</v>
      </c>
      <c r="C22" s="755"/>
      <c r="D22" s="756"/>
      <c r="E22" s="757"/>
      <c r="F22" s="739" t="s">
        <v>1</v>
      </c>
      <c r="G22" s="162"/>
    </row>
    <row r="23" spans="1:8" ht="15.75" thickBot="1">
      <c r="A23" s="743"/>
      <c r="B23" s="745"/>
      <c r="C23" s="148" t="s">
        <v>104</v>
      </c>
      <c r="D23" s="149" t="s">
        <v>105</v>
      </c>
      <c r="E23" s="149" t="s">
        <v>106</v>
      </c>
      <c r="F23" s="740"/>
      <c r="G23" s="162"/>
    </row>
    <row r="24" spans="1:8" ht="41.25">
      <c r="A24" s="240">
        <v>1</v>
      </c>
      <c r="B24" s="239" t="s">
        <v>114</v>
      </c>
      <c r="C24" s="153">
        <v>2147</v>
      </c>
      <c r="D24" s="18">
        <v>1846</v>
      </c>
      <c r="E24" s="18">
        <v>4927</v>
      </c>
      <c r="F24" s="155">
        <f>SUM(C24:E24)</f>
        <v>8920</v>
      </c>
      <c r="G24" s="162"/>
    </row>
    <row r="25" spans="1:8" ht="27.75">
      <c r="A25" s="249">
        <v>2</v>
      </c>
      <c r="B25" s="248" t="s">
        <v>266</v>
      </c>
      <c r="C25" s="154"/>
      <c r="D25" s="18">
        <v>2000</v>
      </c>
      <c r="E25" s="18"/>
      <c r="F25" s="155">
        <f>SUM(C25:E25)</f>
        <v>2000</v>
      </c>
      <c r="G25" s="162"/>
    </row>
    <row r="26" spans="1:8" ht="28.5" thickBot="1">
      <c r="A26" s="151">
        <v>3</v>
      </c>
      <c r="B26" s="152" t="s">
        <v>255</v>
      </c>
      <c r="C26" s="251">
        <v>2060</v>
      </c>
      <c r="D26" s="19"/>
      <c r="E26" s="19"/>
      <c r="F26" s="250">
        <f>SUM(C26:E26)</f>
        <v>2060</v>
      </c>
      <c r="G26" s="162"/>
    </row>
    <row r="27" spans="1:8" ht="17.25" customHeight="1" thickBot="1">
      <c r="A27" s="161"/>
      <c r="B27" s="175" t="s">
        <v>24</v>
      </c>
      <c r="C27" s="156">
        <f>SUM(C24:C26)</f>
        <v>4207</v>
      </c>
      <c r="D27" s="156">
        <f>SUM(D24:D26)</f>
        <v>3846</v>
      </c>
      <c r="E27" s="156">
        <f>SUM(E24:E26)</f>
        <v>4927</v>
      </c>
      <c r="F27" s="188">
        <f>SUM(C27:E27)</f>
        <v>12980</v>
      </c>
      <c r="G27" s="162"/>
    </row>
    <row r="28" spans="1:8" ht="15">
      <c r="A28" s="10"/>
      <c r="B28" s="157"/>
      <c r="C28" s="158"/>
      <c r="D28" s="158"/>
      <c r="E28" s="158"/>
      <c r="F28" s="158"/>
      <c r="G28" s="162"/>
    </row>
    <row r="29" spans="1:8" ht="14.25" thickBot="1">
      <c r="A29" s="741" t="s">
        <v>115</v>
      </c>
      <c r="B29" s="741"/>
    </row>
    <row r="30" spans="1:8" s="2" customFormat="1" ht="15">
      <c r="A30" s="746" t="s">
        <v>14</v>
      </c>
      <c r="B30" s="751" t="s">
        <v>15</v>
      </c>
      <c r="C30" s="635"/>
      <c r="D30" s="636"/>
      <c r="E30" s="748"/>
      <c r="F30" s="753" t="s">
        <v>1</v>
      </c>
      <c r="G30" s="163"/>
    </row>
    <row r="31" spans="1:8" s="2" customFormat="1" ht="15.75" thickBot="1">
      <c r="A31" s="747"/>
      <c r="B31" s="752"/>
      <c r="C31" s="159" t="s">
        <v>104</v>
      </c>
      <c r="D31" s="159" t="s">
        <v>105</v>
      </c>
      <c r="E31" s="159" t="s">
        <v>263</v>
      </c>
      <c r="F31" s="754"/>
      <c r="G31" s="164"/>
    </row>
    <row r="32" spans="1:8" ht="16.5">
      <c r="A32" s="176">
        <v>1</v>
      </c>
      <c r="B32" s="74" t="s">
        <v>258</v>
      </c>
      <c r="C32" s="90">
        <v>8500</v>
      </c>
      <c r="D32" s="90">
        <v>9440</v>
      </c>
      <c r="E32" s="90"/>
      <c r="F32" s="155">
        <f>SUM(C32:E32)</f>
        <v>17940</v>
      </c>
      <c r="G32" s="168"/>
    </row>
    <row r="33" spans="1:8" ht="15">
      <c r="A33" s="172">
        <v>2</v>
      </c>
      <c r="B33" s="177" t="s">
        <v>116</v>
      </c>
      <c r="C33" s="19">
        <v>0</v>
      </c>
      <c r="D33" s="19">
        <v>0</v>
      </c>
      <c r="E33" s="18">
        <v>0</v>
      </c>
      <c r="F33" s="155">
        <f t="shared" ref="F33:F39" si="0">SUM(C33:E33)</f>
        <v>0</v>
      </c>
      <c r="G33" s="168"/>
    </row>
    <row r="34" spans="1:8" ht="15">
      <c r="A34" s="173">
        <v>3</v>
      </c>
      <c r="B34" s="184" t="s">
        <v>117</v>
      </c>
      <c r="C34" s="18">
        <v>20</v>
      </c>
      <c r="D34" s="18">
        <v>20</v>
      </c>
      <c r="E34" s="18">
        <v>20</v>
      </c>
      <c r="F34" s="155">
        <f t="shared" si="0"/>
        <v>60</v>
      </c>
      <c r="G34" s="168"/>
      <c r="H34" s="162"/>
    </row>
    <row r="35" spans="1:8" ht="15">
      <c r="A35" s="173">
        <v>4</v>
      </c>
      <c r="B35" s="266" t="s">
        <v>259</v>
      </c>
      <c r="C35" s="18">
        <v>1200</v>
      </c>
      <c r="D35" s="18">
        <v>1200</v>
      </c>
      <c r="E35" s="18">
        <v>1200</v>
      </c>
      <c r="F35" s="155">
        <f t="shared" si="0"/>
        <v>3600</v>
      </c>
      <c r="G35" s="168"/>
      <c r="H35" s="162"/>
    </row>
    <row r="36" spans="1:8" ht="15">
      <c r="A36" s="173">
        <v>5</v>
      </c>
      <c r="B36" s="266" t="s">
        <v>260</v>
      </c>
      <c r="C36" s="18">
        <v>770</v>
      </c>
      <c r="D36" s="18">
        <v>770</v>
      </c>
      <c r="E36" s="18">
        <v>770</v>
      </c>
      <c r="F36" s="155">
        <f t="shared" si="0"/>
        <v>2310</v>
      </c>
      <c r="G36" s="168"/>
      <c r="H36" s="162"/>
    </row>
    <row r="37" spans="1:8" ht="15">
      <c r="A37" s="173">
        <v>6</v>
      </c>
      <c r="B37" s="184" t="s">
        <v>262</v>
      </c>
      <c r="C37" s="18">
        <v>1200</v>
      </c>
      <c r="D37" s="18">
        <v>1500</v>
      </c>
      <c r="E37" s="18">
        <v>1500</v>
      </c>
      <c r="F37" s="155">
        <f t="shared" si="0"/>
        <v>4200</v>
      </c>
      <c r="G37" s="168"/>
      <c r="H37" s="162"/>
    </row>
    <row r="38" spans="1:8" ht="15">
      <c r="A38" s="173">
        <v>8</v>
      </c>
      <c r="B38" s="184" t="s">
        <v>261</v>
      </c>
      <c r="C38" s="18">
        <v>4700</v>
      </c>
      <c r="D38" s="18">
        <v>4700</v>
      </c>
      <c r="E38" s="18">
        <v>14100</v>
      </c>
      <c r="F38" s="155">
        <f t="shared" si="0"/>
        <v>23500</v>
      </c>
      <c r="G38" s="168"/>
      <c r="H38" s="162"/>
    </row>
    <row r="39" spans="1:8" ht="15.75" thickBot="1">
      <c r="A39" s="173">
        <v>9</v>
      </c>
      <c r="B39" s="184" t="s">
        <v>267</v>
      </c>
      <c r="C39" s="18">
        <v>0</v>
      </c>
      <c r="D39" s="18">
        <v>170880</v>
      </c>
      <c r="E39" s="18">
        <v>0</v>
      </c>
      <c r="F39" s="155">
        <f t="shared" si="0"/>
        <v>170880</v>
      </c>
      <c r="G39" s="168"/>
      <c r="H39" s="162"/>
    </row>
    <row r="40" spans="1:8" s="2" customFormat="1" ht="15.75" thickBot="1">
      <c r="A40" s="178"/>
      <c r="B40" s="179" t="s">
        <v>24</v>
      </c>
      <c r="C40" s="180">
        <f>SUM(C32:C39)</f>
        <v>16390</v>
      </c>
      <c r="D40" s="180">
        <f>SUM(D32:D39)</f>
        <v>188510</v>
      </c>
      <c r="E40" s="180">
        <f>SUM(E32:E39)</f>
        <v>17590</v>
      </c>
      <c r="F40" s="180">
        <f>SUM(F32:F39)</f>
        <v>222490</v>
      </c>
      <c r="G40" s="168"/>
      <c r="H40" s="10"/>
    </row>
    <row r="43" spans="1:8" ht="12.75" customHeight="1"/>
    <row r="44" spans="1:8" ht="12.75" customHeight="1"/>
  </sheetData>
  <mergeCells count="23">
    <mergeCell ref="F4:F5"/>
    <mergeCell ref="C4:E4"/>
    <mergeCell ref="A11:B11"/>
    <mergeCell ref="A1:B1"/>
    <mergeCell ref="A3:B3"/>
    <mergeCell ref="A4:A5"/>
    <mergeCell ref="B4:B5"/>
    <mergeCell ref="A30:A31"/>
    <mergeCell ref="B30:B31"/>
    <mergeCell ref="C30:E30"/>
    <mergeCell ref="F15:F16"/>
    <mergeCell ref="C22:E22"/>
    <mergeCell ref="B15:B16"/>
    <mergeCell ref="A21:B21"/>
    <mergeCell ref="F30:F31"/>
    <mergeCell ref="A12:F12"/>
    <mergeCell ref="F22:F23"/>
    <mergeCell ref="A29:B29"/>
    <mergeCell ref="A22:A23"/>
    <mergeCell ref="B22:B23"/>
    <mergeCell ref="A15:A16"/>
    <mergeCell ref="C15:E15"/>
    <mergeCell ref="A14:B14"/>
  </mergeCells>
  <pageMargins left="0.82677165354330717" right="0.27559055118110237" top="0.74803149606299213" bottom="0.31496062992125984" header="0.31496062992125984" footer="0.31496062992125984"/>
  <pageSetup paperSize="9" scale="85" orientation="landscape" r:id="rId1"/>
  <headerFooter>
    <oddHeader>&amp;C&amp;"Book Antiqua,Félkövér"&amp;11KIMUTATÁS
az Önkormányzat többéves kihatással járó kötelezettségeiről&amp;R&amp;"Book Antiqua,Félkövér"&amp;11 16. melléklet
 Ft</oddHead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P22"/>
  <sheetViews>
    <sheetView view="pageLayout" zoomScaleNormal="100" workbookViewId="0">
      <selection activeCell="F20" sqref="F20"/>
    </sheetView>
  </sheetViews>
  <sheetFormatPr defaultRowHeight="13.5"/>
  <cols>
    <col min="1" max="1" width="3.5703125" style="181" customWidth="1"/>
    <col min="2" max="2" width="20.28515625" style="181" customWidth="1"/>
    <col min="3" max="14" width="9.140625" style="181"/>
    <col min="15" max="15" width="10.140625" style="181" bestFit="1" customWidth="1"/>
    <col min="16" max="16384" width="9.140625" style="181"/>
  </cols>
  <sheetData>
    <row r="1" spans="1:16">
      <c r="A1"/>
    </row>
    <row r="2" spans="1:16" ht="14.25" thickBot="1">
      <c r="A2" s="555"/>
      <c r="B2" s="556" t="s">
        <v>15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7" t="s">
        <v>306</v>
      </c>
      <c r="O2" s="556" t="s">
        <v>307</v>
      </c>
      <c r="P2" s="571">
        <f>C3+D3+E3+F3+G3+H3+I3+J3+K3+L3+M3+N3</f>
        <v>641998</v>
      </c>
    </row>
    <row r="3" spans="1:16">
      <c r="A3" s="558" t="s">
        <v>293</v>
      </c>
      <c r="B3" s="221" t="s">
        <v>82</v>
      </c>
      <c r="C3" s="559">
        <v>30000</v>
      </c>
      <c r="D3" s="559">
        <v>35000</v>
      </c>
      <c r="E3" s="559">
        <v>40000</v>
      </c>
      <c r="F3" s="559">
        <v>50000</v>
      </c>
      <c r="G3" s="559">
        <v>55000</v>
      </c>
      <c r="H3" s="559">
        <v>65000</v>
      </c>
      <c r="I3" s="559">
        <v>80000</v>
      </c>
      <c r="J3" s="559">
        <v>80000</v>
      </c>
      <c r="K3" s="559">
        <v>60000</v>
      </c>
      <c r="L3" s="559">
        <v>70000</v>
      </c>
      <c r="M3" s="559">
        <v>50000</v>
      </c>
      <c r="N3" s="559">
        <v>26998</v>
      </c>
      <c r="O3" s="559">
        <f>'1'!B5</f>
        <v>641998</v>
      </c>
      <c r="P3" s="571">
        <f t="shared" ref="P3:P21" si="0">C4+D4+E4+F4+G4+H4+I4+J4+K4+L4+M4+N4</f>
        <v>14325341</v>
      </c>
    </row>
    <row r="4" spans="1:16" ht="27">
      <c r="A4" s="560" t="s">
        <v>287</v>
      </c>
      <c r="B4" s="221" t="s">
        <v>204</v>
      </c>
      <c r="C4" s="561">
        <v>1000000</v>
      </c>
      <c r="D4" s="561">
        <v>1200000</v>
      </c>
      <c r="E4" s="561">
        <v>1200000</v>
      </c>
      <c r="F4" s="561">
        <v>1200000</v>
      </c>
      <c r="G4" s="561">
        <v>1200000</v>
      </c>
      <c r="H4" s="561">
        <v>1200000</v>
      </c>
      <c r="I4" s="561">
        <v>1200000</v>
      </c>
      <c r="J4" s="561">
        <v>1200000</v>
      </c>
      <c r="K4" s="561">
        <v>1200000</v>
      </c>
      <c r="L4" s="561">
        <v>1200000</v>
      </c>
      <c r="M4" s="561">
        <v>1200000</v>
      </c>
      <c r="N4" s="561">
        <v>1325341</v>
      </c>
      <c r="O4" s="559">
        <f>'1'!B4</f>
        <v>14325241</v>
      </c>
      <c r="P4" s="571">
        <f t="shared" si="0"/>
        <v>2000000</v>
      </c>
    </row>
    <row r="5" spans="1:16">
      <c r="A5" s="562" t="s">
        <v>281</v>
      </c>
      <c r="B5" s="221" t="s">
        <v>25</v>
      </c>
      <c r="C5" s="561">
        <v>50000</v>
      </c>
      <c r="D5" s="561">
        <v>100000</v>
      </c>
      <c r="E5" s="561">
        <v>500000</v>
      </c>
      <c r="F5" s="561">
        <v>200000</v>
      </c>
      <c r="G5" s="561">
        <v>100000</v>
      </c>
      <c r="H5" s="561">
        <v>50000</v>
      </c>
      <c r="I5" s="561">
        <v>50000</v>
      </c>
      <c r="J5" s="561">
        <v>100000</v>
      </c>
      <c r="K5" s="561">
        <v>500000</v>
      </c>
      <c r="L5" s="561">
        <v>200000</v>
      </c>
      <c r="M5" s="561">
        <v>100000</v>
      </c>
      <c r="N5" s="561">
        <v>50000</v>
      </c>
      <c r="O5" s="559">
        <f>'1'!B3</f>
        <v>2000000</v>
      </c>
      <c r="P5" s="571">
        <f t="shared" si="0"/>
        <v>0</v>
      </c>
    </row>
    <row r="6" spans="1:16" ht="40.5">
      <c r="A6" s="562" t="s">
        <v>290</v>
      </c>
      <c r="B6" s="221" t="s">
        <v>318</v>
      </c>
      <c r="C6" s="561"/>
      <c r="D6" s="561"/>
      <c r="E6" s="561"/>
      <c r="F6" s="561"/>
      <c r="G6" s="561"/>
      <c r="H6" s="561"/>
      <c r="I6" s="561"/>
      <c r="J6" s="561"/>
      <c r="K6" s="561"/>
      <c r="L6" s="561"/>
      <c r="M6" s="561"/>
      <c r="N6" s="561"/>
      <c r="O6" s="559">
        <v>0</v>
      </c>
      <c r="P6" s="571">
        <f t="shared" si="0"/>
        <v>0</v>
      </c>
    </row>
    <row r="7" spans="1:16">
      <c r="A7" s="562" t="s">
        <v>292</v>
      </c>
      <c r="B7" s="221" t="s">
        <v>166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3"/>
      <c r="O7" s="559">
        <f>C7+D7+E7+F7+G7+H7+I7+J7+K7+L7+M7+N7</f>
        <v>0</v>
      </c>
      <c r="P7" s="571">
        <f t="shared" si="0"/>
        <v>0</v>
      </c>
    </row>
    <row r="8" spans="1:16">
      <c r="A8" s="562" t="s">
        <v>309</v>
      </c>
      <c r="B8" s="221" t="s">
        <v>229</v>
      </c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59">
        <v>0</v>
      </c>
      <c r="P8" s="571">
        <f t="shared" si="0"/>
        <v>0</v>
      </c>
    </row>
    <row r="9" spans="1:16">
      <c r="A9" s="562" t="s">
        <v>310</v>
      </c>
      <c r="B9" s="222" t="s">
        <v>243</v>
      </c>
      <c r="C9" s="561"/>
      <c r="D9" s="561"/>
      <c r="E9" s="561"/>
      <c r="F9" s="561"/>
      <c r="G9" s="561"/>
      <c r="H9" s="561"/>
      <c r="I9" s="561"/>
      <c r="J9" s="561"/>
      <c r="K9" s="561"/>
      <c r="L9" s="561"/>
      <c r="M9" s="561"/>
      <c r="N9" s="563"/>
      <c r="O9" s="559">
        <f>C9+D9+E9+F9+G9+H9+I9+J9+K9+L9+M9+N9</f>
        <v>0</v>
      </c>
      <c r="P9" s="571">
        <f t="shared" si="0"/>
        <v>3781306</v>
      </c>
    </row>
    <row r="10" spans="1:16" ht="14.25" thickBot="1">
      <c r="A10" s="562" t="s">
        <v>311</v>
      </c>
      <c r="B10" s="222" t="s">
        <v>319</v>
      </c>
      <c r="C10" s="561">
        <v>3781306</v>
      </c>
      <c r="D10" s="561"/>
      <c r="E10" s="561"/>
      <c r="F10" s="561"/>
      <c r="G10" s="561"/>
      <c r="H10" s="561"/>
      <c r="I10" s="561"/>
      <c r="J10" s="561"/>
      <c r="K10" s="561"/>
      <c r="L10" s="561"/>
      <c r="M10" s="561"/>
      <c r="N10" s="561"/>
      <c r="O10" s="559">
        <f>'1'!B9+'1'!B19</f>
        <v>3781306</v>
      </c>
      <c r="P10" s="571">
        <f t="shared" si="0"/>
        <v>20748645</v>
      </c>
    </row>
    <row r="11" spans="1:16" ht="14.25" thickBot="1">
      <c r="A11" s="564" t="s">
        <v>312</v>
      </c>
      <c r="B11" s="565" t="s">
        <v>317</v>
      </c>
      <c r="C11" s="566">
        <f t="shared" ref="C11:O11" si="1">SUM(C3:C10)</f>
        <v>4861306</v>
      </c>
      <c r="D11" s="566">
        <f t="shared" si="1"/>
        <v>1335000</v>
      </c>
      <c r="E11" s="566">
        <f t="shared" si="1"/>
        <v>1740000</v>
      </c>
      <c r="F11" s="566">
        <f t="shared" si="1"/>
        <v>1450000</v>
      </c>
      <c r="G11" s="566">
        <f t="shared" si="1"/>
        <v>1355000</v>
      </c>
      <c r="H11" s="566">
        <f t="shared" si="1"/>
        <v>1315000</v>
      </c>
      <c r="I11" s="566">
        <f t="shared" si="1"/>
        <v>1330000</v>
      </c>
      <c r="J11" s="566">
        <f t="shared" si="1"/>
        <v>1380000</v>
      </c>
      <c r="K11" s="566">
        <f t="shared" si="1"/>
        <v>1760000</v>
      </c>
      <c r="L11" s="566">
        <f t="shared" si="1"/>
        <v>1470000</v>
      </c>
      <c r="M11" s="566">
        <f t="shared" si="1"/>
        <v>1350000</v>
      </c>
      <c r="N11" s="566">
        <f t="shared" si="1"/>
        <v>1402339</v>
      </c>
      <c r="O11" s="566">
        <f t="shared" si="1"/>
        <v>20748545</v>
      </c>
      <c r="P11" s="571">
        <f t="shared" si="0"/>
        <v>0</v>
      </c>
    </row>
    <row r="12" spans="1:16">
      <c r="A12" s="567"/>
      <c r="B12" s="568"/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70"/>
      <c r="P12" s="571">
        <f t="shared" si="0"/>
        <v>8637250</v>
      </c>
    </row>
    <row r="13" spans="1:16">
      <c r="A13" s="562" t="s">
        <v>320</v>
      </c>
      <c r="B13" s="221" t="s">
        <v>0</v>
      </c>
      <c r="C13" s="561">
        <v>700000</v>
      </c>
      <c r="D13" s="561">
        <v>700000</v>
      </c>
      <c r="E13" s="561">
        <v>750000</v>
      </c>
      <c r="F13" s="561">
        <v>700000</v>
      </c>
      <c r="G13" s="561">
        <v>700000</v>
      </c>
      <c r="H13" s="561">
        <v>700000</v>
      </c>
      <c r="I13" s="561">
        <v>700000</v>
      </c>
      <c r="J13" s="561">
        <v>700000</v>
      </c>
      <c r="K13" s="561">
        <v>750000</v>
      </c>
      <c r="L13" s="561">
        <v>700000</v>
      </c>
      <c r="M13" s="561">
        <v>700000</v>
      </c>
      <c r="N13" s="561">
        <v>837250</v>
      </c>
      <c r="O13" s="561">
        <f>'1'!D3</f>
        <v>9207250</v>
      </c>
      <c r="P13" s="571">
        <f t="shared" si="0"/>
        <v>2090000</v>
      </c>
    </row>
    <row r="14" spans="1:16" ht="27">
      <c r="A14" s="562" t="s">
        <v>313</v>
      </c>
      <c r="B14" s="221" t="s">
        <v>324</v>
      </c>
      <c r="C14" s="561">
        <v>170000</v>
      </c>
      <c r="D14" s="561">
        <v>170000</v>
      </c>
      <c r="E14" s="561">
        <v>180000</v>
      </c>
      <c r="F14" s="561">
        <v>170000</v>
      </c>
      <c r="G14" s="561">
        <v>170000</v>
      </c>
      <c r="H14" s="561">
        <v>170000</v>
      </c>
      <c r="I14" s="561">
        <v>170000</v>
      </c>
      <c r="J14" s="561">
        <v>170000</v>
      </c>
      <c r="K14" s="561">
        <v>180000</v>
      </c>
      <c r="L14" s="561">
        <v>170000</v>
      </c>
      <c r="M14" s="561">
        <v>170000</v>
      </c>
      <c r="N14" s="561">
        <v>200000</v>
      </c>
      <c r="O14" s="561">
        <f>'1'!D4</f>
        <v>2149000</v>
      </c>
      <c r="P14" s="571">
        <f t="shared" si="0"/>
        <v>7114236</v>
      </c>
    </row>
    <row r="15" spans="1:16">
      <c r="A15" s="562" t="s">
        <v>314</v>
      </c>
      <c r="B15" s="221" t="s">
        <v>10</v>
      </c>
      <c r="C15" s="561">
        <v>670000</v>
      </c>
      <c r="D15" s="561">
        <v>600000</v>
      </c>
      <c r="E15" s="561">
        <v>600000</v>
      </c>
      <c r="F15" s="561">
        <v>550000</v>
      </c>
      <c r="G15" s="561">
        <v>550000</v>
      </c>
      <c r="H15" s="561">
        <v>560000</v>
      </c>
      <c r="I15" s="561">
        <v>590000</v>
      </c>
      <c r="J15" s="561">
        <v>590000</v>
      </c>
      <c r="K15" s="561">
        <v>550000</v>
      </c>
      <c r="L15" s="561">
        <v>550000</v>
      </c>
      <c r="M15" s="561">
        <v>630000</v>
      </c>
      <c r="N15" s="561">
        <v>674236</v>
      </c>
      <c r="O15" s="561">
        <f>'1'!D5</f>
        <v>7168236</v>
      </c>
      <c r="P15" s="571">
        <f t="shared" si="0"/>
        <v>1865059</v>
      </c>
    </row>
    <row r="16" spans="1:16" ht="40.5">
      <c r="A16" s="562" t="s">
        <v>315</v>
      </c>
      <c r="B16" s="221" t="s">
        <v>318</v>
      </c>
      <c r="C16" s="561"/>
      <c r="D16" s="561"/>
      <c r="E16" s="561">
        <v>600000</v>
      </c>
      <c r="F16" s="561">
        <v>300000</v>
      </c>
      <c r="G16" s="561"/>
      <c r="H16" s="561"/>
      <c r="I16" s="561"/>
      <c r="J16" s="561"/>
      <c r="K16" s="561">
        <v>600000</v>
      </c>
      <c r="L16" s="561"/>
      <c r="M16" s="561"/>
      <c r="N16" s="561">
        <v>365059</v>
      </c>
      <c r="O16" s="561">
        <f>'1'!D6+'1'!D7+'1'!D11</f>
        <v>1865059</v>
      </c>
      <c r="P16" s="571">
        <f t="shared" si="0"/>
        <v>642000</v>
      </c>
    </row>
    <row r="17" spans="1:16" ht="27">
      <c r="A17" s="562" t="s">
        <v>316</v>
      </c>
      <c r="B17" s="221" t="s">
        <v>308</v>
      </c>
      <c r="C17" s="561"/>
      <c r="D17" s="561">
        <v>150000</v>
      </c>
      <c r="E17" s="561">
        <v>100000</v>
      </c>
      <c r="F17" s="561">
        <v>30000</v>
      </c>
      <c r="G17" s="561">
        <v>10000</v>
      </c>
      <c r="H17" s="561">
        <v>10000</v>
      </c>
      <c r="I17" s="561">
        <v>10000</v>
      </c>
      <c r="J17" s="561">
        <v>7000</v>
      </c>
      <c r="K17" s="561">
        <v>10000</v>
      </c>
      <c r="L17" s="561">
        <v>150000</v>
      </c>
      <c r="M17" s="561">
        <v>150000</v>
      </c>
      <c r="N17" s="563">
        <v>15000</v>
      </c>
      <c r="O17" s="561">
        <f>'1'!D8</f>
        <v>642000</v>
      </c>
      <c r="P17" s="571">
        <f t="shared" si="0"/>
        <v>0</v>
      </c>
    </row>
    <row r="18" spans="1:16">
      <c r="A18" s="562">
        <v>15</v>
      </c>
      <c r="B18" s="221" t="s">
        <v>152</v>
      </c>
      <c r="C18" s="561"/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3"/>
      <c r="O18" s="561">
        <f>'1'!D16</f>
        <v>0</v>
      </c>
      <c r="P18" s="571">
        <f t="shared" si="0"/>
        <v>400000</v>
      </c>
    </row>
    <row r="19" spans="1:16">
      <c r="A19" s="562" t="s">
        <v>323</v>
      </c>
      <c r="B19" s="221" t="s">
        <v>151</v>
      </c>
      <c r="C19" s="561"/>
      <c r="D19" s="561"/>
      <c r="E19" s="561"/>
      <c r="F19" s="561">
        <v>200000</v>
      </c>
      <c r="G19" s="561"/>
      <c r="H19" s="561"/>
      <c r="I19" s="561"/>
      <c r="J19" s="561">
        <v>100000</v>
      </c>
      <c r="K19" s="561">
        <v>100000</v>
      </c>
      <c r="L19" s="561"/>
      <c r="M19" s="561"/>
      <c r="N19" s="561"/>
      <c r="O19" s="561">
        <f>'1'!D15</f>
        <v>400000</v>
      </c>
      <c r="P19" s="571">
        <f t="shared" si="0"/>
        <v>0</v>
      </c>
    </row>
    <row r="20" spans="1:16">
      <c r="A20" s="562" t="s">
        <v>322</v>
      </c>
      <c r="B20" s="221" t="s">
        <v>207</v>
      </c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>
        <f>N20+M20+L20+K20+J20+I20+H20+G20+F20+E20+D20+C20</f>
        <v>0</v>
      </c>
      <c r="P20" s="571">
        <f t="shared" si="0"/>
        <v>0</v>
      </c>
    </row>
    <row r="21" spans="1:16" ht="14.25" thickBot="1">
      <c r="A21" s="562" t="s">
        <v>321</v>
      </c>
      <c r="B21" s="222" t="s">
        <v>153</v>
      </c>
      <c r="C21" s="561"/>
      <c r="D21" s="561"/>
      <c r="E21" s="561"/>
      <c r="F21" s="561"/>
      <c r="G21" s="561">
        <v>0</v>
      </c>
      <c r="H21" s="561"/>
      <c r="I21" s="561"/>
      <c r="J21" s="561">
        <v>0</v>
      </c>
      <c r="K21" s="561">
        <v>0</v>
      </c>
      <c r="L21" s="561">
        <v>0</v>
      </c>
      <c r="M21" s="561"/>
      <c r="N21" s="563">
        <v>0</v>
      </c>
      <c r="O21" s="561">
        <v>0</v>
      </c>
      <c r="P21" s="571">
        <f t="shared" si="0"/>
        <v>20748545</v>
      </c>
    </row>
    <row r="22" spans="1:16" ht="14.25" thickBot="1">
      <c r="A22" s="564" t="s">
        <v>326</v>
      </c>
      <c r="B22" s="565" t="s">
        <v>325</v>
      </c>
      <c r="C22" s="566">
        <f>SUM(C13:C21)</f>
        <v>1540000</v>
      </c>
      <c r="D22" s="566">
        <f t="shared" ref="D22:N22" si="2">SUM(D13:D21)</f>
        <v>1620000</v>
      </c>
      <c r="E22" s="566">
        <f t="shared" si="2"/>
        <v>2230000</v>
      </c>
      <c r="F22" s="566">
        <f t="shared" si="2"/>
        <v>1950000</v>
      </c>
      <c r="G22" s="566">
        <f t="shared" si="2"/>
        <v>1430000</v>
      </c>
      <c r="H22" s="566">
        <f t="shared" si="2"/>
        <v>1440000</v>
      </c>
      <c r="I22" s="566">
        <f t="shared" si="2"/>
        <v>1470000</v>
      </c>
      <c r="J22" s="566">
        <f t="shared" si="2"/>
        <v>1567000</v>
      </c>
      <c r="K22" s="566">
        <f t="shared" si="2"/>
        <v>2190000</v>
      </c>
      <c r="L22" s="566">
        <f t="shared" si="2"/>
        <v>1570000</v>
      </c>
      <c r="M22" s="566">
        <f t="shared" si="2"/>
        <v>1650000</v>
      </c>
      <c r="N22" s="566">
        <f t="shared" si="2"/>
        <v>2091545</v>
      </c>
      <c r="O22" s="566">
        <f>O13+O14+O15+O16+O17+O18+O19+O20+O21</f>
        <v>21431545</v>
      </c>
    </row>
  </sheetData>
  <pageMargins left="0.31496062992125984" right="0.19685039370078741" top="0.74803149606299213" bottom="0.74803149606299213" header="0.31496062992125984" footer="0.31496062992125984"/>
  <pageSetup paperSize="9" orientation="landscape" r:id="rId1"/>
  <headerFooter>
    <oddHeader>&amp;C&amp;"Book Antiqua,Félkövér"&amp;11Vindornyalak Község Önkormányzata
2018. évi előirányzat-felhasználási ütemterve&amp;R&amp;"Book Antiqua,Félkövér"&amp;11 15. melléklet
 Ft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J34"/>
  <sheetViews>
    <sheetView view="pageLayout" topLeftCell="A4" zoomScaleNormal="100" workbookViewId="0">
      <selection activeCell="G33" sqref="G33"/>
    </sheetView>
  </sheetViews>
  <sheetFormatPr defaultRowHeight="12.75"/>
  <cols>
    <col min="1" max="1" width="2" customWidth="1"/>
    <col min="3" max="3" width="43.42578125" customWidth="1"/>
    <col min="4" max="4" width="15.85546875" customWidth="1"/>
    <col min="5" max="5" width="13.7109375" customWidth="1"/>
    <col min="6" max="6" width="11.42578125" customWidth="1"/>
    <col min="7" max="7" width="12.85546875" customWidth="1"/>
  </cols>
  <sheetData>
    <row r="2" spans="1:10" ht="15.75">
      <c r="A2" s="573"/>
      <c r="B2" s="768"/>
      <c r="C2" s="769"/>
      <c r="D2" s="769"/>
      <c r="E2" s="574"/>
      <c r="F2" s="574"/>
      <c r="G2" s="574"/>
    </row>
    <row r="3" spans="1:10">
      <c r="A3" s="767" t="s">
        <v>369</v>
      </c>
      <c r="B3" s="767"/>
      <c r="C3" s="767"/>
      <c r="D3" s="767"/>
      <c r="E3" s="767"/>
      <c r="F3" s="767"/>
      <c r="G3" s="767"/>
      <c r="H3" s="576"/>
      <c r="I3" s="576"/>
      <c r="J3" s="576"/>
    </row>
    <row r="4" spans="1:10" ht="15.75">
      <c r="A4" s="770" t="s">
        <v>370</v>
      </c>
      <c r="B4" s="771"/>
      <c r="C4" s="771"/>
      <c r="D4" s="771"/>
      <c r="E4" s="771"/>
      <c r="F4" s="771"/>
      <c r="G4" s="771"/>
    </row>
    <row r="5" spans="1:10" ht="15.75">
      <c r="A5" s="770" t="s">
        <v>366</v>
      </c>
      <c r="B5" s="771"/>
      <c r="C5" s="771"/>
      <c r="D5" s="771"/>
      <c r="E5" s="771"/>
      <c r="F5" s="771"/>
      <c r="G5" s="771"/>
    </row>
    <row r="6" spans="1:10" ht="15.75">
      <c r="A6" s="573"/>
      <c r="B6" s="576"/>
      <c r="C6" s="576"/>
      <c r="D6" s="573"/>
      <c r="E6" s="574"/>
      <c r="F6" s="574"/>
      <c r="G6" s="575" t="s">
        <v>367</v>
      </c>
    </row>
    <row r="7" spans="1:10">
      <c r="A7" s="772" t="s">
        <v>14</v>
      </c>
      <c r="B7" s="774" t="s">
        <v>15</v>
      </c>
      <c r="C7" s="775"/>
      <c r="D7" s="778" t="s">
        <v>328</v>
      </c>
      <c r="E7" s="780" t="s">
        <v>329</v>
      </c>
      <c r="F7" s="762" t="s">
        <v>330</v>
      </c>
      <c r="G7" s="762" t="s">
        <v>365</v>
      </c>
    </row>
    <row r="8" spans="1:10">
      <c r="A8" s="773"/>
      <c r="B8" s="776"/>
      <c r="C8" s="777"/>
      <c r="D8" s="779"/>
      <c r="E8" s="781"/>
      <c r="F8" s="763"/>
      <c r="G8" s="763"/>
    </row>
    <row r="9" spans="1:10" ht="15.75">
      <c r="A9" s="577">
        <v>1</v>
      </c>
      <c r="B9" s="578">
        <v>2</v>
      </c>
      <c r="C9" s="579">
        <v>3</v>
      </c>
      <c r="D9" s="580">
        <v>4</v>
      </c>
      <c r="E9" s="581">
        <v>5</v>
      </c>
      <c r="F9" s="581">
        <v>6</v>
      </c>
      <c r="G9" s="581">
        <v>7</v>
      </c>
    </row>
    <row r="10" spans="1:10" ht="15.75">
      <c r="A10" s="582" t="s">
        <v>293</v>
      </c>
      <c r="B10" s="764" t="s">
        <v>331</v>
      </c>
      <c r="C10" s="765"/>
      <c r="D10" s="583">
        <f>SUM(D11:D14)</f>
        <v>17650239</v>
      </c>
      <c r="E10" s="584">
        <f>SUM(E11:E14)</f>
        <v>18532750.949999999</v>
      </c>
      <c r="F10" s="585">
        <f>SUM(F11:F14)</f>
        <v>19459388.497500002</v>
      </c>
      <c r="G10" s="586">
        <f>SUM(G11:G14)</f>
        <v>20432357.922375005</v>
      </c>
    </row>
    <row r="11" spans="1:10">
      <c r="A11" s="587" t="s">
        <v>287</v>
      </c>
      <c r="B11" s="588" t="s">
        <v>332</v>
      </c>
      <c r="C11" s="589" t="s">
        <v>333</v>
      </c>
      <c r="D11" s="590">
        <f>'1'!B4+'1'!B6</f>
        <v>15008241</v>
      </c>
      <c r="E11" s="590">
        <f>D11*1.05</f>
        <v>15758653.050000001</v>
      </c>
      <c r="F11" s="590">
        <f>E11*1.05</f>
        <v>16546585.702500001</v>
      </c>
      <c r="G11" s="590">
        <f>F11*1.05</f>
        <v>17373914.987625003</v>
      </c>
    </row>
    <row r="12" spans="1:10">
      <c r="A12" s="587" t="s">
        <v>281</v>
      </c>
      <c r="B12" s="588" t="s">
        <v>334</v>
      </c>
      <c r="C12" s="589" t="s">
        <v>25</v>
      </c>
      <c r="D12" s="590">
        <f>'1'!B3</f>
        <v>2000000</v>
      </c>
      <c r="E12" s="590">
        <f t="shared" ref="E12:G18" si="0">D12*1.05</f>
        <v>2100000</v>
      </c>
      <c r="F12" s="590">
        <f t="shared" si="0"/>
        <v>2205000</v>
      </c>
      <c r="G12" s="590">
        <f t="shared" si="0"/>
        <v>2315250</v>
      </c>
    </row>
    <row r="13" spans="1:10">
      <c r="A13" s="587" t="s">
        <v>290</v>
      </c>
      <c r="B13" s="588" t="s">
        <v>335</v>
      </c>
      <c r="C13" s="589" t="s">
        <v>82</v>
      </c>
      <c r="D13" s="590">
        <f>'1'!B5</f>
        <v>641998</v>
      </c>
      <c r="E13" s="590">
        <f t="shared" si="0"/>
        <v>674097.9</v>
      </c>
      <c r="F13" s="590">
        <f t="shared" si="0"/>
        <v>707802.79500000004</v>
      </c>
      <c r="G13" s="590">
        <f t="shared" si="0"/>
        <v>743192.93475000013</v>
      </c>
    </row>
    <row r="14" spans="1:10">
      <c r="A14" s="587" t="s">
        <v>292</v>
      </c>
      <c r="B14" s="588" t="s">
        <v>336</v>
      </c>
      <c r="C14" s="589" t="s">
        <v>167</v>
      </c>
      <c r="D14" s="590">
        <f>'1'!B8</f>
        <v>0</v>
      </c>
      <c r="E14" s="590">
        <f t="shared" si="0"/>
        <v>0</v>
      </c>
      <c r="F14" s="590">
        <f t="shared" si="0"/>
        <v>0</v>
      </c>
      <c r="G14" s="590">
        <f t="shared" si="0"/>
        <v>0</v>
      </c>
    </row>
    <row r="15" spans="1:10">
      <c r="A15" s="582" t="s">
        <v>309</v>
      </c>
      <c r="B15" s="593" t="s">
        <v>337</v>
      </c>
      <c r="C15" s="594"/>
      <c r="D15" s="595">
        <f>SUM(D16:D18)</f>
        <v>0</v>
      </c>
      <c r="E15" s="590">
        <f t="shared" si="0"/>
        <v>0</v>
      </c>
      <c r="F15" s="590">
        <f t="shared" si="0"/>
        <v>0</v>
      </c>
      <c r="G15" s="590">
        <f t="shared" si="0"/>
        <v>0</v>
      </c>
    </row>
    <row r="16" spans="1:10">
      <c r="A16" s="587" t="s">
        <v>310</v>
      </c>
      <c r="B16" s="588" t="s">
        <v>338</v>
      </c>
      <c r="C16" s="596" t="s">
        <v>339</v>
      </c>
      <c r="D16" s="590">
        <f>'1'!B16</f>
        <v>0</v>
      </c>
      <c r="E16" s="590">
        <f t="shared" si="0"/>
        <v>0</v>
      </c>
      <c r="F16" s="590">
        <f t="shared" si="0"/>
        <v>0</v>
      </c>
      <c r="G16" s="590">
        <f t="shared" si="0"/>
        <v>0</v>
      </c>
    </row>
    <row r="17" spans="1:7">
      <c r="A17" s="587" t="s">
        <v>311</v>
      </c>
      <c r="B17" s="588" t="s">
        <v>340</v>
      </c>
      <c r="C17" s="589" t="s">
        <v>166</v>
      </c>
      <c r="D17" s="590"/>
      <c r="E17" s="590">
        <f t="shared" si="0"/>
        <v>0</v>
      </c>
      <c r="F17" s="590">
        <f t="shared" si="0"/>
        <v>0</v>
      </c>
      <c r="G17" s="590">
        <f t="shared" si="0"/>
        <v>0</v>
      </c>
    </row>
    <row r="18" spans="1:7">
      <c r="A18" s="587" t="s">
        <v>312</v>
      </c>
      <c r="B18" s="588" t="s">
        <v>341</v>
      </c>
      <c r="C18" s="589" t="s">
        <v>188</v>
      </c>
      <c r="D18" s="590">
        <v>0</v>
      </c>
      <c r="E18" s="590">
        <f t="shared" si="0"/>
        <v>0</v>
      </c>
      <c r="F18" s="590">
        <f t="shared" si="0"/>
        <v>0</v>
      </c>
      <c r="G18" s="590">
        <f t="shared" si="0"/>
        <v>0</v>
      </c>
    </row>
    <row r="19" spans="1:7">
      <c r="A19" s="582" t="s">
        <v>320</v>
      </c>
      <c r="B19" s="593" t="s">
        <v>46</v>
      </c>
      <c r="C19" s="589"/>
      <c r="D19" s="595">
        <f>SUM(D20)</f>
        <v>3781306</v>
      </c>
      <c r="E19" s="595">
        <f>SUM(E20)</f>
        <v>3970371.3000000003</v>
      </c>
      <c r="F19" s="595">
        <f>SUM(F20)</f>
        <v>4168889.8650000007</v>
      </c>
      <c r="G19" s="597">
        <f>SUM(G20)</f>
        <v>4377334.3582500005</v>
      </c>
    </row>
    <row r="20" spans="1:7">
      <c r="A20" s="587" t="s">
        <v>313</v>
      </c>
      <c r="B20" s="588" t="s">
        <v>342</v>
      </c>
      <c r="C20" s="589" t="s">
        <v>46</v>
      </c>
      <c r="D20" s="590">
        <f>'1'!B9+'1'!B19</f>
        <v>3781306</v>
      </c>
      <c r="E20" s="592">
        <f>D20*1.05</f>
        <v>3970371.3000000003</v>
      </c>
      <c r="F20" s="592">
        <f>E20*1.05</f>
        <v>4168889.8650000007</v>
      </c>
      <c r="G20" s="592">
        <f>F20*1.05</f>
        <v>4377334.3582500005</v>
      </c>
    </row>
    <row r="21" spans="1:7">
      <c r="A21" s="598" t="s">
        <v>314</v>
      </c>
      <c r="B21" s="599" t="s">
        <v>343</v>
      </c>
      <c r="C21" s="600"/>
      <c r="D21" s="601">
        <f>SUM(D10+D15+D19)</f>
        <v>21431545</v>
      </c>
      <c r="E21" s="601">
        <f>SUM(E10+E15+E19)</f>
        <v>22503122.25</v>
      </c>
      <c r="F21" s="601">
        <f>SUM(F10+F15+F19)</f>
        <v>23628278.362500004</v>
      </c>
      <c r="G21" s="602">
        <f>SUM(G10+G15+G19)</f>
        <v>24809692.280625004</v>
      </c>
    </row>
    <row r="22" spans="1:7" ht="15.75">
      <c r="A22" s="582" t="s">
        <v>315</v>
      </c>
      <c r="B22" s="766" t="s">
        <v>344</v>
      </c>
      <c r="C22" s="765"/>
      <c r="D22" s="595">
        <f>SUM(D23:D27)</f>
        <v>20458536</v>
      </c>
      <c r="E22" s="595">
        <f>SUM(E23:E27)</f>
        <v>21481462.800000001</v>
      </c>
      <c r="F22" s="595">
        <f>SUM(F23:F27)</f>
        <v>22555535.940000001</v>
      </c>
      <c r="G22" s="597">
        <f>SUM(G23:G27)</f>
        <v>23683312.737000003</v>
      </c>
    </row>
    <row r="23" spans="1:7">
      <c r="A23" s="587" t="s">
        <v>316</v>
      </c>
      <c r="B23" s="588" t="s">
        <v>345</v>
      </c>
      <c r="C23" s="589" t="s">
        <v>346</v>
      </c>
      <c r="D23" s="590">
        <f>'1'!D3</f>
        <v>9207250</v>
      </c>
      <c r="E23" s="590">
        <f>D23*1.05</f>
        <v>9667612.5</v>
      </c>
      <c r="F23" s="590">
        <f>E23*1.05</f>
        <v>10150993.125</v>
      </c>
      <c r="G23" s="590">
        <f>F23*1.05</f>
        <v>10658542.78125</v>
      </c>
    </row>
    <row r="24" spans="1:7">
      <c r="A24" s="587" t="s">
        <v>347</v>
      </c>
      <c r="B24" s="588" t="s">
        <v>348</v>
      </c>
      <c r="C24" s="596" t="s">
        <v>349</v>
      </c>
      <c r="D24" s="590">
        <f>'1'!D4</f>
        <v>2149000</v>
      </c>
      <c r="E24" s="590">
        <f t="shared" ref="E24:G27" si="1">D24*1.05</f>
        <v>2256450</v>
      </c>
      <c r="F24" s="590">
        <f t="shared" si="1"/>
        <v>2369272.5</v>
      </c>
      <c r="G24" s="590">
        <f t="shared" si="1"/>
        <v>2487736.125</v>
      </c>
    </row>
    <row r="25" spans="1:7">
      <c r="A25" s="587" t="s">
        <v>323</v>
      </c>
      <c r="B25" s="588" t="s">
        <v>350</v>
      </c>
      <c r="C25" s="589" t="s">
        <v>10</v>
      </c>
      <c r="D25" s="590">
        <f>'1'!D5</f>
        <v>7168236</v>
      </c>
      <c r="E25" s="590">
        <f t="shared" si="1"/>
        <v>7526647.8000000007</v>
      </c>
      <c r="F25" s="590">
        <f t="shared" si="1"/>
        <v>7902980.1900000013</v>
      </c>
      <c r="G25" s="590">
        <f t="shared" si="1"/>
        <v>8298129.199500002</v>
      </c>
    </row>
    <row r="26" spans="1:7">
      <c r="A26" s="587" t="s">
        <v>322</v>
      </c>
      <c r="B26" s="588" t="s">
        <v>351</v>
      </c>
      <c r="C26" s="589" t="s">
        <v>308</v>
      </c>
      <c r="D26" s="590">
        <f>'1'!D8</f>
        <v>642000</v>
      </c>
      <c r="E26" s="590">
        <f t="shared" si="1"/>
        <v>674100</v>
      </c>
      <c r="F26" s="590">
        <f t="shared" si="1"/>
        <v>707805</v>
      </c>
      <c r="G26" s="590">
        <f t="shared" si="1"/>
        <v>743195.25</v>
      </c>
    </row>
    <row r="27" spans="1:7">
      <c r="A27" s="587" t="s">
        <v>321</v>
      </c>
      <c r="B27" s="588" t="s">
        <v>286</v>
      </c>
      <c r="C27" s="589" t="s">
        <v>7</v>
      </c>
      <c r="D27" s="590">
        <f>'1'!D6+'1'!D7+'1'!D9</f>
        <v>1292050</v>
      </c>
      <c r="E27" s="590">
        <f t="shared" si="1"/>
        <v>1356652.5</v>
      </c>
      <c r="F27" s="590">
        <f t="shared" si="1"/>
        <v>1424485.125</v>
      </c>
      <c r="G27" s="590">
        <f t="shared" si="1"/>
        <v>1495709.3812500001</v>
      </c>
    </row>
    <row r="28" spans="1:7">
      <c r="A28" s="582" t="s">
        <v>326</v>
      </c>
      <c r="B28" s="603" t="s">
        <v>352</v>
      </c>
      <c r="C28" s="604"/>
      <c r="D28" s="595">
        <f>SUM(D29:D31)</f>
        <v>400000</v>
      </c>
      <c r="E28" s="595">
        <f>SUM(E29:E31)</f>
        <v>420000</v>
      </c>
      <c r="F28" s="595">
        <f>SUM(F29:F31)</f>
        <v>441000</v>
      </c>
      <c r="G28" s="597">
        <f>SUM(G29:G31)</f>
        <v>463050</v>
      </c>
    </row>
    <row r="29" spans="1:7">
      <c r="A29" s="587" t="s">
        <v>353</v>
      </c>
      <c r="B29" s="605" t="s">
        <v>354</v>
      </c>
      <c r="C29" s="589" t="s">
        <v>79</v>
      </c>
      <c r="D29" s="590">
        <f>'1'!D15</f>
        <v>400000</v>
      </c>
      <c r="E29" s="590">
        <f>D29*1.05</f>
        <v>420000</v>
      </c>
      <c r="F29" s="590">
        <f>E29*1.05</f>
        <v>441000</v>
      </c>
      <c r="G29" s="590">
        <f>F29*1.05</f>
        <v>463050</v>
      </c>
    </row>
    <row r="30" spans="1:7">
      <c r="A30" s="587" t="s">
        <v>355</v>
      </c>
      <c r="B30" s="605" t="s">
        <v>356</v>
      </c>
      <c r="C30" s="589" t="s">
        <v>357</v>
      </c>
      <c r="D30" s="590">
        <f>'1'!D16</f>
        <v>0</v>
      </c>
      <c r="E30" s="590">
        <v>0</v>
      </c>
      <c r="F30" s="590">
        <v>0</v>
      </c>
      <c r="G30" s="591">
        <v>0</v>
      </c>
    </row>
    <row r="31" spans="1:7">
      <c r="A31" s="587" t="s">
        <v>358</v>
      </c>
      <c r="B31" s="588" t="s">
        <v>359</v>
      </c>
      <c r="C31" s="596" t="s">
        <v>175</v>
      </c>
      <c r="D31" s="590">
        <v>0</v>
      </c>
      <c r="E31" s="590">
        <v>0</v>
      </c>
      <c r="F31" s="590">
        <v>0</v>
      </c>
      <c r="G31" s="591">
        <v>0</v>
      </c>
    </row>
    <row r="32" spans="1:7" ht="15.75">
      <c r="A32" s="582" t="s">
        <v>360</v>
      </c>
      <c r="B32" s="593" t="s">
        <v>23</v>
      </c>
      <c r="C32" s="596"/>
      <c r="D32" s="595">
        <f>SUM(D33)</f>
        <v>573009</v>
      </c>
      <c r="E32" s="621">
        <f>E33</f>
        <v>601659.45000000007</v>
      </c>
      <c r="F32" s="622">
        <f>F33</f>
        <v>631742.4225000001</v>
      </c>
      <c r="G32" s="623">
        <f>G33</f>
        <v>663329.54362500017</v>
      </c>
    </row>
    <row r="33" spans="1:7">
      <c r="A33" s="587" t="s">
        <v>361</v>
      </c>
      <c r="B33" s="588" t="s">
        <v>362</v>
      </c>
      <c r="C33" s="596" t="s">
        <v>23</v>
      </c>
      <c r="D33" s="590">
        <f>'1'!D11</f>
        <v>573009</v>
      </c>
      <c r="E33" s="590">
        <f>D33*1.05</f>
        <v>601659.45000000007</v>
      </c>
      <c r="F33" s="590">
        <f>E33*1.05</f>
        <v>631742.4225000001</v>
      </c>
      <c r="G33" s="590">
        <f>F33*1.05</f>
        <v>663329.54362500017</v>
      </c>
    </row>
    <row r="34" spans="1:7">
      <c r="A34" s="598" t="s">
        <v>363</v>
      </c>
      <c r="B34" s="599" t="s">
        <v>364</v>
      </c>
      <c r="C34" s="600"/>
      <c r="D34" s="601">
        <f>SUM(D28,D22,D32)</f>
        <v>21431545</v>
      </c>
      <c r="E34" s="601">
        <f>SUM(E28,E22,E32)</f>
        <v>22503122.25</v>
      </c>
      <c r="F34" s="601">
        <f>SUM(F28,F22,F32)</f>
        <v>23628278.362500001</v>
      </c>
      <c r="G34" s="602">
        <f>SUM(G28,G22,G32)</f>
        <v>24809692.280625004</v>
      </c>
    </row>
  </sheetData>
  <mergeCells count="12">
    <mergeCell ref="D7:D8"/>
    <mergeCell ref="E7:E8"/>
    <mergeCell ref="F7:F8"/>
    <mergeCell ref="G7:G8"/>
    <mergeCell ref="B10:C10"/>
    <mergeCell ref="B22:C22"/>
    <mergeCell ref="A3:G3"/>
    <mergeCell ref="B2:D2"/>
    <mergeCell ref="A4:G4"/>
    <mergeCell ref="A5:G5"/>
    <mergeCell ref="A7:A8"/>
    <mergeCell ref="B7:C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9"/>
  <sheetViews>
    <sheetView view="pageLayout" topLeftCell="A7" zoomScaleNormal="100" workbookViewId="0">
      <selection activeCell="D50" sqref="D50"/>
    </sheetView>
  </sheetViews>
  <sheetFormatPr defaultRowHeight="16.5"/>
  <cols>
    <col min="1" max="1" width="5.5703125" style="32" customWidth="1"/>
    <col min="2" max="2" width="61.7109375" style="3" customWidth="1"/>
    <col min="3" max="3" width="14.85546875" style="14" bestFit="1" customWidth="1"/>
    <col min="4" max="4" width="14.42578125" style="3" bestFit="1" customWidth="1"/>
    <col min="5" max="5" width="15.5703125" style="3" bestFit="1" customWidth="1"/>
    <col min="6" max="16384" width="9.140625" style="3"/>
  </cols>
  <sheetData>
    <row r="1" spans="1:5" ht="30.75" thickBot="1">
      <c r="A1" s="117" t="s">
        <v>14</v>
      </c>
      <c r="B1" s="105" t="s">
        <v>15</v>
      </c>
      <c r="C1" s="191" t="s">
        <v>283</v>
      </c>
      <c r="D1" s="105" t="s">
        <v>139</v>
      </c>
      <c r="E1" s="192" t="s">
        <v>140</v>
      </c>
    </row>
    <row r="2" spans="1:5" s="273" customFormat="1" ht="15.75">
      <c r="A2" s="297" t="s">
        <v>71</v>
      </c>
      <c r="B2" s="298" t="s">
        <v>70</v>
      </c>
      <c r="C2" s="525">
        <f>C3+C11+C21+C9+C22</f>
        <v>17650239</v>
      </c>
      <c r="D2" s="525">
        <f>D3+D11+D21+D9+D22</f>
        <v>17650239</v>
      </c>
      <c r="E2" s="526">
        <f>C2-D2</f>
        <v>0</v>
      </c>
    </row>
    <row r="3" spans="1:5" s="273" customFormat="1">
      <c r="A3" s="299">
        <v>1</v>
      </c>
      <c r="B3" s="300" t="s">
        <v>204</v>
      </c>
      <c r="C3" s="527">
        <f>SUM(C4:C8)</f>
        <v>14325241</v>
      </c>
      <c r="D3" s="527">
        <f>C3</f>
        <v>14325241</v>
      </c>
      <c r="E3" s="528">
        <f>C3-D3</f>
        <v>0</v>
      </c>
    </row>
    <row r="4" spans="1:5" s="273" customFormat="1">
      <c r="A4" s="299"/>
      <c r="B4" s="301" t="s">
        <v>181</v>
      </c>
      <c r="C4" s="529">
        <v>8616161</v>
      </c>
      <c r="D4" s="527">
        <f t="shared" ref="D4:D23" si="0">C4</f>
        <v>8616161</v>
      </c>
      <c r="E4" s="528">
        <f t="shared" ref="E4:E24" si="1">C4-D4</f>
        <v>0</v>
      </c>
    </row>
    <row r="5" spans="1:5" s="273" customFormat="1">
      <c r="A5" s="299"/>
      <c r="B5" s="301" t="s">
        <v>162</v>
      </c>
      <c r="C5" s="529">
        <v>0</v>
      </c>
      <c r="D5" s="527">
        <f t="shared" si="0"/>
        <v>0</v>
      </c>
      <c r="E5" s="528">
        <f t="shared" si="1"/>
        <v>0</v>
      </c>
    </row>
    <row r="6" spans="1:5" s="273" customFormat="1" ht="33">
      <c r="A6" s="299"/>
      <c r="B6" s="302" t="s">
        <v>256</v>
      </c>
      <c r="C6" s="529">
        <v>3909080</v>
      </c>
      <c r="D6" s="527">
        <f t="shared" si="0"/>
        <v>3909080</v>
      </c>
      <c r="E6" s="528">
        <f t="shared" si="1"/>
        <v>0</v>
      </c>
    </row>
    <row r="7" spans="1:5" s="273" customFormat="1">
      <c r="A7" s="299"/>
      <c r="B7" s="302" t="s">
        <v>182</v>
      </c>
      <c r="C7" s="529">
        <v>1800000</v>
      </c>
      <c r="D7" s="527">
        <f t="shared" si="0"/>
        <v>1800000</v>
      </c>
      <c r="E7" s="528">
        <f t="shared" si="1"/>
        <v>0</v>
      </c>
    </row>
    <row r="8" spans="1:5" s="273" customFormat="1">
      <c r="A8" s="299"/>
      <c r="B8" s="301" t="s">
        <v>161</v>
      </c>
      <c r="C8" s="529">
        <v>0</v>
      </c>
      <c r="D8" s="527">
        <f t="shared" si="0"/>
        <v>0</v>
      </c>
      <c r="E8" s="528">
        <f t="shared" si="1"/>
        <v>0</v>
      </c>
    </row>
    <row r="9" spans="1:5" s="273" customFormat="1">
      <c r="A9" s="299">
        <v>2</v>
      </c>
      <c r="B9" s="300" t="s">
        <v>163</v>
      </c>
      <c r="C9" s="529">
        <f>SUM(C10:C10)</f>
        <v>683000</v>
      </c>
      <c r="D9" s="527">
        <f t="shared" si="0"/>
        <v>683000</v>
      </c>
      <c r="E9" s="528">
        <f t="shared" si="1"/>
        <v>0</v>
      </c>
    </row>
    <row r="10" spans="1:5" s="273" customFormat="1">
      <c r="A10" s="299"/>
      <c r="B10" s="301" t="s">
        <v>203</v>
      </c>
      <c r="C10" s="529">
        <f>'4'!E10</f>
        <v>683000</v>
      </c>
      <c r="D10" s="527">
        <f t="shared" si="0"/>
        <v>683000</v>
      </c>
      <c r="E10" s="528">
        <f t="shared" si="1"/>
        <v>0</v>
      </c>
    </row>
    <row r="11" spans="1:5" s="4" customFormat="1">
      <c r="A11" s="299">
        <v>3</v>
      </c>
      <c r="B11" s="300" t="s">
        <v>25</v>
      </c>
      <c r="C11" s="529">
        <f>SUM(C12:C20)</f>
        <v>2000000</v>
      </c>
      <c r="D11" s="527">
        <f t="shared" si="0"/>
        <v>2000000</v>
      </c>
      <c r="E11" s="528">
        <f t="shared" si="1"/>
        <v>0</v>
      </c>
    </row>
    <row r="12" spans="1:5" s="4" customFormat="1">
      <c r="A12" s="299"/>
      <c r="B12" s="301" t="s">
        <v>26</v>
      </c>
      <c r="C12" s="529">
        <v>200000</v>
      </c>
      <c r="D12" s="527">
        <f t="shared" si="0"/>
        <v>200000</v>
      </c>
      <c r="E12" s="528">
        <f t="shared" si="1"/>
        <v>0</v>
      </c>
    </row>
    <row r="13" spans="1:5" s="4" customFormat="1">
      <c r="A13" s="299"/>
      <c r="B13" s="301" t="s">
        <v>155</v>
      </c>
      <c r="C13" s="529">
        <v>0</v>
      </c>
      <c r="D13" s="527">
        <f t="shared" si="0"/>
        <v>0</v>
      </c>
      <c r="E13" s="528">
        <f t="shared" si="1"/>
        <v>0</v>
      </c>
    </row>
    <row r="14" spans="1:5" s="4" customFormat="1">
      <c r="A14" s="299"/>
      <c r="B14" s="301" t="s">
        <v>156</v>
      </c>
      <c r="C14" s="529">
        <v>10000</v>
      </c>
      <c r="D14" s="527">
        <f t="shared" si="0"/>
        <v>10000</v>
      </c>
      <c r="E14" s="528">
        <f t="shared" si="1"/>
        <v>0</v>
      </c>
    </row>
    <row r="15" spans="1:5" s="4" customFormat="1">
      <c r="A15" s="299"/>
      <c r="B15" s="301" t="s">
        <v>95</v>
      </c>
      <c r="C15" s="529">
        <v>0</v>
      </c>
      <c r="D15" s="527">
        <f t="shared" si="0"/>
        <v>0</v>
      </c>
      <c r="E15" s="528">
        <f t="shared" si="1"/>
        <v>0</v>
      </c>
    </row>
    <row r="16" spans="1:5" s="4" customFormat="1">
      <c r="A16" s="299"/>
      <c r="B16" s="301" t="s">
        <v>157</v>
      </c>
      <c r="C16" s="529">
        <v>500000</v>
      </c>
      <c r="D16" s="527">
        <f t="shared" si="0"/>
        <v>500000</v>
      </c>
      <c r="E16" s="528">
        <f t="shared" si="1"/>
        <v>0</v>
      </c>
    </row>
    <row r="17" spans="1:5" s="4" customFormat="1">
      <c r="A17" s="299"/>
      <c r="B17" s="301" t="s">
        <v>158</v>
      </c>
      <c r="C17" s="529">
        <v>300000</v>
      </c>
      <c r="D17" s="527">
        <f t="shared" si="0"/>
        <v>300000</v>
      </c>
      <c r="E17" s="528">
        <f t="shared" si="1"/>
        <v>0</v>
      </c>
    </row>
    <row r="18" spans="1:5" s="4" customFormat="1">
      <c r="A18" s="303"/>
      <c r="B18" s="301" t="s">
        <v>95</v>
      </c>
      <c r="C18" s="531">
        <v>190000</v>
      </c>
      <c r="D18" s="527">
        <f t="shared" si="0"/>
        <v>190000</v>
      </c>
      <c r="E18" s="528">
        <f t="shared" si="1"/>
        <v>0</v>
      </c>
    </row>
    <row r="19" spans="1:5" s="4" customFormat="1">
      <c r="A19" s="303"/>
      <c r="B19" s="301" t="s">
        <v>236</v>
      </c>
      <c r="C19" s="531">
        <v>800000</v>
      </c>
      <c r="D19" s="527">
        <f t="shared" si="0"/>
        <v>800000</v>
      </c>
      <c r="E19" s="528">
        <f t="shared" si="1"/>
        <v>0</v>
      </c>
    </row>
    <row r="20" spans="1:5" s="4" customFormat="1">
      <c r="A20" s="299"/>
      <c r="B20" s="301" t="s">
        <v>159</v>
      </c>
      <c r="C20" s="529"/>
      <c r="D20" s="527">
        <f t="shared" si="0"/>
        <v>0</v>
      </c>
      <c r="E20" s="528">
        <f t="shared" si="1"/>
        <v>0</v>
      </c>
    </row>
    <row r="21" spans="1:5" s="4" customFormat="1">
      <c r="A21" s="304">
        <v>4</v>
      </c>
      <c r="B21" s="305" t="s">
        <v>143</v>
      </c>
      <c r="C21" s="532">
        <f>'4'!B10</f>
        <v>641998</v>
      </c>
      <c r="D21" s="527">
        <f t="shared" si="0"/>
        <v>641998</v>
      </c>
      <c r="E21" s="528">
        <f t="shared" si="1"/>
        <v>0</v>
      </c>
    </row>
    <row r="22" spans="1:5" s="4" customFormat="1">
      <c r="A22" s="303">
        <v>5</v>
      </c>
      <c r="B22" s="300" t="s">
        <v>167</v>
      </c>
      <c r="C22" s="531">
        <f>SUM(C23:C24)</f>
        <v>0</v>
      </c>
      <c r="D22" s="527">
        <f t="shared" si="0"/>
        <v>0</v>
      </c>
      <c r="E22" s="528">
        <f t="shared" si="1"/>
        <v>0</v>
      </c>
    </row>
    <row r="23" spans="1:5" s="4" customFormat="1">
      <c r="A23" s="303"/>
      <c r="B23" s="301" t="s">
        <v>168</v>
      </c>
      <c r="C23" s="531">
        <f>'4'!F10</f>
        <v>0</v>
      </c>
      <c r="D23" s="527">
        <f t="shared" si="0"/>
        <v>0</v>
      </c>
      <c r="E23" s="528">
        <f t="shared" si="1"/>
        <v>0</v>
      </c>
    </row>
    <row r="24" spans="1:5" s="4" customFormat="1">
      <c r="A24" s="303"/>
      <c r="B24" s="301" t="s">
        <v>169</v>
      </c>
      <c r="C24" s="531">
        <v>0</v>
      </c>
      <c r="D24" s="529"/>
      <c r="E24" s="528">
        <f t="shared" si="1"/>
        <v>0</v>
      </c>
    </row>
    <row r="25" spans="1:5" s="4" customFormat="1">
      <c r="A25" s="299"/>
      <c r="B25" s="300"/>
      <c r="C25" s="529"/>
      <c r="D25" s="529"/>
      <c r="E25" s="533">
        <f>C25-D25</f>
        <v>0</v>
      </c>
    </row>
    <row r="26" spans="1:5" s="4" customFormat="1">
      <c r="A26" s="297" t="s">
        <v>72</v>
      </c>
      <c r="B26" s="298" t="s">
        <v>73</v>
      </c>
      <c r="C26" s="534">
        <f>SUM(C27+C28+C29+C30+C31)</f>
        <v>20458536</v>
      </c>
      <c r="D26" s="534">
        <f>SUM(D27+D28+D29+D30+D31)</f>
        <v>20458536</v>
      </c>
      <c r="E26" s="535">
        <f>SUM(E27+E28+E29+E30+E31)</f>
        <v>0</v>
      </c>
    </row>
    <row r="27" spans="1:5" s="4" customFormat="1">
      <c r="A27" s="299">
        <v>1</v>
      </c>
      <c r="B27" s="300" t="s">
        <v>0</v>
      </c>
      <c r="C27" s="529">
        <f>'7'!B10</f>
        <v>9207250</v>
      </c>
      <c r="D27" s="529">
        <f>C27</f>
        <v>9207250</v>
      </c>
      <c r="E27" s="533">
        <f>C27-D27</f>
        <v>0</v>
      </c>
    </row>
    <row r="28" spans="1:5" s="4" customFormat="1">
      <c r="A28" s="299">
        <v>2</v>
      </c>
      <c r="B28" s="306" t="s">
        <v>172</v>
      </c>
      <c r="C28" s="529">
        <f>'7'!C10</f>
        <v>2149000</v>
      </c>
      <c r="D28" s="529">
        <f t="shared" ref="D28:D36" si="2">C28</f>
        <v>2149000</v>
      </c>
      <c r="E28" s="533">
        <f t="shared" ref="E28:E36" si="3">C28-D28</f>
        <v>0</v>
      </c>
    </row>
    <row r="29" spans="1:5" s="4" customFormat="1">
      <c r="A29" s="299">
        <v>3</v>
      </c>
      <c r="B29" s="300" t="s">
        <v>10</v>
      </c>
      <c r="C29" s="529">
        <f>'7'!D10</f>
        <v>7168236</v>
      </c>
      <c r="D29" s="529">
        <f t="shared" si="2"/>
        <v>7168236</v>
      </c>
      <c r="E29" s="533">
        <f t="shared" si="3"/>
        <v>0</v>
      </c>
    </row>
    <row r="30" spans="1:5" s="4" customFormat="1">
      <c r="A30" s="299">
        <v>4</v>
      </c>
      <c r="B30" s="300" t="s">
        <v>16</v>
      </c>
      <c r="C30" s="529">
        <f>'7'!E10</f>
        <v>642000</v>
      </c>
      <c r="D30" s="529">
        <f t="shared" si="2"/>
        <v>642000</v>
      </c>
      <c r="E30" s="533">
        <f t="shared" si="3"/>
        <v>0</v>
      </c>
    </row>
    <row r="31" spans="1:5" s="4" customFormat="1">
      <c r="A31" s="299">
        <v>5</v>
      </c>
      <c r="B31" s="300" t="s">
        <v>7</v>
      </c>
      <c r="C31" s="529">
        <f>SUM(C32:C36)</f>
        <v>1292050</v>
      </c>
      <c r="D31" s="529">
        <f t="shared" si="2"/>
        <v>1292050</v>
      </c>
      <c r="E31" s="533">
        <f>C31-D31</f>
        <v>0</v>
      </c>
    </row>
    <row r="32" spans="1:5" s="4" customFormat="1">
      <c r="A32" s="299"/>
      <c r="B32" s="301" t="s">
        <v>238</v>
      </c>
      <c r="C32" s="529">
        <f>'7'!F10</f>
        <v>1242050</v>
      </c>
      <c r="D32" s="529">
        <f t="shared" si="2"/>
        <v>1242050</v>
      </c>
      <c r="E32" s="533">
        <f t="shared" si="3"/>
        <v>0</v>
      </c>
    </row>
    <row r="33" spans="1:5" s="4" customFormat="1">
      <c r="A33" s="299"/>
      <c r="B33" s="301" t="s">
        <v>173</v>
      </c>
      <c r="C33" s="529">
        <v>0</v>
      </c>
      <c r="D33" s="529">
        <f t="shared" si="2"/>
        <v>0</v>
      </c>
      <c r="E33" s="533">
        <f t="shared" si="3"/>
        <v>0</v>
      </c>
    </row>
    <row r="34" spans="1:5" s="4" customFormat="1">
      <c r="A34" s="299"/>
      <c r="B34" s="301" t="s">
        <v>174</v>
      </c>
      <c r="C34" s="529">
        <f>'7'!G10</f>
        <v>50000</v>
      </c>
      <c r="D34" s="529">
        <f t="shared" si="2"/>
        <v>50000</v>
      </c>
      <c r="E34" s="533">
        <f t="shared" si="3"/>
        <v>0</v>
      </c>
    </row>
    <row r="35" spans="1:5" s="4" customFormat="1">
      <c r="A35" s="299"/>
      <c r="B35" s="301" t="s">
        <v>17</v>
      </c>
      <c r="C35" s="529">
        <f>'7'!I10</f>
        <v>0</v>
      </c>
      <c r="D35" s="529">
        <f t="shared" si="2"/>
        <v>0</v>
      </c>
      <c r="E35" s="533">
        <f t="shared" si="3"/>
        <v>0</v>
      </c>
    </row>
    <row r="36" spans="1:5" s="4" customFormat="1">
      <c r="A36" s="299"/>
      <c r="B36" s="301" t="s">
        <v>18</v>
      </c>
      <c r="C36" s="529">
        <v>0</v>
      </c>
      <c r="D36" s="529">
        <f t="shared" si="2"/>
        <v>0</v>
      </c>
      <c r="E36" s="533">
        <f t="shared" si="3"/>
        <v>0</v>
      </c>
    </row>
    <row r="37" spans="1:5" s="4" customFormat="1">
      <c r="A37" s="299"/>
      <c r="B37" s="300"/>
      <c r="C37" s="529"/>
      <c r="D37" s="530"/>
      <c r="E37" s="533">
        <f>C37-D37</f>
        <v>0</v>
      </c>
    </row>
    <row r="38" spans="1:5" s="273" customFormat="1" ht="15.75">
      <c r="A38" s="307"/>
      <c r="B38" s="308" t="s">
        <v>234</v>
      </c>
      <c r="C38" s="536">
        <f>C2-C26</f>
        <v>-2808297</v>
      </c>
      <c r="D38" s="536">
        <f>D2-D26</f>
        <v>-2808297</v>
      </c>
      <c r="E38" s="289">
        <f>E2-E26</f>
        <v>0</v>
      </c>
    </row>
    <row r="39" spans="1:5" s="273" customFormat="1" ht="15.75">
      <c r="A39" s="307"/>
      <c r="B39" s="308"/>
      <c r="C39" s="536"/>
      <c r="D39" s="536"/>
      <c r="E39" s="289"/>
    </row>
    <row r="40" spans="1:5" s="273" customFormat="1" ht="15.75">
      <c r="A40" s="307" t="s">
        <v>74</v>
      </c>
      <c r="B40" s="308" t="s">
        <v>23</v>
      </c>
      <c r="C40" s="536">
        <f>C41</f>
        <v>573009</v>
      </c>
      <c r="D40" s="536">
        <f>D41</f>
        <v>573009</v>
      </c>
      <c r="E40" s="289">
        <f>C40-D40</f>
        <v>0</v>
      </c>
    </row>
    <row r="41" spans="1:5" s="273" customFormat="1">
      <c r="A41" s="297"/>
      <c r="B41" s="305" t="s">
        <v>251</v>
      </c>
      <c r="C41" s="532">
        <f>'7'!P10</f>
        <v>573009</v>
      </c>
      <c r="D41" s="532">
        <f>C41</f>
        <v>573009</v>
      </c>
      <c r="E41" s="537">
        <f>C41-D41</f>
        <v>0</v>
      </c>
    </row>
    <row r="42" spans="1:5" s="273" customFormat="1" ht="15.75">
      <c r="A42" s="297"/>
      <c r="B42" s="298"/>
      <c r="C42" s="534"/>
      <c r="D42" s="534"/>
      <c r="E42" s="535"/>
    </row>
    <row r="43" spans="1:5" s="4" customFormat="1">
      <c r="A43" s="297" t="s">
        <v>75</v>
      </c>
      <c r="B43" s="298" t="s">
        <v>21</v>
      </c>
      <c r="C43" s="534">
        <f>SUM(C44:C44)</f>
        <v>3381306</v>
      </c>
      <c r="D43" s="534">
        <f>SUM(D44:D44)</f>
        <v>3381306</v>
      </c>
      <c r="E43" s="535">
        <f>SUM(E44:E44)</f>
        <v>0</v>
      </c>
    </row>
    <row r="44" spans="1:5" s="4" customFormat="1">
      <c r="A44" s="299"/>
      <c r="B44" s="306" t="s">
        <v>145</v>
      </c>
      <c r="C44" s="529">
        <f>'4'!L10</f>
        <v>3381306</v>
      </c>
      <c r="D44" s="529">
        <f>C44</f>
        <v>3381306</v>
      </c>
      <c r="E44" s="533">
        <f>C44-D44</f>
        <v>0</v>
      </c>
    </row>
    <row r="45" spans="1:5" s="4" customFormat="1">
      <c r="A45" s="303"/>
      <c r="B45" s="309"/>
      <c r="C45" s="531"/>
      <c r="D45" s="530"/>
      <c r="E45" s="533">
        <f>C45-D45</f>
        <v>0</v>
      </c>
    </row>
    <row r="46" spans="1:5" s="273" customFormat="1" ht="15.75">
      <c r="A46" s="310"/>
      <c r="B46" s="311" t="s">
        <v>77</v>
      </c>
      <c r="C46" s="538">
        <f>SUM(C2+C43)</f>
        <v>21031545</v>
      </c>
      <c r="D46" s="538">
        <f>SUM(D2+D43)</f>
        <v>21031545</v>
      </c>
      <c r="E46" s="539">
        <f>SUM(E2+E43)</f>
        <v>0</v>
      </c>
    </row>
    <row r="47" spans="1:5" s="273" customFormat="1" ht="15.75">
      <c r="A47" s="310"/>
      <c r="B47" s="311" t="s">
        <v>78</v>
      </c>
      <c r="C47" s="538">
        <f>C26+C40</f>
        <v>21031545</v>
      </c>
      <c r="D47" s="538">
        <f>D26+D40</f>
        <v>21031545</v>
      </c>
      <c r="E47" s="289">
        <f>E26+E40</f>
        <v>0</v>
      </c>
    </row>
    <row r="48" spans="1:5" s="273" customFormat="1" ht="15.75">
      <c r="A48" s="310"/>
      <c r="B48" s="311"/>
      <c r="C48" s="538"/>
      <c r="D48" s="540"/>
      <c r="E48" s="533">
        <f>C48-D48</f>
        <v>0</v>
      </c>
    </row>
    <row r="49" spans="1:5" s="4" customFormat="1">
      <c r="A49" s="299"/>
      <c r="B49" s="308" t="s">
        <v>76</v>
      </c>
      <c r="C49" s="536">
        <v>4</v>
      </c>
      <c r="D49" s="536">
        <v>4</v>
      </c>
      <c r="E49" s="289">
        <f>SUM(E50:E51)</f>
        <v>0</v>
      </c>
    </row>
    <row r="50" spans="1:5" s="4" customFormat="1">
      <c r="A50" s="299"/>
      <c r="B50" s="308" t="s">
        <v>381</v>
      </c>
      <c r="C50" s="529">
        <v>4</v>
      </c>
      <c r="D50" s="529">
        <f>C50</f>
        <v>4</v>
      </c>
      <c r="E50" s="533">
        <f>C50-D50</f>
        <v>0</v>
      </c>
    </row>
    <row r="51" spans="1:5" s="4" customFormat="1" ht="17.25" thickBot="1">
      <c r="A51" s="312"/>
      <c r="B51" s="313" t="s">
        <v>58</v>
      </c>
      <c r="C51" s="541">
        <v>0</v>
      </c>
      <c r="D51" s="541">
        <v>0</v>
      </c>
      <c r="E51" s="542">
        <f>C51-D51</f>
        <v>0</v>
      </c>
    </row>
    <row r="52" spans="1:5">
      <c r="C52" s="543"/>
      <c r="D52" s="1"/>
      <c r="E52" s="1"/>
    </row>
    <row r="53" spans="1:5">
      <c r="C53" s="543"/>
      <c r="D53" s="1"/>
      <c r="E53" s="1"/>
    </row>
    <row r="54" spans="1:5">
      <c r="C54" s="543"/>
      <c r="D54" s="1"/>
      <c r="E54" s="1"/>
    </row>
    <row r="55" spans="1:5">
      <c r="C55" s="543"/>
      <c r="D55" s="1"/>
      <c r="E55" s="1"/>
    </row>
    <row r="56" spans="1:5">
      <c r="C56" s="543"/>
      <c r="D56" s="1"/>
      <c r="E56" s="1"/>
    </row>
    <row r="57" spans="1:5">
      <c r="C57" s="543"/>
      <c r="D57" s="1"/>
      <c r="E57" s="1"/>
    </row>
    <row r="58" spans="1:5">
      <c r="C58" s="543"/>
      <c r="D58" s="1"/>
      <c r="E58" s="1"/>
    </row>
    <row r="59" spans="1:5">
      <c r="C59" s="543"/>
      <c r="D59" s="1"/>
      <c r="E59" s="1"/>
    </row>
  </sheetData>
  <phoneticPr fontId="18" type="noConversion"/>
  <pageMargins left="0.39370078740157483" right="0.31496062992125984" top="0.6692913385826772" bottom="0.27559055118110237" header="0.23622047244094491" footer="0.19685039370078741"/>
  <pageSetup paperSize="9" scale="85" orientation="portrait" r:id="rId1"/>
  <headerFooter>
    <oddHeader>&amp;C&amp;"Book Antiqua,Félkövér"&amp;11Vindornyalak Község Önkormányzata
2018. évi működési költségvetése&amp;R&amp;"Book Antiqua,Félkövér"2. melléklet
Ft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view="pageLayout" zoomScaleNormal="100" workbookViewId="0">
      <selection activeCell="C1" sqref="C1"/>
    </sheetView>
  </sheetViews>
  <sheetFormatPr defaultRowHeight="12.75"/>
  <cols>
    <col min="1" max="1" width="6.140625" bestFit="1" customWidth="1"/>
    <col min="2" max="2" width="51" customWidth="1"/>
    <col min="3" max="3" width="16.7109375" style="126" customWidth="1"/>
    <col min="4" max="4" width="16.85546875" customWidth="1"/>
    <col min="5" max="5" width="14.5703125" customWidth="1"/>
  </cols>
  <sheetData>
    <row r="1" spans="1:5" s="120" customFormat="1" ht="45.75" thickBot="1">
      <c r="A1" s="119" t="s">
        <v>14</v>
      </c>
      <c r="B1" s="118" t="s">
        <v>15</v>
      </c>
      <c r="C1" s="197" t="s">
        <v>283</v>
      </c>
      <c r="D1" s="105" t="s">
        <v>141</v>
      </c>
      <c r="E1" s="192" t="s">
        <v>142</v>
      </c>
    </row>
    <row r="2" spans="1:5" s="4" customFormat="1" ht="16.5">
      <c r="A2" s="314" t="s">
        <v>71</v>
      </c>
      <c r="B2" s="315" t="s">
        <v>12</v>
      </c>
      <c r="C2" s="199">
        <f>C3+C4+C6</f>
        <v>0</v>
      </c>
      <c r="D2" s="199">
        <f>C2</f>
        <v>0</v>
      </c>
      <c r="E2" s="544">
        <f>E3+E4+E6</f>
        <v>0</v>
      </c>
    </row>
    <row r="3" spans="1:5" s="4" customFormat="1" ht="16.5">
      <c r="A3" s="299">
        <v>1</v>
      </c>
      <c r="B3" s="300" t="s">
        <v>164</v>
      </c>
      <c r="C3" s="193">
        <f>'4'!J10</f>
        <v>0</v>
      </c>
      <c r="D3" s="572">
        <f>C3</f>
        <v>0</v>
      </c>
      <c r="E3" s="545">
        <v>0</v>
      </c>
    </row>
    <row r="4" spans="1:5" s="4" customFormat="1" ht="16.5">
      <c r="A4" s="299">
        <v>2</v>
      </c>
      <c r="B4" s="300" t="s">
        <v>166</v>
      </c>
      <c r="C4" s="193">
        <f>SUM(C5:C5)</f>
        <v>0</v>
      </c>
      <c r="D4" s="193" t="s">
        <v>327</v>
      </c>
      <c r="E4" s="546">
        <v>0</v>
      </c>
    </row>
    <row r="5" spans="1:5" s="4" customFormat="1" ht="16.5">
      <c r="A5" s="299"/>
      <c r="B5" s="301" t="s">
        <v>165</v>
      </c>
      <c r="C5" s="193">
        <v>0</v>
      </c>
      <c r="D5" s="300"/>
      <c r="E5" s="545">
        <f t="shared" ref="E5:E31" si="0">C5-D5</f>
        <v>0</v>
      </c>
    </row>
    <row r="6" spans="1:5" s="4" customFormat="1" ht="16.5">
      <c r="A6" s="299">
        <v>3</v>
      </c>
      <c r="B6" s="300" t="s">
        <v>170</v>
      </c>
      <c r="C6" s="193">
        <f>SUM(C7:C8)</f>
        <v>0</v>
      </c>
      <c r="D6" s="193">
        <f>SUM(D7:D8)</f>
        <v>0</v>
      </c>
      <c r="E6" s="537">
        <f>SUM(E7:E8)</f>
        <v>0</v>
      </c>
    </row>
    <row r="7" spans="1:5" s="273" customFormat="1" ht="16.5">
      <c r="A7" s="307"/>
      <c r="B7" s="301" t="s">
        <v>168</v>
      </c>
      <c r="C7" s="193">
        <v>0</v>
      </c>
      <c r="D7" s="308"/>
      <c r="E7" s="545">
        <f t="shared" si="0"/>
        <v>0</v>
      </c>
    </row>
    <row r="8" spans="1:5" s="273" customFormat="1" ht="16.5">
      <c r="A8" s="307"/>
      <c r="B8" s="301" t="s">
        <v>171</v>
      </c>
      <c r="C8" s="193">
        <v>0</v>
      </c>
      <c r="D8" s="316"/>
      <c r="E8" s="545">
        <f t="shared" si="0"/>
        <v>0</v>
      </c>
    </row>
    <row r="9" spans="1:5" s="273" customFormat="1" ht="15">
      <c r="A9" s="307"/>
      <c r="B9" s="308"/>
      <c r="C9" s="195"/>
      <c r="D9" s="316"/>
      <c r="E9" s="545"/>
    </row>
    <row r="10" spans="1:5" s="4" customFormat="1" ht="16.5">
      <c r="A10" s="307" t="s">
        <v>72</v>
      </c>
      <c r="B10" s="308" t="s">
        <v>54</v>
      </c>
      <c r="C10" s="195">
        <f>SUM(C11+C12+C13)</f>
        <v>400000</v>
      </c>
      <c r="D10" s="195">
        <f>SUM(D11+D12+D13)</f>
        <v>400000</v>
      </c>
      <c r="E10" s="289">
        <f>SUM(E11+E12+E13)</f>
        <v>0</v>
      </c>
    </row>
    <row r="11" spans="1:5" s="4" customFormat="1" ht="16.5">
      <c r="A11" s="299">
        <v>1</v>
      </c>
      <c r="B11" s="300" t="s">
        <v>179</v>
      </c>
      <c r="C11" s="193">
        <v>0</v>
      </c>
      <c r="D11" s="193">
        <v>0</v>
      </c>
      <c r="E11" s="545">
        <f t="shared" si="0"/>
        <v>0</v>
      </c>
    </row>
    <row r="12" spans="1:5" s="4" customFormat="1" ht="16.5">
      <c r="A12" s="299">
        <v>2</v>
      </c>
      <c r="B12" s="300" t="s">
        <v>180</v>
      </c>
      <c r="C12" s="193">
        <f>'7'!K10+'7'!J10</f>
        <v>400000</v>
      </c>
      <c r="D12" s="193">
        <f>C12</f>
        <v>400000</v>
      </c>
      <c r="E12" s="545">
        <f t="shared" si="0"/>
        <v>0</v>
      </c>
    </row>
    <row r="13" spans="1:5" s="4" customFormat="1" ht="16.5">
      <c r="A13" s="299">
        <v>3</v>
      </c>
      <c r="B13" s="300" t="s">
        <v>175</v>
      </c>
      <c r="C13" s="193">
        <f>SUM(C14:C17)</f>
        <v>0</v>
      </c>
      <c r="D13" s="193">
        <f>SUM(D14:D17)</f>
        <v>0</v>
      </c>
      <c r="E13" s="537">
        <f>SUM(E14:E17)</f>
        <v>0</v>
      </c>
    </row>
    <row r="14" spans="1:5" s="4" customFormat="1" ht="16.5">
      <c r="A14" s="303"/>
      <c r="B14" s="301" t="s">
        <v>178</v>
      </c>
      <c r="C14" s="194">
        <v>0</v>
      </c>
      <c r="D14" s="300"/>
      <c r="E14" s="545">
        <f>C14-D14</f>
        <v>0</v>
      </c>
    </row>
    <row r="15" spans="1:5" s="4" customFormat="1" ht="16.5">
      <c r="A15" s="303"/>
      <c r="B15" s="301" t="s">
        <v>176</v>
      </c>
      <c r="C15" s="194">
        <v>0</v>
      </c>
      <c r="D15" s="300"/>
      <c r="E15" s="545">
        <f>C15-D15</f>
        <v>0</v>
      </c>
    </row>
    <row r="16" spans="1:5" s="4" customFormat="1" ht="16.5">
      <c r="A16" s="303"/>
      <c r="B16" s="301" t="s">
        <v>177</v>
      </c>
      <c r="C16" s="194">
        <v>0</v>
      </c>
      <c r="D16" s="300"/>
      <c r="E16" s="545">
        <f>C16-D16</f>
        <v>0</v>
      </c>
    </row>
    <row r="17" spans="1:5" s="4" customFormat="1" ht="16.5">
      <c r="A17" s="303"/>
      <c r="B17" s="301" t="s">
        <v>19</v>
      </c>
      <c r="C17" s="194">
        <v>0</v>
      </c>
      <c r="D17" s="300"/>
      <c r="E17" s="545">
        <f>C17-D17</f>
        <v>0</v>
      </c>
    </row>
    <row r="18" spans="1:5" s="273" customFormat="1" ht="15">
      <c r="A18" s="310"/>
      <c r="B18" s="311"/>
      <c r="C18" s="196"/>
      <c r="D18" s="308"/>
      <c r="E18" s="545">
        <f t="shared" si="0"/>
        <v>0</v>
      </c>
    </row>
    <row r="19" spans="1:5" s="4" customFormat="1" ht="16.5">
      <c r="A19" s="307"/>
      <c r="B19" s="308" t="s">
        <v>121</v>
      </c>
      <c r="C19" s="195">
        <f>C2-C10</f>
        <v>-400000</v>
      </c>
      <c r="D19" s="195">
        <f>C19</f>
        <v>-400000</v>
      </c>
      <c r="E19" s="289">
        <f>E2-E10</f>
        <v>0</v>
      </c>
    </row>
    <row r="20" spans="1:5" s="4" customFormat="1" ht="16.5">
      <c r="A20" s="307"/>
      <c r="B20" s="308"/>
      <c r="C20" s="195"/>
      <c r="D20" s="300"/>
      <c r="E20" s="545">
        <f t="shared" si="0"/>
        <v>0</v>
      </c>
    </row>
    <row r="21" spans="1:5" s="273" customFormat="1" ht="15">
      <c r="A21" s="307" t="s">
        <v>74</v>
      </c>
      <c r="B21" s="308" t="s">
        <v>23</v>
      </c>
      <c r="C21" s="195"/>
      <c r="D21" s="195"/>
      <c r="E21" s="545">
        <f t="shared" si="0"/>
        <v>0</v>
      </c>
    </row>
    <row r="22" spans="1:5" s="4" customFormat="1" ht="16.5">
      <c r="A22" s="299"/>
      <c r="B22" s="300"/>
      <c r="C22" s="193"/>
      <c r="D22" s="300"/>
      <c r="E22" s="545">
        <f t="shared" si="0"/>
        <v>0</v>
      </c>
    </row>
    <row r="23" spans="1:5" s="4" customFormat="1" ht="16.5">
      <c r="A23" s="307" t="s">
        <v>75</v>
      </c>
      <c r="B23" s="308" t="s">
        <v>46</v>
      </c>
      <c r="C23" s="195">
        <f>SUM(C25+C27)</f>
        <v>400000</v>
      </c>
      <c r="D23" s="195">
        <f>C23</f>
        <v>400000</v>
      </c>
      <c r="E23" s="289"/>
    </row>
    <row r="24" spans="1:5" s="4" customFormat="1" ht="16.5">
      <c r="A24" s="307"/>
      <c r="B24" s="317" t="s">
        <v>65</v>
      </c>
      <c r="C24" s="195"/>
      <c r="D24" s="300"/>
      <c r="E24" s="545">
        <f t="shared" si="0"/>
        <v>0</v>
      </c>
    </row>
    <row r="25" spans="1:5" s="4" customFormat="1" ht="16.5">
      <c r="A25" s="299">
        <v>1</v>
      </c>
      <c r="B25" s="306" t="s">
        <v>145</v>
      </c>
      <c r="C25" s="193">
        <f>'4'!M10</f>
        <v>400000</v>
      </c>
      <c r="D25" s="193">
        <f>C25</f>
        <v>400000</v>
      </c>
      <c r="E25" s="545">
        <f t="shared" si="0"/>
        <v>0</v>
      </c>
    </row>
    <row r="26" spans="1:5" s="4" customFormat="1" ht="16.5">
      <c r="A26" s="299"/>
      <c r="B26" s="306"/>
      <c r="C26" s="193"/>
      <c r="D26" s="300"/>
      <c r="E26" s="545">
        <f t="shared" si="0"/>
        <v>0</v>
      </c>
    </row>
    <row r="27" spans="1:5" s="273" customFormat="1" ht="15.75">
      <c r="A27" s="307"/>
      <c r="B27" s="308" t="s">
        <v>20</v>
      </c>
      <c r="C27" s="195">
        <f>SUM(C28:C28)</f>
        <v>0</v>
      </c>
      <c r="D27" s="195">
        <f>SUM(D28:D28)</f>
        <v>0</v>
      </c>
      <c r="E27" s="289">
        <f>SUM(E28:E28)</f>
        <v>0</v>
      </c>
    </row>
    <row r="28" spans="1:5" s="4" customFormat="1" ht="16.5">
      <c r="A28" s="299">
        <v>1</v>
      </c>
      <c r="B28" s="300" t="s">
        <v>22</v>
      </c>
      <c r="C28" s="193"/>
      <c r="D28" s="300"/>
      <c r="E28" s="545">
        <f t="shared" si="0"/>
        <v>0</v>
      </c>
    </row>
    <row r="29" spans="1:5" s="320" customFormat="1" ht="16.5">
      <c r="A29" s="318"/>
      <c r="B29" s="309"/>
      <c r="C29" s="198"/>
      <c r="D29" s="319"/>
      <c r="E29" s="545">
        <f t="shared" si="0"/>
        <v>0</v>
      </c>
    </row>
    <row r="30" spans="1:5" s="322" customFormat="1" ht="15.75">
      <c r="A30" s="321"/>
      <c r="B30" s="311" t="s">
        <v>80</v>
      </c>
      <c r="C30" s="195">
        <f>SUM(C2+C23)</f>
        <v>400000</v>
      </c>
      <c r="D30" s="195">
        <f>SUM(D2+D23)</f>
        <v>400000</v>
      </c>
      <c r="E30" s="289">
        <f>SUM(E2+E23)</f>
        <v>0</v>
      </c>
    </row>
    <row r="31" spans="1:5" s="322" customFormat="1" ht="15">
      <c r="A31" s="323"/>
      <c r="B31" s="311"/>
      <c r="C31" s="196"/>
      <c r="D31" s="324"/>
      <c r="E31" s="545">
        <f t="shared" si="0"/>
        <v>0</v>
      </c>
    </row>
    <row r="32" spans="1:5" s="322" customFormat="1" ht="16.5" thickBot="1">
      <c r="A32" s="325"/>
      <c r="B32" s="326" t="s">
        <v>81</v>
      </c>
      <c r="C32" s="327">
        <f>C10+C21</f>
        <v>400000</v>
      </c>
      <c r="D32" s="327">
        <f>D10+D21</f>
        <v>400000</v>
      </c>
      <c r="E32" s="547">
        <f>E10+E21</f>
        <v>0</v>
      </c>
    </row>
  </sheetData>
  <phoneticPr fontId="18" type="noConversion"/>
  <pageMargins left="0.35433070866141736" right="0.23622047244094491" top="1.1811023622047245" bottom="0.74803149606299213" header="0.31496062992125984" footer="0.31496062992125984"/>
  <pageSetup paperSize="9" scale="94" orientation="portrait" r:id="rId1"/>
  <headerFooter>
    <oddHeader>&amp;C&amp;"Book Antiqua,Félkövér"&amp;12Vindornyalak Község Önkormányzata
2018. évi felhalmozási költségvetése&amp;R&amp;"Book Antiqua,Félkövér"&amp;11 3. melléklet
Ft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view="pageLayout" topLeftCell="A4" zoomScaleNormal="100" workbookViewId="0">
      <selection activeCell="J7" sqref="J7"/>
    </sheetView>
  </sheetViews>
  <sheetFormatPr defaultRowHeight="13.5"/>
  <cols>
    <col min="1" max="1" width="10.42578125" style="1" customWidth="1"/>
    <col min="2" max="2" width="8" style="47" customWidth="1"/>
    <col min="3" max="3" width="10" style="48" customWidth="1"/>
    <col min="4" max="4" width="12.7109375" style="1" customWidth="1"/>
    <col min="5" max="5" width="9.140625" style="1" customWidth="1"/>
    <col min="6" max="7" width="10.140625" style="1" customWidth="1"/>
    <col min="8" max="8" width="8.42578125" style="1" customWidth="1"/>
    <col min="9" max="9" width="8.85546875" style="1" customWidth="1"/>
    <col min="10" max="10" width="9.28515625" style="1" customWidth="1"/>
    <col min="11" max="12" width="8.85546875" style="1" customWidth="1"/>
    <col min="13" max="13" width="9.140625" style="1" customWidth="1"/>
    <col min="14" max="14" width="8.28515625" style="1" customWidth="1"/>
    <col min="15" max="15" width="9.42578125" style="1" customWidth="1"/>
    <col min="16" max="16384" width="9.140625" style="1"/>
  </cols>
  <sheetData>
    <row r="1" spans="1:17" ht="14.25" customHeight="1">
      <c r="A1" s="624" t="s">
        <v>45</v>
      </c>
      <c r="B1" s="635" t="s">
        <v>12</v>
      </c>
      <c r="C1" s="636"/>
      <c r="D1" s="636"/>
      <c r="E1" s="636"/>
      <c r="F1" s="636"/>
      <c r="G1" s="636"/>
      <c r="H1" s="636"/>
      <c r="I1" s="636"/>
      <c r="J1" s="636"/>
      <c r="K1" s="636"/>
      <c r="L1" s="637"/>
      <c r="M1" s="637"/>
      <c r="N1" s="637"/>
      <c r="O1" s="638" t="s">
        <v>49</v>
      </c>
    </row>
    <row r="2" spans="1:17" ht="13.5" customHeight="1">
      <c r="A2" s="625"/>
      <c r="B2" s="641" t="s">
        <v>2</v>
      </c>
      <c r="C2" s="642"/>
      <c r="D2" s="642"/>
      <c r="E2" s="642"/>
      <c r="F2" s="642"/>
      <c r="G2" s="642"/>
      <c r="H2" s="627" t="s">
        <v>3</v>
      </c>
      <c r="I2" s="627"/>
      <c r="J2" s="628"/>
      <c r="K2" s="628"/>
      <c r="L2" s="633" t="s">
        <v>230</v>
      </c>
      <c r="M2" s="631"/>
      <c r="N2" s="628" t="s">
        <v>185</v>
      </c>
      <c r="O2" s="639"/>
    </row>
    <row r="3" spans="1:17" ht="16.5" customHeight="1">
      <c r="A3" s="625"/>
      <c r="B3" s="628" t="s">
        <v>143</v>
      </c>
      <c r="C3" s="628" t="s">
        <v>25</v>
      </c>
      <c r="D3" s="628" t="s">
        <v>160</v>
      </c>
      <c r="E3" s="633" t="s">
        <v>186</v>
      </c>
      <c r="F3" s="628" t="s">
        <v>229</v>
      </c>
      <c r="G3" s="627" t="s">
        <v>232</v>
      </c>
      <c r="H3" s="633" t="s">
        <v>183</v>
      </c>
      <c r="I3" s="627" t="s">
        <v>229</v>
      </c>
      <c r="J3" s="627" t="s">
        <v>184</v>
      </c>
      <c r="K3" s="631" t="s">
        <v>233</v>
      </c>
      <c r="L3" s="634"/>
      <c r="M3" s="632"/>
      <c r="N3" s="629"/>
      <c r="O3" s="639"/>
    </row>
    <row r="4" spans="1:17" ht="59.25" customHeight="1">
      <c r="A4" s="626"/>
      <c r="B4" s="629"/>
      <c r="C4" s="630"/>
      <c r="D4" s="630"/>
      <c r="E4" s="634"/>
      <c r="F4" s="630"/>
      <c r="G4" s="627"/>
      <c r="H4" s="634"/>
      <c r="I4" s="627"/>
      <c r="J4" s="627"/>
      <c r="K4" s="632"/>
      <c r="L4" s="41" t="s">
        <v>231</v>
      </c>
      <c r="M4" s="39" t="s">
        <v>206</v>
      </c>
      <c r="N4" s="630"/>
      <c r="O4" s="640"/>
    </row>
    <row r="5" spans="1:17" ht="14.25" thickBot="1">
      <c r="A5" s="42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4">
        <v>12</v>
      </c>
      <c r="M5" s="44">
        <v>13</v>
      </c>
      <c r="N5" s="43">
        <v>14</v>
      </c>
      <c r="O5" s="45">
        <v>15</v>
      </c>
    </row>
    <row r="6" spans="1:17" s="8" customFormat="1" ht="38.25">
      <c r="A6" s="328" t="s">
        <v>47</v>
      </c>
      <c r="B6" s="443">
        <f>'5'!B21</f>
        <v>641998</v>
      </c>
      <c r="C6" s="443">
        <f>C7</f>
        <v>2000000</v>
      </c>
      <c r="D6" s="443">
        <f>'5'!D21</f>
        <v>14325241</v>
      </c>
      <c r="E6" s="443">
        <f>'5'!E21</f>
        <v>683000</v>
      </c>
      <c r="F6" s="443">
        <f>'5'!F21</f>
        <v>0</v>
      </c>
      <c r="G6" s="443">
        <f>'5'!G21</f>
        <v>0</v>
      </c>
      <c r="H6" s="443">
        <f>'5'!H21</f>
        <v>0</v>
      </c>
      <c r="I6" s="443">
        <f>'5'!I21</f>
        <v>0</v>
      </c>
      <c r="J6" s="443">
        <v>0</v>
      </c>
      <c r="K6" s="443">
        <f>'5'!K21</f>
        <v>0</v>
      </c>
      <c r="L6" s="443">
        <f>'5'!L16</f>
        <v>3381306</v>
      </c>
      <c r="M6" s="443">
        <f>'5'!M16</f>
        <v>400000</v>
      </c>
      <c r="N6" s="454">
        <v>0</v>
      </c>
      <c r="O6" s="455">
        <f>SUM(B6:N6)</f>
        <v>21431545</v>
      </c>
    </row>
    <row r="7" spans="1:17" s="8" customFormat="1" ht="38.25">
      <c r="A7" s="329" t="s">
        <v>67</v>
      </c>
      <c r="B7" s="445">
        <f>B6</f>
        <v>641998</v>
      </c>
      <c r="C7" s="445">
        <f>'2'!C11</f>
        <v>2000000</v>
      </c>
      <c r="D7" s="445">
        <f t="shared" ref="D7:N7" si="0">D6</f>
        <v>14325241</v>
      </c>
      <c r="E7" s="445">
        <f t="shared" si="0"/>
        <v>683000</v>
      </c>
      <c r="F7" s="445">
        <f t="shared" si="0"/>
        <v>0</v>
      </c>
      <c r="G7" s="445">
        <f t="shared" si="0"/>
        <v>0</v>
      </c>
      <c r="H7" s="445">
        <f t="shared" si="0"/>
        <v>0</v>
      </c>
      <c r="I7" s="445">
        <f t="shared" si="0"/>
        <v>0</v>
      </c>
      <c r="J7" s="445">
        <f t="shared" si="0"/>
        <v>0</v>
      </c>
      <c r="K7" s="445">
        <f t="shared" si="0"/>
        <v>0</v>
      </c>
      <c r="L7" s="445">
        <f t="shared" si="0"/>
        <v>3381306</v>
      </c>
      <c r="M7" s="445">
        <f t="shared" si="0"/>
        <v>400000</v>
      </c>
      <c r="N7" s="445">
        <f t="shared" si="0"/>
        <v>0</v>
      </c>
      <c r="O7" s="456">
        <f>SUM(B7:N7)</f>
        <v>21431545</v>
      </c>
    </row>
    <row r="8" spans="1:17" s="8" customFormat="1" ht="51">
      <c r="A8" s="330" t="s">
        <v>48</v>
      </c>
      <c r="B8" s="459">
        <v>0</v>
      </c>
      <c r="C8" s="460">
        <v>0</v>
      </c>
      <c r="D8" s="459">
        <v>0</v>
      </c>
      <c r="E8" s="459">
        <f>'6'!C22</f>
        <v>0</v>
      </c>
      <c r="F8" s="459"/>
      <c r="G8" s="459"/>
      <c r="H8" s="459"/>
      <c r="I8" s="459">
        <v>0</v>
      </c>
      <c r="J8" s="459"/>
      <c r="K8" s="459"/>
      <c r="L8" s="459">
        <v>0</v>
      </c>
      <c r="M8" s="459">
        <v>0</v>
      </c>
      <c r="N8" s="459">
        <v>0</v>
      </c>
      <c r="O8" s="456">
        <f>SUM(B8:N8)</f>
        <v>0</v>
      </c>
      <c r="Q8" s="8" t="s">
        <v>282</v>
      </c>
    </row>
    <row r="9" spans="1:17" s="8" customFormat="1" ht="39" thickBot="1">
      <c r="A9" s="331" t="s">
        <v>67</v>
      </c>
      <c r="B9" s="461">
        <v>0</v>
      </c>
      <c r="C9" s="462"/>
      <c r="D9" s="461"/>
      <c r="E9" s="461">
        <f>E8</f>
        <v>0</v>
      </c>
      <c r="F9" s="461">
        <v>0</v>
      </c>
      <c r="G9" s="461"/>
      <c r="H9" s="461"/>
      <c r="I9" s="461"/>
      <c r="J9" s="461"/>
      <c r="K9" s="461">
        <v>0</v>
      </c>
      <c r="L9" s="461"/>
      <c r="M9" s="461"/>
      <c r="N9" s="461"/>
      <c r="O9" s="457">
        <f>SUM(B9:N9)</f>
        <v>0</v>
      </c>
    </row>
    <row r="10" spans="1:17" s="8" customFormat="1" ht="29.25" customHeight="1">
      <c r="A10" s="332" t="s">
        <v>1</v>
      </c>
      <c r="B10" s="447">
        <f t="shared" ref="B10:N10" si="1">SUM(B6+B8)</f>
        <v>641998</v>
      </c>
      <c r="C10" s="447">
        <f t="shared" si="1"/>
        <v>2000000</v>
      </c>
      <c r="D10" s="447">
        <f t="shared" si="1"/>
        <v>14325241</v>
      </c>
      <c r="E10" s="447">
        <f t="shared" si="1"/>
        <v>683000</v>
      </c>
      <c r="F10" s="447">
        <f t="shared" si="1"/>
        <v>0</v>
      </c>
      <c r="G10" s="447">
        <f t="shared" si="1"/>
        <v>0</v>
      </c>
      <c r="H10" s="447">
        <f t="shared" si="1"/>
        <v>0</v>
      </c>
      <c r="I10" s="447">
        <f t="shared" si="1"/>
        <v>0</v>
      </c>
      <c r="J10" s="447">
        <f t="shared" si="1"/>
        <v>0</v>
      </c>
      <c r="K10" s="447">
        <f t="shared" si="1"/>
        <v>0</v>
      </c>
      <c r="L10" s="447">
        <f t="shared" si="1"/>
        <v>3381306</v>
      </c>
      <c r="M10" s="447">
        <f t="shared" si="1"/>
        <v>400000</v>
      </c>
      <c r="N10" s="447">
        <f t="shared" si="1"/>
        <v>0</v>
      </c>
      <c r="O10" s="448">
        <f>SUM(O6+O8)</f>
        <v>21431545</v>
      </c>
    </row>
    <row r="11" spans="1:17" s="8" customFormat="1" ht="40.5">
      <c r="A11" s="333" t="s">
        <v>67</v>
      </c>
      <c r="B11" s="449">
        <f>SUM(B7+B9)</f>
        <v>641998</v>
      </c>
      <c r="C11" s="449">
        <f t="shared" ref="C11:O11" si="2">SUM(C7+C9)</f>
        <v>2000000</v>
      </c>
      <c r="D11" s="449">
        <f t="shared" si="2"/>
        <v>14325241</v>
      </c>
      <c r="E11" s="449">
        <f t="shared" si="2"/>
        <v>683000</v>
      </c>
      <c r="F11" s="449">
        <f t="shared" si="2"/>
        <v>0</v>
      </c>
      <c r="G11" s="449">
        <f t="shared" si="2"/>
        <v>0</v>
      </c>
      <c r="H11" s="449">
        <f t="shared" si="2"/>
        <v>0</v>
      </c>
      <c r="I11" s="449">
        <f t="shared" si="2"/>
        <v>0</v>
      </c>
      <c r="J11" s="449">
        <f t="shared" si="2"/>
        <v>0</v>
      </c>
      <c r="K11" s="449">
        <f t="shared" si="2"/>
        <v>0</v>
      </c>
      <c r="L11" s="449">
        <f t="shared" si="2"/>
        <v>3381306</v>
      </c>
      <c r="M11" s="449">
        <f t="shared" si="2"/>
        <v>400000</v>
      </c>
      <c r="N11" s="449">
        <f t="shared" si="2"/>
        <v>0</v>
      </c>
      <c r="O11" s="450">
        <f t="shared" si="2"/>
        <v>21431545</v>
      </c>
    </row>
    <row r="12" spans="1:17" s="8" customFormat="1" ht="41.25" thickBot="1">
      <c r="A12" s="334" t="s">
        <v>68</v>
      </c>
      <c r="B12" s="463">
        <f>B10-B11</f>
        <v>0</v>
      </c>
      <c r="C12" s="463">
        <f t="shared" ref="C12:O12" si="3">C10-C11</f>
        <v>0</v>
      </c>
      <c r="D12" s="463">
        <f t="shared" si="3"/>
        <v>0</v>
      </c>
      <c r="E12" s="463">
        <f t="shared" si="3"/>
        <v>0</v>
      </c>
      <c r="F12" s="463">
        <f t="shared" si="3"/>
        <v>0</v>
      </c>
      <c r="G12" s="463">
        <f t="shared" si="3"/>
        <v>0</v>
      </c>
      <c r="H12" s="463">
        <f t="shared" si="3"/>
        <v>0</v>
      </c>
      <c r="I12" s="463">
        <f t="shared" si="3"/>
        <v>0</v>
      </c>
      <c r="J12" s="463">
        <f t="shared" si="3"/>
        <v>0</v>
      </c>
      <c r="K12" s="463">
        <f t="shared" si="3"/>
        <v>0</v>
      </c>
      <c r="L12" s="463">
        <f t="shared" si="3"/>
        <v>0</v>
      </c>
      <c r="M12" s="463">
        <f t="shared" si="3"/>
        <v>0</v>
      </c>
      <c r="N12" s="463">
        <f t="shared" si="3"/>
        <v>0</v>
      </c>
      <c r="O12" s="458">
        <f t="shared" si="3"/>
        <v>0</v>
      </c>
    </row>
    <row r="15" spans="1:17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7" spans="3:15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</sheetData>
  <mergeCells count="18">
    <mergeCell ref="N2:N4"/>
    <mergeCell ref="B1:K1"/>
    <mergeCell ref="L1:N1"/>
    <mergeCell ref="O1:O4"/>
    <mergeCell ref="B2:G2"/>
    <mergeCell ref="F3:F4"/>
    <mergeCell ref="D3:D4"/>
    <mergeCell ref="E3:E4"/>
    <mergeCell ref="G3:G4"/>
    <mergeCell ref="H3:H4"/>
    <mergeCell ref="A1:A4"/>
    <mergeCell ref="H2:K2"/>
    <mergeCell ref="B3:B4"/>
    <mergeCell ref="C3:C4"/>
    <mergeCell ref="K3:K4"/>
    <mergeCell ref="L2:M3"/>
    <mergeCell ref="I3:I4"/>
    <mergeCell ref="J3:J4"/>
  </mergeCells>
  <phoneticPr fontId="18" type="noConversion"/>
  <pageMargins left="0.43307086614173229" right="0.23622047244094491" top="1.1811023622047245" bottom="0.74803149606299213" header="0.31496062992125984" footer="0.31496062992125984"/>
  <pageSetup paperSize="9" orientation="landscape" r:id="rId1"/>
  <headerFooter>
    <oddHeader>&amp;C&amp;"Book Antiqua,Félkövér"&amp;11Vindornyalak Község Önkormányzata
2018. évi költségvetési bevételei
főbb jogcím-csoportonként&amp;R&amp;"Book Antiqua,Félkövér"4. melléklet
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view="pageLayout" topLeftCell="A4" zoomScaleNormal="100" workbookViewId="0">
      <selection activeCell="E16" sqref="E16"/>
    </sheetView>
  </sheetViews>
  <sheetFormatPr defaultRowHeight="13.5"/>
  <cols>
    <col min="1" max="1" width="18.42578125" style="1" customWidth="1"/>
    <col min="2" max="2" width="8.5703125" style="47" customWidth="1"/>
    <col min="3" max="3" width="9.28515625" style="48" customWidth="1"/>
    <col min="4" max="4" width="11.140625" style="1" customWidth="1"/>
    <col min="5" max="6" width="8.28515625" style="1" customWidth="1"/>
    <col min="7" max="7" width="8.5703125" style="1" customWidth="1"/>
    <col min="8" max="8" width="8" style="1" customWidth="1"/>
    <col min="9" max="9" width="7.140625" style="1" customWidth="1"/>
    <col min="10" max="10" width="9" style="1" customWidth="1"/>
    <col min="11" max="11" width="7.85546875" style="1" customWidth="1"/>
    <col min="12" max="13" width="8.5703125" style="1" customWidth="1"/>
    <col min="14" max="14" width="5.7109375" style="1" bestFit="1" customWidth="1"/>
    <col min="15" max="15" width="8.140625" style="1" bestFit="1" customWidth="1"/>
    <col min="16" max="16" width="9.28515625" style="1" customWidth="1"/>
    <col min="17" max="16384" width="9.140625" style="1"/>
  </cols>
  <sheetData>
    <row r="1" spans="1:18" ht="14.25" customHeight="1" thickBot="1">
      <c r="A1" s="643" t="s">
        <v>147</v>
      </c>
      <c r="B1" s="644" t="s">
        <v>12</v>
      </c>
      <c r="C1" s="645"/>
      <c r="D1" s="645"/>
      <c r="E1" s="645"/>
      <c r="F1" s="645"/>
      <c r="G1" s="645"/>
      <c r="H1" s="645"/>
      <c r="I1" s="645"/>
      <c r="J1" s="645"/>
      <c r="K1" s="645"/>
      <c r="L1" s="651" t="s">
        <v>46</v>
      </c>
      <c r="M1" s="652"/>
      <c r="N1" s="652"/>
      <c r="O1" s="653"/>
      <c r="P1" s="638" t="s">
        <v>49</v>
      </c>
    </row>
    <row r="2" spans="1:18" ht="26.25" customHeight="1">
      <c r="A2" s="625"/>
      <c r="B2" s="654" t="s">
        <v>2</v>
      </c>
      <c r="C2" s="655"/>
      <c r="D2" s="655"/>
      <c r="E2" s="655"/>
      <c r="F2" s="655"/>
      <c r="G2" s="656"/>
      <c r="H2" s="646" t="s">
        <v>3</v>
      </c>
      <c r="I2" s="647"/>
      <c r="J2" s="647"/>
      <c r="K2" s="648"/>
      <c r="L2" s="634" t="s">
        <v>189</v>
      </c>
      <c r="M2" s="632"/>
      <c r="N2" s="634" t="s">
        <v>185</v>
      </c>
      <c r="O2" s="632"/>
      <c r="P2" s="639"/>
    </row>
    <row r="3" spans="1:18" ht="28.5" customHeight="1">
      <c r="A3" s="625"/>
      <c r="B3" s="628" t="s">
        <v>82</v>
      </c>
      <c r="C3" s="628" t="s">
        <v>25</v>
      </c>
      <c r="D3" s="633" t="s">
        <v>200</v>
      </c>
      <c r="E3" s="633" t="s">
        <v>186</v>
      </c>
      <c r="F3" s="628" t="s">
        <v>199</v>
      </c>
      <c r="G3" s="627" t="s">
        <v>167</v>
      </c>
      <c r="H3" s="628" t="s">
        <v>183</v>
      </c>
      <c r="I3" s="628" t="s">
        <v>63</v>
      </c>
      <c r="J3" s="633" t="s">
        <v>187</v>
      </c>
      <c r="K3" s="627" t="s">
        <v>188</v>
      </c>
      <c r="L3" s="649" t="s">
        <v>145</v>
      </c>
      <c r="M3" s="650"/>
      <c r="N3" s="659" t="s">
        <v>44</v>
      </c>
      <c r="O3" s="657" t="s">
        <v>64</v>
      </c>
      <c r="P3" s="639"/>
    </row>
    <row r="4" spans="1:18" ht="38.25">
      <c r="A4" s="626"/>
      <c r="B4" s="630"/>
      <c r="C4" s="630"/>
      <c r="D4" s="634"/>
      <c r="E4" s="634"/>
      <c r="F4" s="630"/>
      <c r="G4" s="627"/>
      <c r="H4" s="630"/>
      <c r="I4" s="630"/>
      <c r="J4" s="634"/>
      <c r="K4" s="627"/>
      <c r="L4" s="41" t="s">
        <v>42</v>
      </c>
      <c r="M4" s="39" t="s">
        <v>43</v>
      </c>
      <c r="N4" s="660"/>
      <c r="O4" s="658"/>
      <c r="P4" s="640"/>
    </row>
    <row r="5" spans="1:18" ht="14.25" thickBot="1">
      <c r="A5" s="42">
        <v>1</v>
      </c>
      <c r="B5" s="244">
        <v>2</v>
      </c>
      <c r="C5" s="244">
        <v>3</v>
      </c>
      <c r="D5" s="244">
        <v>4</v>
      </c>
      <c r="E5" s="244">
        <v>5</v>
      </c>
      <c r="F5" s="244">
        <v>6</v>
      </c>
      <c r="G5" s="244">
        <v>7</v>
      </c>
      <c r="H5" s="244">
        <v>8</v>
      </c>
      <c r="I5" s="244">
        <v>9</v>
      </c>
      <c r="J5" s="244">
        <v>10</v>
      </c>
      <c r="K5" s="244">
        <v>11</v>
      </c>
      <c r="L5" s="245">
        <v>12</v>
      </c>
      <c r="M5" s="245">
        <v>13</v>
      </c>
      <c r="N5" s="43">
        <v>14</v>
      </c>
      <c r="O5" s="44">
        <v>15</v>
      </c>
      <c r="P5" s="45">
        <v>16</v>
      </c>
    </row>
    <row r="6" spans="1:18" s="8" customFormat="1" ht="25.5">
      <c r="A6" s="328" t="s">
        <v>279</v>
      </c>
      <c r="B6" s="443">
        <v>0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4">
        <f t="shared" ref="P6:P20" si="0">SUM(B6:O6)</f>
        <v>0</v>
      </c>
    </row>
    <row r="7" spans="1:18" s="8" customFormat="1" ht="25.5">
      <c r="A7" s="330" t="s">
        <v>122</v>
      </c>
      <c r="B7" s="445">
        <v>540000</v>
      </c>
      <c r="C7" s="445"/>
      <c r="D7" s="445"/>
      <c r="E7" s="445"/>
      <c r="F7" s="445"/>
      <c r="G7" s="445"/>
      <c r="H7" s="445">
        <v>0</v>
      </c>
      <c r="I7" s="445"/>
      <c r="J7" s="445"/>
      <c r="K7" s="445"/>
      <c r="L7" s="445"/>
      <c r="M7" s="445"/>
      <c r="N7" s="445"/>
      <c r="O7" s="445"/>
      <c r="P7" s="446">
        <f t="shared" si="0"/>
        <v>540000</v>
      </c>
    </row>
    <row r="8" spans="1:18" s="8" customFormat="1">
      <c r="A8" s="330" t="s">
        <v>123</v>
      </c>
      <c r="B8" s="445">
        <v>0</v>
      </c>
      <c r="C8" s="445"/>
      <c r="D8" s="445"/>
      <c r="E8" s="445">
        <v>0</v>
      </c>
      <c r="F8" s="445">
        <v>0</v>
      </c>
      <c r="G8" s="445"/>
      <c r="H8" s="445"/>
      <c r="I8" s="445"/>
      <c r="J8" s="445">
        <v>0</v>
      </c>
      <c r="K8" s="445"/>
      <c r="L8" s="445"/>
      <c r="M8" s="445">
        <v>0</v>
      </c>
      <c r="N8" s="445"/>
      <c r="O8" s="445"/>
      <c r="P8" s="446">
        <f t="shared" si="0"/>
        <v>0</v>
      </c>
      <c r="R8" s="453">
        <v>38790</v>
      </c>
    </row>
    <row r="9" spans="1:18" s="8" customFormat="1">
      <c r="A9" s="335" t="s">
        <v>138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6">
        <f t="shared" si="0"/>
        <v>0</v>
      </c>
    </row>
    <row r="10" spans="1:18" s="8" customFormat="1" ht="25.5">
      <c r="A10" s="336" t="s">
        <v>275</v>
      </c>
      <c r="B10" s="445">
        <v>101998</v>
      </c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6">
        <f t="shared" si="0"/>
        <v>101998</v>
      </c>
    </row>
    <row r="11" spans="1:18" s="8" customFormat="1" ht="25.5">
      <c r="A11" s="57" t="s">
        <v>273</v>
      </c>
      <c r="B11" s="445">
        <v>0</v>
      </c>
      <c r="C11" s="445"/>
      <c r="D11" s="445"/>
      <c r="E11" s="445"/>
      <c r="F11" s="445"/>
      <c r="G11" s="445">
        <v>0</v>
      </c>
      <c r="H11" s="445"/>
      <c r="I11" s="445"/>
      <c r="J11" s="445">
        <v>0</v>
      </c>
      <c r="K11" s="445"/>
      <c r="L11" s="445"/>
      <c r="M11" s="445"/>
      <c r="N11" s="445"/>
      <c r="O11" s="445"/>
      <c r="P11" s="446">
        <f t="shared" si="0"/>
        <v>0</v>
      </c>
    </row>
    <row r="12" spans="1:18" s="8" customFormat="1">
      <c r="A12" s="335" t="s">
        <v>138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6">
        <f t="shared" si="0"/>
        <v>0</v>
      </c>
    </row>
    <row r="13" spans="1:18" s="8" customFormat="1" ht="25.5">
      <c r="A13" s="111" t="s">
        <v>278</v>
      </c>
      <c r="B13" s="445"/>
      <c r="C13" s="445"/>
      <c r="D13" s="445"/>
      <c r="E13" s="445">
        <v>0</v>
      </c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6">
        <f t="shared" si="0"/>
        <v>0</v>
      </c>
    </row>
    <row r="14" spans="1:18" s="8" customFormat="1">
      <c r="A14" s="335" t="s">
        <v>138</v>
      </c>
      <c r="B14" s="445"/>
      <c r="C14" s="445"/>
      <c r="D14" s="445"/>
      <c r="E14" s="445">
        <v>0</v>
      </c>
      <c r="F14" s="445"/>
      <c r="G14" s="445"/>
      <c r="H14" s="445"/>
      <c r="I14" s="445"/>
      <c r="J14" s="445"/>
      <c r="K14" s="445"/>
      <c r="L14" s="445"/>
      <c r="M14" s="445"/>
      <c r="N14" s="445"/>
      <c r="O14" s="445"/>
      <c r="P14" s="446">
        <f t="shared" si="0"/>
        <v>0</v>
      </c>
    </row>
    <row r="15" spans="1:18" s="8" customFormat="1">
      <c r="A15" s="57" t="s">
        <v>125</v>
      </c>
      <c r="B15" s="445"/>
      <c r="C15" s="445"/>
      <c r="D15" s="445"/>
      <c r="E15" s="445">
        <v>683000</v>
      </c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6">
        <f t="shared" si="0"/>
        <v>683000</v>
      </c>
    </row>
    <row r="16" spans="1:18" s="8" customFormat="1" ht="25.5">
      <c r="A16" s="336" t="s">
        <v>248</v>
      </c>
      <c r="B16" s="445"/>
      <c r="C16" s="445"/>
      <c r="D16" s="445"/>
      <c r="E16" s="445"/>
      <c r="F16" s="445"/>
      <c r="G16" s="445"/>
      <c r="H16" s="445"/>
      <c r="I16" s="445"/>
      <c r="J16" s="445">
        <v>0</v>
      </c>
      <c r="K16" s="445"/>
      <c r="L16" s="445">
        <v>3381306</v>
      </c>
      <c r="M16" s="445">
        <v>400000</v>
      </c>
      <c r="N16" s="445"/>
      <c r="O16" s="445"/>
      <c r="P16" s="446">
        <f t="shared" si="0"/>
        <v>3781306</v>
      </c>
    </row>
    <row r="17" spans="1:16" s="8" customFormat="1" ht="25.5">
      <c r="A17" s="57" t="s">
        <v>249</v>
      </c>
      <c r="B17" s="445"/>
      <c r="C17" s="445"/>
      <c r="D17" s="445">
        <f>D18</f>
        <v>14325241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6">
        <f t="shared" si="0"/>
        <v>14325241</v>
      </c>
    </row>
    <row r="18" spans="1:16" s="8" customFormat="1">
      <c r="A18" s="335" t="s">
        <v>138</v>
      </c>
      <c r="B18" s="445"/>
      <c r="C18" s="445"/>
      <c r="D18" s="445">
        <v>14325241</v>
      </c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6">
        <f t="shared" si="0"/>
        <v>14325241</v>
      </c>
    </row>
    <row r="19" spans="1:16" s="8" customFormat="1" ht="25.5">
      <c r="A19" s="57" t="s">
        <v>146</v>
      </c>
      <c r="B19" s="445"/>
      <c r="C19" s="445">
        <f>C20</f>
        <v>2000000</v>
      </c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6">
        <f t="shared" si="0"/>
        <v>2000000</v>
      </c>
    </row>
    <row r="20" spans="1:16" s="8" customFormat="1" ht="14.25" thickBot="1">
      <c r="A20" s="335" t="s">
        <v>138</v>
      </c>
      <c r="B20" s="445"/>
      <c r="C20" s="445">
        <v>2000000</v>
      </c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6">
        <f t="shared" si="0"/>
        <v>2000000</v>
      </c>
    </row>
    <row r="21" spans="1:16" s="8" customFormat="1" ht="19.5" customHeight="1">
      <c r="A21" s="337" t="s">
        <v>1</v>
      </c>
      <c r="B21" s="447">
        <f t="shared" ref="B21:P21" si="1">SUM(B6+B7+B8+B11+B13+B17+B19+B16+B10+B15)</f>
        <v>641998</v>
      </c>
      <c r="C21" s="447">
        <f t="shared" si="1"/>
        <v>2000000</v>
      </c>
      <c r="D21" s="447">
        <f t="shared" si="1"/>
        <v>14325241</v>
      </c>
      <c r="E21" s="447">
        <f t="shared" si="1"/>
        <v>683000</v>
      </c>
      <c r="F21" s="447">
        <f t="shared" si="1"/>
        <v>0</v>
      </c>
      <c r="G21" s="447">
        <f t="shared" si="1"/>
        <v>0</v>
      </c>
      <c r="H21" s="447">
        <f t="shared" si="1"/>
        <v>0</v>
      </c>
      <c r="I21" s="447">
        <f t="shared" si="1"/>
        <v>0</v>
      </c>
      <c r="J21" s="447">
        <f t="shared" si="1"/>
        <v>0</v>
      </c>
      <c r="K21" s="447">
        <f t="shared" si="1"/>
        <v>0</v>
      </c>
      <c r="L21" s="447">
        <f t="shared" si="1"/>
        <v>3381306</v>
      </c>
      <c r="M21" s="447">
        <f t="shared" si="1"/>
        <v>400000</v>
      </c>
      <c r="N21" s="447">
        <f t="shared" si="1"/>
        <v>0</v>
      </c>
      <c r="O21" s="447">
        <f t="shared" si="1"/>
        <v>0</v>
      </c>
      <c r="P21" s="448">
        <f t="shared" si="1"/>
        <v>21431545</v>
      </c>
    </row>
    <row r="22" spans="1:16" s="339" customFormat="1" ht="24" customHeight="1">
      <c r="A22" s="338" t="s">
        <v>138</v>
      </c>
      <c r="B22" s="449">
        <f>B21</f>
        <v>641998</v>
      </c>
      <c r="C22" s="449">
        <f t="shared" ref="C22:O22" si="2">SUM(C9+C12+C14+C18+C20)</f>
        <v>2000000</v>
      </c>
      <c r="D22" s="449">
        <f t="shared" si="2"/>
        <v>14325241</v>
      </c>
      <c r="E22" s="449">
        <f>E21</f>
        <v>683000</v>
      </c>
      <c r="F22" s="449">
        <f>F21</f>
        <v>0</v>
      </c>
      <c r="G22" s="449">
        <f t="shared" si="2"/>
        <v>0</v>
      </c>
      <c r="H22" s="449">
        <f t="shared" si="2"/>
        <v>0</v>
      </c>
      <c r="I22" s="449">
        <f t="shared" si="2"/>
        <v>0</v>
      </c>
      <c r="J22" s="449">
        <f>J21</f>
        <v>0</v>
      </c>
      <c r="K22" s="449">
        <f>K21</f>
        <v>0</v>
      </c>
      <c r="L22" s="449">
        <f>L21</f>
        <v>3381306</v>
      </c>
      <c r="M22" s="449">
        <f>M21</f>
        <v>400000</v>
      </c>
      <c r="N22" s="449">
        <f t="shared" si="2"/>
        <v>0</v>
      </c>
      <c r="O22" s="449">
        <f t="shared" si="2"/>
        <v>0</v>
      </c>
      <c r="P22" s="450">
        <f>SUM(B22:O22)</f>
        <v>21431545</v>
      </c>
    </row>
    <row r="23" spans="1:16" s="339" customFormat="1" ht="30.75" thickBot="1">
      <c r="A23" s="340" t="s">
        <v>68</v>
      </c>
      <c r="B23" s="451">
        <f>B21-B22</f>
        <v>0</v>
      </c>
      <c r="C23" s="451">
        <f t="shared" ref="C23:P23" si="3">C21-C22</f>
        <v>0</v>
      </c>
      <c r="D23" s="451">
        <f t="shared" si="3"/>
        <v>0</v>
      </c>
      <c r="E23" s="451">
        <f t="shared" si="3"/>
        <v>0</v>
      </c>
      <c r="F23" s="451">
        <f t="shared" si="3"/>
        <v>0</v>
      </c>
      <c r="G23" s="451">
        <f t="shared" si="3"/>
        <v>0</v>
      </c>
      <c r="H23" s="451">
        <f t="shared" si="3"/>
        <v>0</v>
      </c>
      <c r="I23" s="451">
        <f t="shared" si="3"/>
        <v>0</v>
      </c>
      <c r="J23" s="451">
        <f t="shared" si="3"/>
        <v>0</v>
      </c>
      <c r="K23" s="451">
        <f t="shared" si="3"/>
        <v>0</v>
      </c>
      <c r="L23" s="451">
        <f t="shared" si="3"/>
        <v>0</v>
      </c>
      <c r="M23" s="451">
        <f t="shared" si="3"/>
        <v>0</v>
      </c>
      <c r="N23" s="451">
        <f t="shared" si="3"/>
        <v>0</v>
      </c>
      <c r="O23" s="451">
        <f t="shared" si="3"/>
        <v>0</v>
      </c>
      <c r="P23" s="452">
        <f t="shared" si="3"/>
        <v>0</v>
      </c>
    </row>
  </sheetData>
  <mergeCells count="21">
    <mergeCell ref="N3:N4"/>
    <mergeCell ref="J3:J4"/>
    <mergeCell ref="P1:P4"/>
    <mergeCell ref="B2:G2"/>
    <mergeCell ref="N2:O2"/>
    <mergeCell ref="L2:M2"/>
    <mergeCell ref="O3:O4"/>
    <mergeCell ref="F3:F4"/>
    <mergeCell ref="H3:H4"/>
    <mergeCell ref="D3:D4"/>
    <mergeCell ref="B3:B4"/>
    <mergeCell ref="I3:I4"/>
    <mergeCell ref="A1:A4"/>
    <mergeCell ref="B1:K1"/>
    <mergeCell ref="H2:K2"/>
    <mergeCell ref="L3:M3"/>
    <mergeCell ref="C3:C4"/>
    <mergeCell ref="G3:G4"/>
    <mergeCell ref="L1:O1"/>
    <mergeCell ref="E3:E4"/>
    <mergeCell ref="K3:K4"/>
  </mergeCells>
  <phoneticPr fontId="18" type="noConversion"/>
  <pageMargins left="0.31496062992125984" right="0.23622047244094491" top="1.0629921259842521" bottom="0.74803149606299213" header="0.31496062992125984" footer="0.31496062992125984"/>
  <pageSetup paperSize="9" orientation="landscape" r:id="rId1"/>
  <headerFooter>
    <oddHeader>&amp;C&amp;"Book Antiqua,Félkövér"&amp;11Vindornyalak Község Önkormányzata
2018. évi bevételei&amp;R&amp;"Book Antiqua,Félkövér"5. melléklet
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26"/>
  <sheetViews>
    <sheetView view="pageLayout" zoomScaleNormal="100" workbookViewId="0">
      <selection activeCell="A5" sqref="A5:A8"/>
    </sheetView>
  </sheetViews>
  <sheetFormatPr defaultRowHeight="15"/>
  <cols>
    <col min="1" max="1" width="29.7109375" style="16" customWidth="1"/>
    <col min="2" max="2" width="13.42578125" style="1" bestFit="1" customWidth="1"/>
    <col min="3" max="3" width="12.28515625" style="1" customWidth="1"/>
    <col min="4" max="4" width="9.85546875" style="1" customWidth="1"/>
    <col min="5" max="5" width="10.7109375" style="1" customWidth="1"/>
    <col min="6" max="6" width="12.5703125" style="1" customWidth="1"/>
    <col min="7" max="7" width="8.7109375" style="1" customWidth="1"/>
    <col min="8" max="8" width="10.7109375" style="1" customWidth="1"/>
    <col min="9" max="9" width="14.85546875" style="1" customWidth="1"/>
    <col min="10" max="10" width="9.28515625" style="1" bestFit="1" customWidth="1"/>
    <col min="11" max="11" width="11.85546875" style="1" bestFit="1" customWidth="1"/>
    <col min="12" max="12" width="13.140625" style="2" customWidth="1"/>
    <col min="13" max="13" width="12.85546875" style="1" customWidth="1"/>
    <col min="14" max="16384" width="9.140625" style="1"/>
  </cols>
  <sheetData>
    <row r="1" spans="1:20" ht="14.25" customHeight="1">
      <c r="A1" s="669" t="s">
        <v>4</v>
      </c>
      <c r="B1" s="665"/>
      <c r="C1" s="668"/>
      <c r="D1" s="668"/>
      <c r="E1" s="668"/>
      <c r="F1" s="668"/>
      <c r="G1" s="668"/>
      <c r="H1" s="668"/>
      <c r="I1" s="668"/>
      <c r="J1" s="668"/>
      <c r="K1" s="672"/>
      <c r="L1" s="665" t="s">
        <v>49</v>
      </c>
      <c r="M1" s="662" t="s">
        <v>6</v>
      </c>
    </row>
    <row r="2" spans="1:20" ht="28.5" customHeight="1">
      <c r="A2" s="670"/>
      <c r="B2" s="674" t="s">
        <v>2</v>
      </c>
      <c r="C2" s="674"/>
      <c r="D2" s="674"/>
      <c r="E2" s="673" t="s">
        <v>3</v>
      </c>
      <c r="F2" s="673"/>
      <c r="G2" s="673"/>
      <c r="H2" s="673"/>
      <c r="I2" s="675" t="s">
        <v>240</v>
      </c>
      <c r="J2" s="661" t="s">
        <v>242</v>
      </c>
      <c r="K2" s="661"/>
      <c r="L2" s="666"/>
      <c r="M2" s="663"/>
    </row>
    <row r="3" spans="1:20" ht="75.75" customHeight="1" thickBot="1">
      <c r="A3" s="671"/>
      <c r="B3" s="26" t="s">
        <v>82</v>
      </c>
      <c r="C3" s="26" t="s">
        <v>190</v>
      </c>
      <c r="D3" s="26" t="s">
        <v>192</v>
      </c>
      <c r="E3" s="26" t="s">
        <v>191</v>
      </c>
      <c r="F3" s="26" t="s">
        <v>164</v>
      </c>
      <c r="G3" s="26" t="s">
        <v>199</v>
      </c>
      <c r="H3" s="26" t="s">
        <v>188</v>
      </c>
      <c r="I3" s="676"/>
      <c r="J3" s="226" t="s">
        <v>205</v>
      </c>
      <c r="K3" s="227" t="s">
        <v>241</v>
      </c>
      <c r="L3" s="667"/>
      <c r="M3" s="664"/>
    </row>
    <row r="4" spans="1:20" s="7" customFormat="1" ht="14.25" thickBot="1">
      <c r="A4" s="22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1">
        <v>12</v>
      </c>
      <c r="M4" s="23">
        <v>13</v>
      </c>
      <c r="N4" s="5"/>
      <c r="O4" s="5"/>
      <c r="P4" s="5"/>
      <c r="Q4" s="5"/>
      <c r="R4" s="5"/>
      <c r="S4" s="5"/>
      <c r="T4" s="6"/>
    </row>
    <row r="5" spans="1:20" s="342" customFormat="1" ht="14.25">
      <c r="A5" s="103"/>
      <c r="B5" s="398">
        <v>0</v>
      </c>
      <c r="C5" s="398">
        <f>C6</f>
        <v>0</v>
      </c>
      <c r="D5" s="398"/>
      <c r="E5" s="398"/>
      <c r="F5" s="398"/>
      <c r="G5" s="398">
        <v>0</v>
      </c>
      <c r="H5" s="398"/>
      <c r="I5" s="399">
        <v>0</v>
      </c>
      <c r="J5" s="400">
        <v>0</v>
      </c>
      <c r="K5" s="398">
        <v>0</v>
      </c>
      <c r="L5" s="401">
        <f>SUM(B5:K5)</f>
        <v>0</v>
      </c>
      <c r="M5" s="402">
        <v>0</v>
      </c>
      <c r="N5" s="59"/>
      <c r="O5" s="59"/>
      <c r="P5" s="59"/>
      <c r="Q5" s="59"/>
      <c r="R5" s="59"/>
      <c r="S5" s="59"/>
      <c r="T5" s="341"/>
    </row>
    <row r="6" spans="1:20" s="342" customFormat="1" ht="14.25">
      <c r="A6" s="112"/>
      <c r="B6" s="403"/>
      <c r="C6" s="404">
        <v>0</v>
      </c>
      <c r="D6" s="404"/>
      <c r="E6" s="404"/>
      <c r="F6" s="404"/>
      <c r="G6" s="404"/>
      <c r="H6" s="403"/>
      <c r="I6" s="405">
        <v>0</v>
      </c>
      <c r="J6" s="405"/>
      <c r="K6" s="404"/>
      <c r="L6" s="405">
        <f t="shared" ref="L6:L21" si="0">SUM(B6:K6)</f>
        <v>0</v>
      </c>
      <c r="M6" s="406">
        <v>0</v>
      </c>
      <c r="N6" s="59"/>
      <c r="O6" s="59"/>
      <c r="P6" s="59"/>
      <c r="Q6" s="59"/>
      <c r="R6" s="59"/>
      <c r="S6" s="59"/>
      <c r="T6" s="341"/>
    </row>
    <row r="7" spans="1:20" s="8" customFormat="1" ht="14.25">
      <c r="A7" s="110"/>
      <c r="B7" s="407">
        <v>0</v>
      </c>
      <c r="C7" s="408">
        <v>0</v>
      </c>
      <c r="D7" s="408"/>
      <c r="E7" s="408"/>
      <c r="F7" s="408"/>
      <c r="G7" s="408"/>
      <c r="H7" s="407"/>
      <c r="I7" s="405">
        <f>I8</f>
        <v>0</v>
      </c>
      <c r="J7" s="409"/>
      <c r="K7" s="408"/>
      <c r="L7" s="405">
        <f t="shared" si="0"/>
        <v>0</v>
      </c>
      <c r="M7" s="410">
        <v>0</v>
      </c>
    </row>
    <row r="8" spans="1:20" s="8" customFormat="1" ht="14.25">
      <c r="A8" s="15"/>
      <c r="B8" s="403"/>
      <c r="C8" s="411">
        <v>0</v>
      </c>
      <c r="D8" s="411"/>
      <c r="E8" s="411"/>
      <c r="F8" s="411"/>
      <c r="G8" s="411"/>
      <c r="H8" s="403"/>
      <c r="I8" s="405">
        <v>0</v>
      </c>
      <c r="J8" s="412"/>
      <c r="K8" s="411"/>
      <c r="L8" s="405">
        <f t="shared" si="0"/>
        <v>0</v>
      </c>
      <c r="M8" s="410">
        <v>0</v>
      </c>
    </row>
    <row r="9" spans="1:20" s="8" customFormat="1" ht="14.25">
      <c r="A9" s="110"/>
      <c r="B9" s="403">
        <v>0</v>
      </c>
      <c r="C9" s="411">
        <v>0</v>
      </c>
      <c r="D9" s="411"/>
      <c r="E9" s="411"/>
      <c r="F9" s="411"/>
      <c r="G9" s="411"/>
      <c r="H9" s="403"/>
      <c r="I9" s="405">
        <v>0</v>
      </c>
      <c r="J9" s="412"/>
      <c r="K9" s="411"/>
      <c r="L9" s="405">
        <f t="shared" si="0"/>
        <v>0</v>
      </c>
      <c r="M9" s="410">
        <v>0</v>
      </c>
    </row>
    <row r="10" spans="1:20" s="8" customFormat="1" ht="14.25">
      <c r="A10" s="15"/>
      <c r="B10" s="413">
        <v>0</v>
      </c>
      <c r="C10" s="414">
        <v>0</v>
      </c>
      <c r="D10" s="414"/>
      <c r="E10" s="414"/>
      <c r="F10" s="414"/>
      <c r="G10" s="414"/>
      <c r="H10" s="413"/>
      <c r="I10" s="405">
        <v>0</v>
      </c>
      <c r="J10" s="415"/>
      <c r="K10" s="414"/>
      <c r="L10" s="405">
        <f t="shared" si="0"/>
        <v>0</v>
      </c>
      <c r="M10" s="410">
        <v>0</v>
      </c>
    </row>
    <row r="11" spans="1:20" s="8" customFormat="1" ht="14.25">
      <c r="A11" s="110"/>
      <c r="B11" s="416">
        <v>0</v>
      </c>
      <c r="C11" s="417">
        <v>0</v>
      </c>
      <c r="D11" s="417"/>
      <c r="E11" s="417"/>
      <c r="F11" s="417"/>
      <c r="G11" s="417"/>
      <c r="H11" s="416"/>
      <c r="I11" s="405">
        <v>0</v>
      </c>
      <c r="J11" s="418"/>
      <c r="K11" s="417"/>
      <c r="L11" s="405">
        <f t="shared" si="0"/>
        <v>0</v>
      </c>
      <c r="M11" s="410">
        <v>0</v>
      </c>
    </row>
    <row r="12" spans="1:20" s="8" customFormat="1" ht="14.25">
      <c r="A12" s="15"/>
      <c r="B12" s="416"/>
      <c r="C12" s="417"/>
      <c r="D12" s="417"/>
      <c r="E12" s="417"/>
      <c r="F12" s="417"/>
      <c r="G12" s="417"/>
      <c r="H12" s="416">
        <v>0</v>
      </c>
      <c r="I12" s="405">
        <v>0</v>
      </c>
      <c r="J12" s="418"/>
      <c r="K12" s="417"/>
      <c r="L12" s="405">
        <f t="shared" si="0"/>
        <v>0</v>
      </c>
      <c r="M12" s="410">
        <v>0</v>
      </c>
    </row>
    <row r="13" spans="1:20" s="8" customFormat="1" ht="14.25">
      <c r="A13" s="110"/>
      <c r="B13" s="407">
        <v>0</v>
      </c>
      <c r="C13" s="408">
        <v>0</v>
      </c>
      <c r="D13" s="408"/>
      <c r="E13" s="419"/>
      <c r="F13" s="419"/>
      <c r="G13" s="419"/>
      <c r="H13" s="407"/>
      <c r="I13" s="405">
        <v>0</v>
      </c>
      <c r="J13" s="409"/>
      <c r="K13" s="408"/>
      <c r="L13" s="405">
        <f t="shared" si="0"/>
        <v>0</v>
      </c>
      <c r="M13" s="410">
        <v>0</v>
      </c>
    </row>
    <row r="14" spans="1:20" s="8" customFormat="1" ht="14.25">
      <c r="A14" s="15"/>
      <c r="B14" s="407">
        <v>0</v>
      </c>
      <c r="C14" s="408">
        <v>0</v>
      </c>
      <c r="D14" s="408"/>
      <c r="E14" s="419"/>
      <c r="F14" s="419"/>
      <c r="G14" s="419"/>
      <c r="H14" s="407"/>
      <c r="I14" s="405">
        <v>0</v>
      </c>
      <c r="J14" s="409"/>
      <c r="K14" s="408"/>
      <c r="L14" s="405">
        <f t="shared" si="0"/>
        <v>0</v>
      </c>
      <c r="M14" s="410"/>
    </row>
    <row r="15" spans="1:20" s="8" customFormat="1" ht="14.25">
      <c r="A15" s="110"/>
      <c r="B15" s="407">
        <v>0</v>
      </c>
      <c r="C15" s="408">
        <v>0</v>
      </c>
      <c r="D15" s="408"/>
      <c r="E15" s="408"/>
      <c r="F15" s="408"/>
      <c r="G15" s="408"/>
      <c r="H15" s="407"/>
      <c r="I15" s="405">
        <v>0</v>
      </c>
      <c r="J15" s="409"/>
      <c r="K15" s="408"/>
      <c r="L15" s="405">
        <f t="shared" si="0"/>
        <v>0</v>
      </c>
      <c r="M15" s="410">
        <v>0</v>
      </c>
    </row>
    <row r="16" spans="1:20" s="8" customFormat="1" ht="14.25">
      <c r="A16" s="15"/>
      <c r="B16" s="416">
        <v>0</v>
      </c>
      <c r="C16" s="417"/>
      <c r="D16" s="417"/>
      <c r="E16" s="417"/>
      <c r="F16" s="417"/>
      <c r="G16" s="417"/>
      <c r="H16" s="416"/>
      <c r="I16" s="405">
        <v>0</v>
      </c>
      <c r="J16" s="418"/>
      <c r="K16" s="417"/>
      <c r="L16" s="405">
        <f t="shared" si="0"/>
        <v>0</v>
      </c>
      <c r="M16" s="410">
        <v>0</v>
      </c>
    </row>
    <row r="17" spans="1:13" s="8" customFormat="1" ht="14.25">
      <c r="A17" s="110"/>
      <c r="B17" s="416">
        <v>0</v>
      </c>
      <c r="C17" s="417"/>
      <c r="D17" s="417"/>
      <c r="E17" s="417"/>
      <c r="F17" s="417"/>
      <c r="G17" s="417"/>
      <c r="H17" s="416"/>
      <c r="I17" s="405">
        <v>0</v>
      </c>
      <c r="J17" s="418"/>
      <c r="K17" s="417"/>
      <c r="L17" s="405">
        <f t="shared" si="0"/>
        <v>0</v>
      </c>
      <c r="M17" s="410">
        <v>0</v>
      </c>
    </row>
    <row r="18" spans="1:13" s="8" customFormat="1" ht="14.25">
      <c r="A18" s="242"/>
      <c r="B18" s="416"/>
      <c r="C18" s="417"/>
      <c r="D18" s="417"/>
      <c r="E18" s="417"/>
      <c r="F18" s="417"/>
      <c r="G18" s="417"/>
      <c r="H18" s="416"/>
      <c r="I18" s="405">
        <v>0</v>
      </c>
      <c r="J18" s="418"/>
      <c r="K18" s="417"/>
      <c r="L18" s="405">
        <f t="shared" si="0"/>
        <v>0</v>
      </c>
      <c r="M18" s="410">
        <v>0</v>
      </c>
    </row>
    <row r="19" spans="1:13" s="8" customFormat="1" ht="14.25">
      <c r="A19" s="15"/>
      <c r="B19" s="416"/>
      <c r="C19" s="417"/>
      <c r="D19" s="417"/>
      <c r="E19" s="417"/>
      <c r="F19" s="417"/>
      <c r="G19" s="417"/>
      <c r="H19" s="416"/>
      <c r="I19" s="405">
        <v>0</v>
      </c>
      <c r="J19" s="418"/>
      <c r="K19" s="417"/>
      <c r="L19" s="405">
        <f t="shared" si="0"/>
        <v>0</v>
      </c>
      <c r="M19" s="410">
        <v>0</v>
      </c>
    </row>
    <row r="20" spans="1:13" s="8" customFormat="1" ht="14.25">
      <c r="A20" s="110"/>
      <c r="B20" s="407">
        <v>0</v>
      </c>
      <c r="C20" s="408">
        <v>0</v>
      </c>
      <c r="D20" s="408">
        <v>0</v>
      </c>
      <c r="E20" s="408"/>
      <c r="F20" s="408"/>
      <c r="G20" s="408"/>
      <c r="H20" s="407"/>
      <c r="I20" s="405">
        <v>0</v>
      </c>
      <c r="J20" s="409"/>
      <c r="K20" s="405"/>
      <c r="L20" s="401">
        <f t="shared" si="0"/>
        <v>0</v>
      </c>
      <c r="M20" s="420">
        <v>0</v>
      </c>
    </row>
    <row r="21" spans="1:13" s="8" customFormat="1" thickBot="1">
      <c r="A21" s="112"/>
      <c r="B21" s="421">
        <v>0</v>
      </c>
      <c r="C21" s="422"/>
      <c r="D21" s="423"/>
      <c r="E21" s="423"/>
      <c r="F21" s="423"/>
      <c r="G21" s="423"/>
      <c r="H21" s="424"/>
      <c r="I21" s="405">
        <v>0</v>
      </c>
      <c r="J21" s="418"/>
      <c r="K21" s="423"/>
      <c r="L21" s="415">
        <f t="shared" si="0"/>
        <v>0</v>
      </c>
      <c r="M21" s="425">
        <v>0</v>
      </c>
    </row>
    <row r="22" spans="1:13" s="339" customFormat="1">
      <c r="A22" s="114" t="s">
        <v>24</v>
      </c>
      <c r="B22" s="426">
        <f>B5+B7+B9+B11+B13+B15+B17+B18+B20</f>
        <v>0</v>
      </c>
      <c r="C22" s="426">
        <f t="shared" ref="C22:M22" si="1">C5+C7+C9+C11+C13+C15+C17+C18+C20</f>
        <v>0</v>
      </c>
      <c r="D22" s="426">
        <f t="shared" si="1"/>
        <v>0</v>
      </c>
      <c r="E22" s="426">
        <f t="shared" si="1"/>
        <v>0</v>
      </c>
      <c r="F22" s="426">
        <f t="shared" si="1"/>
        <v>0</v>
      </c>
      <c r="G22" s="426">
        <f t="shared" si="1"/>
        <v>0</v>
      </c>
      <c r="H22" s="426">
        <f t="shared" si="1"/>
        <v>0</v>
      </c>
      <c r="I22" s="426">
        <f>I5+I7</f>
        <v>0</v>
      </c>
      <c r="J22" s="426">
        <f t="shared" si="1"/>
        <v>0</v>
      </c>
      <c r="K22" s="426">
        <f t="shared" si="1"/>
        <v>0</v>
      </c>
      <c r="L22" s="426">
        <f t="shared" si="1"/>
        <v>0</v>
      </c>
      <c r="M22" s="427">
        <f t="shared" si="1"/>
        <v>0</v>
      </c>
    </row>
    <row r="23" spans="1:13" s="8" customFormat="1" ht="14.25">
      <c r="A23" s="115" t="s">
        <v>67</v>
      </c>
      <c r="B23" s="428">
        <f>SUM(B6+B8+B10+B12+B14+B16+B21+B19)</f>
        <v>0</v>
      </c>
      <c r="C23" s="428">
        <f>SUM(C6+C8+C10+C12+C14+C16+C21+C19)</f>
        <v>0</v>
      </c>
      <c r="D23" s="428">
        <f t="shared" ref="D23:M23" si="2">SUM(D6+D8+D10+D12+D14+D16+D21+D19)</f>
        <v>0</v>
      </c>
      <c r="E23" s="428">
        <f t="shared" si="2"/>
        <v>0</v>
      </c>
      <c r="F23" s="428">
        <f t="shared" si="2"/>
        <v>0</v>
      </c>
      <c r="G23" s="428">
        <f t="shared" si="2"/>
        <v>0</v>
      </c>
      <c r="H23" s="428">
        <f t="shared" si="2"/>
        <v>0</v>
      </c>
      <c r="I23" s="428">
        <f t="shared" si="2"/>
        <v>0</v>
      </c>
      <c r="J23" s="428">
        <f t="shared" si="2"/>
        <v>0</v>
      </c>
      <c r="K23" s="428">
        <f t="shared" si="2"/>
        <v>0</v>
      </c>
      <c r="L23" s="428">
        <f t="shared" si="2"/>
        <v>0</v>
      </c>
      <c r="M23" s="429">
        <f t="shared" si="2"/>
        <v>0</v>
      </c>
    </row>
    <row r="24" spans="1:13" s="8" customFormat="1" thickBot="1">
      <c r="A24" s="116" t="s">
        <v>68</v>
      </c>
      <c r="B24" s="430">
        <f t="shared" ref="B24:M24" si="3">B22-B23</f>
        <v>0</v>
      </c>
      <c r="C24" s="430">
        <f t="shared" si="3"/>
        <v>0</v>
      </c>
      <c r="D24" s="430">
        <f t="shared" si="3"/>
        <v>0</v>
      </c>
      <c r="E24" s="430">
        <f t="shared" si="3"/>
        <v>0</v>
      </c>
      <c r="F24" s="430">
        <f t="shared" si="3"/>
        <v>0</v>
      </c>
      <c r="G24" s="430">
        <f t="shared" si="3"/>
        <v>0</v>
      </c>
      <c r="H24" s="430">
        <f t="shared" si="3"/>
        <v>0</v>
      </c>
      <c r="I24" s="430">
        <f t="shared" si="3"/>
        <v>0</v>
      </c>
      <c r="J24" s="430">
        <f t="shared" si="3"/>
        <v>0</v>
      </c>
      <c r="K24" s="430">
        <f t="shared" si="3"/>
        <v>0</v>
      </c>
      <c r="L24" s="430">
        <f t="shared" si="3"/>
        <v>0</v>
      </c>
      <c r="M24" s="431">
        <f t="shared" si="3"/>
        <v>0</v>
      </c>
    </row>
    <row r="25" spans="1:13" ht="13.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3">
      <c r="L26" s="243"/>
    </row>
  </sheetData>
  <mergeCells count="9">
    <mergeCell ref="J2:K2"/>
    <mergeCell ref="M1:M3"/>
    <mergeCell ref="L1:L3"/>
    <mergeCell ref="B1:H1"/>
    <mergeCell ref="A1:A3"/>
    <mergeCell ref="I1:K1"/>
    <mergeCell ref="E2:H2"/>
    <mergeCell ref="B2:D2"/>
    <mergeCell ref="I2:I3"/>
  </mergeCells>
  <phoneticPr fontId="18" type="noConversion"/>
  <pageMargins left="0.43307086614173229" right="0.19685039370078741" top="0.78740157480314965" bottom="0.23622047244094491" header="0.19685039370078741" footer="0.39370078740157483"/>
  <pageSetup paperSize="9" scale="80" orientation="landscape" r:id="rId1"/>
  <headerFooter>
    <oddHeader>&amp;C&amp;"Book Antiqua,Félkövér"&amp;11Önkormányzati költségvetési szervek 
2018. évi főbb bevételei jogcím-csoportonként&amp;R&amp;"Book Antiqua,Félkövér"&amp;11 6. melléklet
 Ft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view="pageLayout" zoomScaleNormal="100" workbookViewId="0">
      <selection activeCell="D6" sqref="D6"/>
    </sheetView>
  </sheetViews>
  <sheetFormatPr defaultRowHeight="15"/>
  <cols>
    <col min="1" max="1" width="15.5703125" style="49" customWidth="1"/>
    <col min="2" max="2" width="9" style="1" bestFit="1" customWidth="1"/>
    <col min="3" max="3" width="9.28515625" style="1" customWidth="1"/>
    <col min="4" max="4" width="9" style="1" bestFit="1" customWidth="1"/>
    <col min="5" max="5" width="7.85546875" style="1" customWidth="1"/>
    <col min="6" max="6" width="9.5703125" style="1" customWidth="1"/>
    <col min="7" max="7" width="8.28515625" style="1" customWidth="1"/>
    <col min="8" max="8" width="5.28515625" style="1" customWidth="1"/>
    <col min="9" max="9" width="7.5703125" style="1" customWidth="1"/>
    <col min="10" max="10" width="6.42578125" style="1" customWidth="1"/>
    <col min="11" max="11" width="8.42578125" style="1" customWidth="1"/>
    <col min="12" max="12" width="8.28515625" style="1" customWidth="1"/>
    <col min="13" max="13" width="7.85546875" style="1" customWidth="1"/>
    <col min="14" max="14" width="7" style="1" customWidth="1"/>
    <col min="15" max="15" width="6.5703125" style="1" customWidth="1"/>
    <col min="16" max="16" width="8.42578125" style="1" customWidth="1"/>
    <col min="17" max="17" width="6.140625" style="2" customWidth="1"/>
    <col min="18" max="18" width="10" style="2" customWidth="1"/>
    <col min="19" max="16384" width="9.140625" style="1"/>
  </cols>
  <sheetData>
    <row r="1" spans="1:18" ht="29.25" customHeight="1" thickBot="1">
      <c r="A1" s="677" t="s">
        <v>15</v>
      </c>
      <c r="B1" s="683" t="s">
        <v>54</v>
      </c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5"/>
      <c r="P1" s="651" t="s">
        <v>23</v>
      </c>
      <c r="Q1" s="653"/>
      <c r="R1" s="686" t="s">
        <v>9</v>
      </c>
    </row>
    <row r="2" spans="1:18" ht="15" customHeight="1">
      <c r="A2" s="678"/>
      <c r="B2" s="680" t="s">
        <v>8</v>
      </c>
      <c r="C2" s="681"/>
      <c r="D2" s="681"/>
      <c r="E2" s="681"/>
      <c r="F2" s="681"/>
      <c r="G2" s="681"/>
      <c r="H2" s="681"/>
      <c r="I2" s="681"/>
      <c r="J2" s="680" t="s">
        <v>66</v>
      </c>
      <c r="K2" s="681"/>
      <c r="L2" s="681"/>
      <c r="M2" s="681"/>
      <c r="N2" s="681"/>
      <c r="O2" s="682"/>
      <c r="P2" s="689" t="s">
        <v>250</v>
      </c>
      <c r="Q2" s="630" t="s">
        <v>243</v>
      </c>
      <c r="R2" s="687"/>
    </row>
    <row r="3" spans="1:18" ht="16.5" customHeight="1">
      <c r="A3" s="678"/>
      <c r="B3" s="633" t="s">
        <v>0</v>
      </c>
      <c r="C3" s="628" t="s">
        <v>148</v>
      </c>
      <c r="D3" s="628" t="s">
        <v>10</v>
      </c>
      <c r="E3" s="628" t="s">
        <v>52</v>
      </c>
      <c r="F3" s="690" t="s">
        <v>51</v>
      </c>
      <c r="G3" s="690"/>
      <c r="H3" s="690"/>
      <c r="I3" s="690"/>
      <c r="J3" s="629" t="s">
        <v>265</v>
      </c>
      <c r="K3" s="689" t="s">
        <v>11</v>
      </c>
      <c r="L3" s="627" t="s">
        <v>62</v>
      </c>
      <c r="M3" s="627"/>
      <c r="N3" s="627"/>
      <c r="O3" s="627"/>
      <c r="P3" s="689"/>
      <c r="Q3" s="627"/>
      <c r="R3" s="687"/>
    </row>
    <row r="4" spans="1:18" ht="38.25">
      <c r="A4" s="679"/>
      <c r="B4" s="634"/>
      <c r="C4" s="630"/>
      <c r="D4" s="630"/>
      <c r="E4" s="630"/>
      <c r="F4" s="223" t="s">
        <v>264</v>
      </c>
      <c r="G4" s="40" t="s">
        <v>150</v>
      </c>
      <c r="H4" s="40" t="s">
        <v>193</v>
      </c>
      <c r="I4" s="225" t="s">
        <v>153</v>
      </c>
      <c r="J4" s="630"/>
      <c r="K4" s="634"/>
      <c r="L4" s="40" t="s">
        <v>149</v>
      </c>
      <c r="M4" s="40" t="s">
        <v>150</v>
      </c>
      <c r="N4" s="225" t="s">
        <v>153</v>
      </c>
      <c r="O4" s="225" t="s">
        <v>193</v>
      </c>
      <c r="P4" s="634"/>
      <c r="Q4" s="627"/>
      <c r="R4" s="688"/>
    </row>
    <row r="5" spans="1:18" ht="14.25" thickBot="1">
      <c r="A5" s="51">
        <v>1</v>
      </c>
      <c r="B5" s="52">
        <v>2</v>
      </c>
      <c r="C5" s="52">
        <v>3</v>
      </c>
      <c r="D5" s="53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4">
        <v>18</v>
      </c>
    </row>
    <row r="6" spans="1:18" s="8" customFormat="1" ht="42.75">
      <c r="A6" s="343" t="s">
        <v>69</v>
      </c>
      <c r="B6" s="389">
        <f>'8'!B45</f>
        <v>9207250</v>
      </c>
      <c r="C6" s="389">
        <f>'8'!C45</f>
        <v>2149000</v>
      </c>
      <c r="D6" s="389">
        <f>'8'!D45</f>
        <v>7168236</v>
      </c>
      <c r="E6" s="389">
        <f>'8'!E45</f>
        <v>642000</v>
      </c>
      <c r="F6" s="389">
        <f>'8'!F45</f>
        <v>1242050</v>
      </c>
      <c r="G6" s="389">
        <f>'8'!G45</f>
        <v>50000</v>
      </c>
      <c r="H6" s="389"/>
      <c r="I6" s="389">
        <f>'8'!H45</f>
        <v>0</v>
      </c>
      <c r="J6" s="389">
        <f>'8'!J45</f>
        <v>400000</v>
      </c>
      <c r="K6" s="389">
        <f>'8'!K45</f>
        <v>0</v>
      </c>
      <c r="L6" s="389">
        <f>'8'!L45</f>
        <v>0</v>
      </c>
      <c r="M6" s="389">
        <f>'8'!M45</f>
        <v>0</v>
      </c>
      <c r="N6" s="389">
        <f>'8'!N45</f>
        <v>0</v>
      </c>
      <c r="O6" s="389">
        <f>'8'!O45</f>
        <v>0</v>
      </c>
      <c r="P6" s="389">
        <f>'8'!Q45</f>
        <v>573009</v>
      </c>
      <c r="Q6" s="389">
        <v>0</v>
      </c>
      <c r="R6" s="390">
        <f>SUM(B6:Q6)</f>
        <v>21431545</v>
      </c>
    </row>
    <row r="7" spans="1:18" s="8" customFormat="1" ht="14.25">
      <c r="A7" s="344" t="s">
        <v>138</v>
      </c>
      <c r="B7" s="391">
        <f>B6</f>
        <v>9207250</v>
      </c>
      <c r="C7" s="391">
        <f t="shared" ref="C7:P7" si="0">C6</f>
        <v>2149000</v>
      </c>
      <c r="D7" s="391">
        <f t="shared" si="0"/>
        <v>7168236</v>
      </c>
      <c r="E7" s="391">
        <f t="shared" si="0"/>
        <v>642000</v>
      </c>
      <c r="F7" s="391">
        <f t="shared" si="0"/>
        <v>1242050</v>
      </c>
      <c r="G7" s="391">
        <f t="shared" si="0"/>
        <v>50000</v>
      </c>
      <c r="H7" s="391">
        <f t="shared" si="0"/>
        <v>0</v>
      </c>
      <c r="I7" s="391">
        <f t="shared" si="0"/>
        <v>0</v>
      </c>
      <c r="J7" s="391">
        <f t="shared" si="0"/>
        <v>400000</v>
      </c>
      <c r="K7" s="391">
        <f t="shared" si="0"/>
        <v>0</v>
      </c>
      <c r="L7" s="391">
        <f t="shared" si="0"/>
        <v>0</v>
      </c>
      <c r="M7" s="391">
        <f t="shared" si="0"/>
        <v>0</v>
      </c>
      <c r="N7" s="391">
        <f t="shared" si="0"/>
        <v>0</v>
      </c>
      <c r="O7" s="391">
        <f t="shared" si="0"/>
        <v>0</v>
      </c>
      <c r="P7" s="391">
        <f t="shared" si="0"/>
        <v>573009</v>
      </c>
      <c r="Q7" s="391">
        <v>0</v>
      </c>
      <c r="R7" s="392">
        <f>SUM(B7:Q7)</f>
        <v>21431545</v>
      </c>
    </row>
    <row r="8" spans="1:18" s="8" customFormat="1" ht="42.75">
      <c r="A8" s="345" t="s">
        <v>48</v>
      </c>
      <c r="B8" s="393">
        <f>'9'!B22</f>
        <v>0</v>
      </c>
      <c r="C8" s="393">
        <f>'9'!C22</f>
        <v>0</v>
      </c>
      <c r="D8" s="393">
        <f>'9'!D22</f>
        <v>0</v>
      </c>
      <c r="E8" s="393">
        <f>'9'!E22</f>
        <v>0</v>
      </c>
      <c r="F8" s="393">
        <f>'9'!F22</f>
        <v>0</v>
      </c>
      <c r="G8" s="393">
        <f>'9'!G22</f>
        <v>0</v>
      </c>
      <c r="H8" s="393">
        <f>'9'!H22</f>
        <v>0</v>
      </c>
      <c r="I8" s="393">
        <f>'9'!I22</f>
        <v>0</v>
      </c>
      <c r="J8" s="393">
        <f>'9'!J22</f>
        <v>0</v>
      </c>
      <c r="K8" s="393">
        <v>0</v>
      </c>
      <c r="L8" s="393">
        <v>0</v>
      </c>
      <c r="M8" s="393">
        <f>'9'!M22</f>
        <v>0</v>
      </c>
      <c r="N8" s="393">
        <f>'9'!N22</f>
        <v>0</v>
      </c>
      <c r="O8" s="393">
        <f>'9'!O22</f>
        <v>0</v>
      </c>
      <c r="P8" s="393"/>
      <c r="Q8" s="393"/>
      <c r="R8" s="380">
        <f>SUM(B8:Q8)</f>
        <v>0</v>
      </c>
    </row>
    <row r="9" spans="1:18" s="8" customFormat="1" thickBot="1">
      <c r="A9" s="346" t="s">
        <v>138</v>
      </c>
      <c r="B9" s="394">
        <f>B8</f>
        <v>0</v>
      </c>
      <c r="C9" s="394">
        <f t="shared" ref="C9:R9" si="1">C8</f>
        <v>0</v>
      </c>
      <c r="D9" s="394">
        <f t="shared" si="1"/>
        <v>0</v>
      </c>
      <c r="E9" s="394">
        <f t="shared" si="1"/>
        <v>0</v>
      </c>
      <c r="F9" s="394">
        <f t="shared" si="1"/>
        <v>0</v>
      </c>
      <c r="G9" s="394">
        <f t="shared" si="1"/>
        <v>0</v>
      </c>
      <c r="H9" s="394">
        <f t="shared" si="1"/>
        <v>0</v>
      </c>
      <c r="I9" s="394">
        <f t="shared" si="1"/>
        <v>0</v>
      </c>
      <c r="J9" s="394">
        <f t="shared" si="1"/>
        <v>0</v>
      </c>
      <c r="K9" s="394">
        <f t="shared" si="1"/>
        <v>0</v>
      </c>
      <c r="L9" s="394">
        <f t="shared" si="1"/>
        <v>0</v>
      </c>
      <c r="M9" s="394">
        <f t="shared" si="1"/>
        <v>0</v>
      </c>
      <c r="N9" s="394">
        <f t="shared" si="1"/>
        <v>0</v>
      </c>
      <c r="O9" s="394">
        <f t="shared" si="1"/>
        <v>0</v>
      </c>
      <c r="P9" s="394">
        <f t="shared" si="1"/>
        <v>0</v>
      </c>
      <c r="Q9" s="394">
        <f t="shared" si="1"/>
        <v>0</v>
      </c>
      <c r="R9" s="394">
        <f t="shared" si="1"/>
        <v>0</v>
      </c>
    </row>
    <row r="10" spans="1:18" s="8" customFormat="1" ht="16.5" customHeight="1">
      <c r="A10" s="114" t="s">
        <v>55</v>
      </c>
      <c r="B10" s="396">
        <f>SUM(B6+B8)</f>
        <v>9207250</v>
      </c>
      <c r="C10" s="396">
        <f t="shared" ref="C10:R10" si="2">SUM(C6+C8)</f>
        <v>2149000</v>
      </c>
      <c r="D10" s="396">
        <f t="shared" si="2"/>
        <v>7168236</v>
      </c>
      <c r="E10" s="396">
        <f t="shared" si="2"/>
        <v>642000</v>
      </c>
      <c r="F10" s="396">
        <f t="shared" si="2"/>
        <v>1242050</v>
      </c>
      <c r="G10" s="396">
        <f t="shared" si="2"/>
        <v>50000</v>
      </c>
      <c r="H10" s="396">
        <f t="shared" si="2"/>
        <v>0</v>
      </c>
      <c r="I10" s="396">
        <f t="shared" si="2"/>
        <v>0</v>
      </c>
      <c r="J10" s="396">
        <f t="shared" si="2"/>
        <v>400000</v>
      </c>
      <c r="K10" s="396">
        <f t="shared" si="2"/>
        <v>0</v>
      </c>
      <c r="L10" s="396">
        <f t="shared" si="2"/>
        <v>0</v>
      </c>
      <c r="M10" s="396">
        <f t="shared" si="2"/>
        <v>0</v>
      </c>
      <c r="N10" s="396">
        <f t="shared" si="2"/>
        <v>0</v>
      </c>
      <c r="O10" s="396">
        <f t="shared" si="2"/>
        <v>0</v>
      </c>
      <c r="P10" s="396">
        <f t="shared" si="2"/>
        <v>573009</v>
      </c>
      <c r="Q10" s="396">
        <f t="shared" si="2"/>
        <v>0</v>
      </c>
      <c r="R10" s="397">
        <f t="shared" si="2"/>
        <v>21431545</v>
      </c>
    </row>
    <row r="11" spans="1:18" s="339" customFormat="1" ht="28.5">
      <c r="A11" s="347" t="s">
        <v>67</v>
      </c>
      <c r="B11" s="379">
        <f>B7+B9</f>
        <v>9207250</v>
      </c>
      <c r="C11" s="379">
        <f t="shared" ref="C11:R11" si="3">C7+C9</f>
        <v>2149000</v>
      </c>
      <c r="D11" s="379">
        <f t="shared" si="3"/>
        <v>7168236</v>
      </c>
      <c r="E11" s="379">
        <f t="shared" si="3"/>
        <v>642000</v>
      </c>
      <c r="F11" s="379">
        <f t="shared" si="3"/>
        <v>1242050</v>
      </c>
      <c r="G11" s="379">
        <f t="shared" si="3"/>
        <v>50000</v>
      </c>
      <c r="H11" s="379">
        <f t="shared" si="3"/>
        <v>0</v>
      </c>
      <c r="I11" s="379">
        <f t="shared" si="3"/>
        <v>0</v>
      </c>
      <c r="J11" s="379">
        <f t="shared" si="3"/>
        <v>400000</v>
      </c>
      <c r="K11" s="379">
        <f t="shared" si="3"/>
        <v>0</v>
      </c>
      <c r="L11" s="379">
        <f t="shared" si="3"/>
        <v>0</v>
      </c>
      <c r="M11" s="379">
        <f t="shared" si="3"/>
        <v>0</v>
      </c>
      <c r="N11" s="379">
        <f t="shared" si="3"/>
        <v>0</v>
      </c>
      <c r="O11" s="379">
        <f t="shared" si="3"/>
        <v>0</v>
      </c>
      <c r="P11" s="379">
        <f t="shared" si="3"/>
        <v>573009</v>
      </c>
      <c r="Q11" s="379">
        <f t="shared" si="3"/>
        <v>0</v>
      </c>
      <c r="R11" s="380">
        <f t="shared" si="3"/>
        <v>21431545</v>
      </c>
    </row>
    <row r="12" spans="1:18" s="339" customFormat="1" ht="29.25" thickBot="1">
      <c r="A12" s="348" t="s">
        <v>68</v>
      </c>
      <c r="B12" s="381">
        <f>B10-B11</f>
        <v>0</v>
      </c>
      <c r="C12" s="381">
        <f t="shared" ref="C12:R12" si="4">C10-C11</f>
        <v>0</v>
      </c>
      <c r="D12" s="381">
        <f t="shared" si="4"/>
        <v>0</v>
      </c>
      <c r="E12" s="381">
        <f t="shared" si="4"/>
        <v>0</v>
      </c>
      <c r="F12" s="381">
        <f t="shared" si="4"/>
        <v>0</v>
      </c>
      <c r="G12" s="381">
        <f t="shared" si="4"/>
        <v>0</v>
      </c>
      <c r="H12" s="381">
        <f t="shared" si="4"/>
        <v>0</v>
      </c>
      <c r="I12" s="381">
        <f t="shared" si="4"/>
        <v>0</v>
      </c>
      <c r="J12" s="381">
        <f t="shared" si="4"/>
        <v>0</v>
      </c>
      <c r="K12" s="381">
        <f t="shared" si="4"/>
        <v>0</v>
      </c>
      <c r="L12" s="381">
        <f t="shared" si="4"/>
        <v>0</v>
      </c>
      <c r="M12" s="381">
        <f t="shared" si="4"/>
        <v>0</v>
      </c>
      <c r="N12" s="381">
        <f t="shared" si="4"/>
        <v>0</v>
      </c>
      <c r="O12" s="381">
        <f t="shared" si="4"/>
        <v>0</v>
      </c>
      <c r="P12" s="381">
        <f t="shared" si="4"/>
        <v>0</v>
      </c>
      <c r="Q12" s="381">
        <f t="shared" si="4"/>
        <v>0</v>
      </c>
      <c r="R12" s="382">
        <f t="shared" si="4"/>
        <v>0</v>
      </c>
    </row>
    <row r="16" spans="1:18" ht="14.25" customHeight="1"/>
  </sheetData>
  <mergeCells count="16">
    <mergeCell ref="R1:R4"/>
    <mergeCell ref="K3:K4"/>
    <mergeCell ref="J3:J4"/>
    <mergeCell ref="F3:I3"/>
    <mergeCell ref="L3:O3"/>
    <mergeCell ref="P2:P4"/>
    <mergeCell ref="Q2:Q4"/>
    <mergeCell ref="P1:Q1"/>
    <mergeCell ref="A1:A4"/>
    <mergeCell ref="C3:C4"/>
    <mergeCell ref="D3:D4"/>
    <mergeCell ref="B3:B4"/>
    <mergeCell ref="E3:E4"/>
    <mergeCell ref="J2:O2"/>
    <mergeCell ref="B2:I2"/>
    <mergeCell ref="B1:O1"/>
  </mergeCells>
  <phoneticPr fontId="18" type="noConversion"/>
  <pageMargins left="0.15748031496062992" right="0.23622047244094491" top="1.0236220472440944" bottom="0.74803149606299213" header="0.31496062992125984" footer="0.31496062992125984"/>
  <pageSetup paperSize="9" scale="97" fitToHeight="0" orientation="landscape" r:id="rId1"/>
  <headerFooter>
    <oddHeader>&amp;C&amp;"Book Antiqua,Félkövér"&amp;11Vindornyalak Község Önkormányzata
2018. évi kiadásai kiemelt előirányzatok szerinti bontásban&amp;R&amp;"Book Antiqua,Félkövér"7. melléklet
Ft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W48"/>
  <sheetViews>
    <sheetView view="pageLayout" topLeftCell="A34" zoomScaleNormal="100" workbookViewId="0">
      <selection activeCell="D40" sqref="D40"/>
    </sheetView>
  </sheetViews>
  <sheetFormatPr defaultRowHeight="15"/>
  <cols>
    <col min="1" max="1" width="24.28515625" style="49" customWidth="1"/>
    <col min="2" max="2" width="11.7109375" style="1" customWidth="1"/>
    <col min="3" max="3" width="8" style="1" customWidth="1"/>
    <col min="4" max="4" width="8.42578125" style="1" customWidth="1"/>
    <col min="5" max="5" width="8.28515625" style="1" customWidth="1"/>
    <col min="6" max="6" width="9.5703125" style="1" customWidth="1"/>
    <col min="7" max="7" width="10.140625" style="1" customWidth="1"/>
    <col min="8" max="8" width="8" style="1" customWidth="1"/>
    <col min="9" max="9" width="6.85546875" style="1" customWidth="1"/>
    <col min="10" max="10" width="8.42578125" style="1" customWidth="1"/>
    <col min="11" max="11" width="9.140625" style="1" customWidth="1"/>
    <col min="12" max="12" width="6.85546875" style="1" customWidth="1"/>
    <col min="13" max="14" width="7.140625" style="1" customWidth="1"/>
    <col min="15" max="15" width="6.85546875" style="1" customWidth="1"/>
    <col min="16" max="16" width="9.28515625" style="1" customWidth="1"/>
    <col min="17" max="17" width="8" style="1" customWidth="1"/>
    <col min="18" max="18" width="6.7109375" style="2" customWidth="1"/>
    <col min="19" max="19" width="13.85546875" style="2" customWidth="1"/>
    <col min="20" max="21" width="9.140625" style="1"/>
    <col min="22" max="22" width="8.140625" style="1" customWidth="1"/>
    <col min="23" max="23" width="9.140625" style="1" hidden="1" customWidth="1"/>
    <col min="24" max="16384" width="9.140625" style="1"/>
  </cols>
  <sheetData>
    <row r="1" spans="1:20" ht="14.25">
      <c r="A1" s="643" t="s">
        <v>147</v>
      </c>
      <c r="B1" s="697" t="s">
        <v>54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9"/>
      <c r="P1" s="703" t="s">
        <v>23</v>
      </c>
      <c r="Q1" s="704"/>
      <c r="R1" s="705"/>
      <c r="S1" s="686" t="s">
        <v>9</v>
      </c>
    </row>
    <row r="2" spans="1:20" ht="13.5" customHeight="1">
      <c r="A2" s="625"/>
      <c r="B2" s="700" t="s">
        <v>8</v>
      </c>
      <c r="C2" s="701"/>
      <c r="D2" s="701"/>
      <c r="E2" s="701"/>
      <c r="F2" s="701"/>
      <c r="G2" s="701"/>
      <c r="H2" s="701"/>
      <c r="I2" s="702"/>
      <c r="J2" s="691" t="s">
        <v>66</v>
      </c>
      <c r="K2" s="692"/>
      <c r="L2" s="692"/>
      <c r="M2" s="692"/>
      <c r="N2" s="692"/>
      <c r="O2" s="693"/>
      <c r="P2" s="627" t="s">
        <v>244</v>
      </c>
      <c r="Q2" s="633" t="s">
        <v>245</v>
      </c>
      <c r="R2" s="627" t="s">
        <v>243</v>
      </c>
      <c r="S2" s="687"/>
    </row>
    <row r="3" spans="1:20" ht="20.25" customHeight="1">
      <c r="A3" s="625"/>
      <c r="B3" s="633" t="s">
        <v>50</v>
      </c>
      <c r="C3" s="628" t="s">
        <v>148</v>
      </c>
      <c r="D3" s="628" t="s">
        <v>10</v>
      </c>
      <c r="E3" s="628" t="s">
        <v>52</v>
      </c>
      <c r="F3" s="694" t="s">
        <v>7</v>
      </c>
      <c r="G3" s="695"/>
      <c r="H3" s="695"/>
      <c r="I3" s="696"/>
      <c r="J3" s="627" t="s">
        <v>151</v>
      </c>
      <c r="K3" s="627" t="s">
        <v>152</v>
      </c>
      <c r="L3" s="627" t="s">
        <v>175</v>
      </c>
      <c r="M3" s="627"/>
      <c r="N3" s="627"/>
      <c r="O3" s="627"/>
      <c r="P3" s="627"/>
      <c r="Q3" s="689"/>
      <c r="R3" s="627"/>
      <c r="S3" s="687"/>
    </row>
    <row r="4" spans="1:20" ht="76.5">
      <c r="A4" s="626"/>
      <c r="B4" s="634"/>
      <c r="C4" s="630"/>
      <c r="D4" s="630"/>
      <c r="E4" s="630"/>
      <c r="F4" s="46" t="s">
        <v>194</v>
      </c>
      <c r="G4" s="50" t="s">
        <v>195</v>
      </c>
      <c r="H4" s="224" t="s">
        <v>153</v>
      </c>
      <c r="I4" s="224" t="s">
        <v>193</v>
      </c>
      <c r="J4" s="627"/>
      <c r="K4" s="627"/>
      <c r="L4" s="50" t="s">
        <v>196</v>
      </c>
      <c r="M4" s="50" t="s">
        <v>197</v>
      </c>
      <c r="N4" s="50" t="s">
        <v>53</v>
      </c>
      <c r="O4" s="224" t="s">
        <v>198</v>
      </c>
      <c r="P4" s="627"/>
      <c r="Q4" s="634"/>
      <c r="R4" s="627"/>
      <c r="S4" s="688"/>
    </row>
    <row r="5" spans="1:20" thickBot="1">
      <c r="A5" s="51">
        <v>1</v>
      </c>
      <c r="B5" s="52">
        <v>2</v>
      </c>
      <c r="C5" s="52">
        <v>3</v>
      </c>
      <c r="D5" s="53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2">
        <v>18</v>
      </c>
      <c r="S5" s="60">
        <v>19</v>
      </c>
    </row>
    <row r="6" spans="1:20" s="56" customFormat="1" ht="14.25">
      <c r="A6" s="55" t="s">
        <v>372</v>
      </c>
      <c r="B6" s="383">
        <v>120000</v>
      </c>
      <c r="C6" s="383">
        <v>25000</v>
      </c>
      <c r="D6" s="383">
        <v>0</v>
      </c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4">
        <f t="shared" ref="S6:S44" si="0">SUM(B6:R6)</f>
        <v>145000</v>
      </c>
      <c r="T6" s="58"/>
    </row>
    <row r="7" spans="1:20" s="56" customFormat="1" ht="26.25">
      <c r="A7" s="57" t="s">
        <v>373</v>
      </c>
      <c r="B7" s="385"/>
      <c r="C7" s="385"/>
      <c r="D7" s="385">
        <v>139700</v>
      </c>
      <c r="E7" s="385"/>
      <c r="F7" s="385"/>
      <c r="G7" s="385"/>
      <c r="H7" s="385"/>
      <c r="I7" s="385"/>
      <c r="J7" s="385"/>
      <c r="K7" s="385"/>
      <c r="L7" s="385"/>
      <c r="M7" s="385">
        <v>0</v>
      </c>
      <c r="N7" s="385"/>
      <c r="O7" s="385"/>
      <c r="P7" s="385"/>
      <c r="Q7" s="385"/>
      <c r="R7" s="385"/>
      <c r="S7" s="368">
        <f>SUM(B7:R7)</f>
        <v>139700</v>
      </c>
      <c r="T7" s="58"/>
    </row>
    <row r="8" spans="1:20" s="56" customFormat="1" ht="26.25">
      <c r="A8" s="57" t="s">
        <v>284</v>
      </c>
      <c r="B8" s="367"/>
      <c r="C8" s="367"/>
      <c r="D8" s="367">
        <f>D9</f>
        <v>0</v>
      </c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8">
        <f t="shared" si="0"/>
        <v>0</v>
      </c>
      <c r="T8" s="58"/>
    </row>
    <row r="9" spans="1:20" s="56" customFormat="1" ht="14.25">
      <c r="A9" s="189" t="s">
        <v>137</v>
      </c>
      <c r="B9" s="367"/>
      <c r="C9" s="367"/>
      <c r="D9" s="367">
        <v>0</v>
      </c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8">
        <f t="shared" si="0"/>
        <v>0</v>
      </c>
      <c r="T9" s="58"/>
    </row>
    <row r="10" spans="1:20" s="56" customFormat="1" ht="26.25">
      <c r="A10" s="57" t="s">
        <v>277</v>
      </c>
      <c r="B10" s="367">
        <f>B11</f>
        <v>2612000</v>
      </c>
      <c r="C10" s="367">
        <f>C11</f>
        <v>400000</v>
      </c>
      <c r="D10" s="367">
        <f>D11</f>
        <v>562610</v>
      </c>
      <c r="E10" s="367"/>
      <c r="F10" s="367"/>
      <c r="G10" s="367"/>
      <c r="H10" s="367"/>
      <c r="I10" s="367"/>
      <c r="J10" s="367">
        <v>0</v>
      </c>
      <c r="K10" s="367">
        <v>0</v>
      </c>
      <c r="L10" s="367"/>
      <c r="M10" s="367"/>
      <c r="N10" s="367"/>
      <c r="O10" s="367"/>
      <c r="P10" s="367"/>
      <c r="Q10" s="367"/>
      <c r="R10" s="367"/>
      <c r="S10" s="368">
        <f t="shared" si="0"/>
        <v>3574610</v>
      </c>
      <c r="T10" s="58"/>
    </row>
    <row r="11" spans="1:20" s="56" customFormat="1" ht="14.25">
      <c r="A11" s="189" t="s">
        <v>137</v>
      </c>
      <c r="B11" s="367">
        <v>2612000</v>
      </c>
      <c r="C11" s="367">
        <v>400000</v>
      </c>
      <c r="D11" s="367">
        <v>562610</v>
      </c>
      <c r="E11" s="367"/>
      <c r="F11" s="367"/>
      <c r="G11" s="367"/>
      <c r="H11" s="367"/>
      <c r="I11" s="367"/>
      <c r="J11" s="367">
        <v>0</v>
      </c>
      <c r="K11" s="367">
        <v>0</v>
      </c>
      <c r="L11" s="367"/>
      <c r="M11" s="367"/>
      <c r="N11" s="367"/>
      <c r="O11" s="367"/>
      <c r="P11" s="367"/>
      <c r="Q11" s="367"/>
      <c r="R11" s="367"/>
      <c r="S11" s="368">
        <f t="shared" si="0"/>
        <v>3574610</v>
      </c>
      <c r="T11" s="58"/>
    </row>
    <row r="12" spans="1:20" s="56" customFormat="1" ht="14.25">
      <c r="A12" s="57" t="s">
        <v>126</v>
      </c>
      <c r="B12" s="367"/>
      <c r="C12" s="367"/>
      <c r="D12" s="367">
        <v>0</v>
      </c>
      <c r="E12" s="367"/>
      <c r="F12" s="367"/>
      <c r="G12" s="367">
        <v>0</v>
      </c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8">
        <f t="shared" si="0"/>
        <v>0</v>
      </c>
      <c r="T12" s="58"/>
    </row>
    <row r="13" spans="1:20" s="56" customFormat="1" ht="14.25">
      <c r="A13" s="189" t="s">
        <v>137</v>
      </c>
      <c r="B13" s="367"/>
      <c r="C13" s="367"/>
      <c r="D13" s="367">
        <v>0</v>
      </c>
      <c r="E13" s="367"/>
      <c r="F13" s="367"/>
      <c r="G13" s="367">
        <v>0</v>
      </c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8">
        <f t="shared" si="0"/>
        <v>0</v>
      </c>
      <c r="T13" s="58"/>
    </row>
    <row r="14" spans="1:20" s="56" customFormat="1" ht="26.25">
      <c r="A14" s="57" t="s">
        <v>127</v>
      </c>
      <c r="B14" s="367"/>
      <c r="C14" s="367"/>
      <c r="D14" s="367">
        <v>0</v>
      </c>
      <c r="E14" s="367"/>
      <c r="F14" s="367"/>
      <c r="G14" s="367"/>
      <c r="H14" s="367"/>
      <c r="I14" s="367"/>
      <c r="J14" s="367">
        <v>0</v>
      </c>
      <c r="K14" s="367">
        <v>0</v>
      </c>
      <c r="L14" s="367"/>
      <c r="M14" s="367"/>
      <c r="N14" s="367"/>
      <c r="O14" s="367"/>
      <c r="P14" s="367"/>
      <c r="Q14" s="367"/>
      <c r="R14" s="367"/>
      <c r="S14" s="368">
        <f t="shared" si="0"/>
        <v>0</v>
      </c>
      <c r="T14" s="58"/>
    </row>
    <row r="15" spans="1:20" s="56" customFormat="1" ht="14.25">
      <c r="A15" s="57" t="s">
        <v>128</v>
      </c>
      <c r="B15" s="367"/>
      <c r="C15" s="367"/>
      <c r="D15" s="367">
        <f>D16</f>
        <v>69850</v>
      </c>
      <c r="E15" s="367"/>
      <c r="F15" s="367"/>
      <c r="G15" s="367"/>
      <c r="H15" s="367"/>
      <c r="I15" s="367"/>
      <c r="J15" s="367">
        <v>0</v>
      </c>
      <c r="K15" s="367"/>
      <c r="L15" s="367"/>
      <c r="M15" s="367"/>
      <c r="N15" s="367"/>
      <c r="O15" s="367"/>
      <c r="P15" s="367"/>
      <c r="Q15" s="367"/>
      <c r="R15" s="367"/>
      <c r="S15" s="368">
        <f t="shared" si="0"/>
        <v>69850</v>
      </c>
      <c r="T15" s="58"/>
    </row>
    <row r="16" spans="1:20" s="56" customFormat="1" ht="14.25">
      <c r="A16" s="189" t="s">
        <v>137</v>
      </c>
      <c r="B16" s="367"/>
      <c r="C16" s="367"/>
      <c r="D16" s="367">
        <v>69850</v>
      </c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8">
        <f t="shared" si="0"/>
        <v>69850</v>
      </c>
      <c r="T16" s="58"/>
    </row>
    <row r="17" spans="1:20" s="56" customFormat="1" ht="14.25">
      <c r="A17" s="57" t="s">
        <v>123</v>
      </c>
      <c r="B17" s="367">
        <f>B18</f>
        <v>5380250</v>
      </c>
      <c r="C17" s="367">
        <f>C18</f>
        <v>1565000</v>
      </c>
      <c r="D17" s="367">
        <f>D18</f>
        <v>2307880</v>
      </c>
      <c r="E17" s="367"/>
      <c r="F17" s="367">
        <f>F18</f>
        <v>1169050</v>
      </c>
      <c r="G17" s="367">
        <v>0</v>
      </c>
      <c r="H17" s="367"/>
      <c r="I17" s="367">
        <v>0</v>
      </c>
      <c r="J17" s="367">
        <f>J18</f>
        <v>200000</v>
      </c>
      <c r="K17" s="367">
        <v>0</v>
      </c>
      <c r="L17" s="367"/>
      <c r="M17" s="367">
        <v>0</v>
      </c>
      <c r="N17" s="367"/>
      <c r="O17" s="367"/>
      <c r="P17" s="367"/>
      <c r="Q17" s="367"/>
      <c r="R17" s="367"/>
      <c r="S17" s="368">
        <f t="shared" si="0"/>
        <v>10622180</v>
      </c>
      <c r="T17" s="58"/>
    </row>
    <row r="18" spans="1:20" s="56" customFormat="1" ht="14.25">
      <c r="A18" s="189" t="s">
        <v>137</v>
      </c>
      <c r="B18" s="367">
        <v>5380250</v>
      </c>
      <c r="C18" s="367">
        <v>1565000</v>
      </c>
      <c r="D18" s="367">
        <v>2307880</v>
      </c>
      <c r="E18" s="367">
        <v>0</v>
      </c>
      <c r="F18" s="367">
        <v>1169050</v>
      </c>
      <c r="G18" s="367"/>
      <c r="H18" s="367"/>
      <c r="I18" s="367"/>
      <c r="J18" s="367">
        <v>200000</v>
      </c>
      <c r="K18" s="367">
        <v>0</v>
      </c>
      <c r="L18" s="367"/>
      <c r="M18" s="367"/>
      <c r="N18" s="367"/>
      <c r="O18" s="367"/>
      <c r="P18" s="367"/>
      <c r="Q18" s="367"/>
      <c r="R18" s="367"/>
      <c r="S18" s="368">
        <f t="shared" si="0"/>
        <v>10622180</v>
      </c>
      <c r="T18" s="58"/>
    </row>
    <row r="19" spans="1:20" s="56" customFormat="1" ht="14.25">
      <c r="A19" s="57" t="s">
        <v>124</v>
      </c>
      <c r="B19" s="367"/>
      <c r="C19" s="367">
        <v>0</v>
      </c>
      <c r="D19" s="367">
        <v>403796</v>
      </c>
      <c r="E19" s="367"/>
      <c r="F19" s="367"/>
      <c r="G19" s="367"/>
      <c r="H19" s="367"/>
      <c r="I19" s="367"/>
      <c r="J19" s="367">
        <v>0</v>
      </c>
      <c r="K19" s="367"/>
      <c r="L19" s="367"/>
      <c r="M19" s="367"/>
      <c r="N19" s="367"/>
      <c r="O19" s="367"/>
      <c r="P19" s="367"/>
      <c r="Q19" s="367"/>
      <c r="R19" s="367"/>
      <c r="S19" s="368">
        <f t="shared" si="0"/>
        <v>403796</v>
      </c>
      <c r="T19" s="58"/>
    </row>
    <row r="20" spans="1:20" s="56" customFormat="1" ht="14.25">
      <c r="A20" s="189" t="s">
        <v>137</v>
      </c>
      <c r="B20" s="367"/>
      <c r="C20" s="367"/>
      <c r="D20" s="367">
        <v>403796</v>
      </c>
      <c r="E20" s="367"/>
      <c r="F20" s="367"/>
      <c r="G20" s="367"/>
      <c r="H20" s="367"/>
      <c r="I20" s="367"/>
      <c r="J20" s="367">
        <v>0</v>
      </c>
      <c r="K20" s="367"/>
      <c r="L20" s="367"/>
      <c r="M20" s="367"/>
      <c r="N20" s="367"/>
      <c r="O20" s="367"/>
      <c r="P20" s="367"/>
      <c r="Q20" s="367"/>
      <c r="R20" s="367"/>
      <c r="S20" s="368">
        <f t="shared" si="0"/>
        <v>403796</v>
      </c>
      <c r="T20" s="58"/>
    </row>
    <row r="21" spans="1:20" s="56" customFormat="1" ht="20.45" customHeight="1">
      <c r="A21" s="57" t="s">
        <v>273</v>
      </c>
      <c r="B21" s="367">
        <f t="shared" ref="B21:K21" si="1">B22</f>
        <v>0</v>
      </c>
      <c r="C21" s="367">
        <f t="shared" si="1"/>
        <v>0</v>
      </c>
      <c r="D21" s="367">
        <f t="shared" si="1"/>
        <v>1122000</v>
      </c>
      <c r="E21" s="367">
        <f t="shared" si="1"/>
        <v>0</v>
      </c>
      <c r="F21" s="367">
        <f t="shared" si="1"/>
        <v>0</v>
      </c>
      <c r="G21" s="367">
        <f t="shared" si="1"/>
        <v>0</v>
      </c>
      <c r="H21" s="367">
        <f t="shared" si="1"/>
        <v>0</v>
      </c>
      <c r="I21" s="367">
        <f t="shared" si="1"/>
        <v>0</v>
      </c>
      <c r="J21" s="367">
        <f t="shared" si="1"/>
        <v>0</v>
      </c>
      <c r="K21" s="367">
        <f t="shared" si="1"/>
        <v>0</v>
      </c>
      <c r="L21" s="367"/>
      <c r="M21" s="367"/>
      <c r="N21" s="367"/>
      <c r="O21" s="367"/>
      <c r="P21" s="367"/>
      <c r="Q21" s="367"/>
      <c r="R21" s="367"/>
      <c r="S21" s="368">
        <f t="shared" si="0"/>
        <v>1122000</v>
      </c>
      <c r="T21" s="58"/>
    </row>
    <row r="22" spans="1:20" s="56" customFormat="1" ht="14.25">
      <c r="A22" s="189" t="s">
        <v>137</v>
      </c>
      <c r="B22" s="367">
        <v>0</v>
      </c>
      <c r="C22" s="367">
        <v>0</v>
      </c>
      <c r="D22" s="367">
        <v>1122000</v>
      </c>
      <c r="E22" s="367">
        <v>0</v>
      </c>
      <c r="F22" s="367"/>
      <c r="G22" s="367"/>
      <c r="H22" s="367"/>
      <c r="I22" s="367"/>
      <c r="J22" s="367"/>
      <c r="K22" s="367">
        <v>0</v>
      </c>
      <c r="L22" s="367"/>
      <c r="M22" s="367"/>
      <c r="N22" s="367"/>
      <c r="O22" s="367"/>
      <c r="P22" s="367"/>
      <c r="Q22" s="367"/>
      <c r="R22" s="367"/>
      <c r="S22" s="368">
        <f t="shared" si="0"/>
        <v>1122000</v>
      </c>
      <c r="T22" s="58"/>
    </row>
    <row r="23" spans="1:20" s="56" customFormat="1" ht="14.25">
      <c r="A23" s="57" t="s">
        <v>276</v>
      </c>
      <c r="B23" s="367"/>
      <c r="C23" s="367"/>
      <c r="D23" s="367">
        <v>0</v>
      </c>
      <c r="E23" s="367">
        <v>0</v>
      </c>
      <c r="F23" s="367">
        <v>21000</v>
      </c>
      <c r="G23" s="367"/>
      <c r="H23" s="367"/>
      <c r="I23" s="367"/>
      <c r="J23" s="367">
        <v>0</v>
      </c>
      <c r="K23" s="367">
        <v>0</v>
      </c>
      <c r="L23" s="367"/>
      <c r="M23" s="367"/>
      <c r="N23" s="367"/>
      <c r="O23" s="367"/>
      <c r="P23" s="367"/>
      <c r="Q23" s="367"/>
      <c r="R23" s="367"/>
      <c r="S23" s="368">
        <f t="shared" si="0"/>
        <v>21000</v>
      </c>
      <c r="T23" s="58"/>
    </row>
    <row r="24" spans="1:20" s="56" customFormat="1" ht="14.25">
      <c r="A24" s="57" t="s">
        <v>368</v>
      </c>
      <c r="B24" s="367"/>
      <c r="C24" s="367"/>
      <c r="D24" s="367"/>
      <c r="E24" s="367">
        <v>0</v>
      </c>
      <c r="F24" s="367">
        <v>0</v>
      </c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8">
        <f>SUM(F24:R24)</f>
        <v>0</v>
      </c>
      <c r="T24" s="58"/>
    </row>
    <row r="25" spans="1:20" s="56" customFormat="1" ht="14.25">
      <c r="A25" s="57" t="s">
        <v>246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>
        <v>573009</v>
      </c>
      <c r="R25" s="367"/>
      <c r="S25" s="368">
        <f t="shared" si="0"/>
        <v>573009</v>
      </c>
      <c r="T25" s="58"/>
    </row>
    <row r="26" spans="1:20" s="56" customFormat="1" ht="14.25">
      <c r="A26" s="189" t="s">
        <v>257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>
        <v>573009</v>
      </c>
      <c r="R26" s="367"/>
      <c r="S26" s="368">
        <f t="shared" si="0"/>
        <v>573009</v>
      </c>
      <c r="T26" s="58"/>
    </row>
    <row r="27" spans="1:20" s="56" customFormat="1" ht="26.25">
      <c r="A27" s="57" t="s">
        <v>247</v>
      </c>
      <c r="B27" s="367"/>
      <c r="C27" s="367"/>
      <c r="D27" s="367"/>
      <c r="E27" s="367"/>
      <c r="F27" s="367">
        <f>F28</f>
        <v>0</v>
      </c>
      <c r="G27" s="367"/>
      <c r="H27" s="367"/>
      <c r="I27" s="367"/>
      <c r="J27" s="367"/>
      <c r="K27" s="367"/>
      <c r="L27" s="367"/>
      <c r="M27" s="367"/>
      <c r="N27" s="367"/>
      <c r="O27" s="367"/>
      <c r="P27" s="367">
        <f>P28</f>
        <v>0</v>
      </c>
      <c r="Q27" s="367"/>
      <c r="R27" s="367"/>
      <c r="S27" s="368">
        <f t="shared" si="0"/>
        <v>0</v>
      </c>
      <c r="T27" s="58"/>
    </row>
    <row r="28" spans="1:20" s="56" customFormat="1" ht="14.25">
      <c r="A28" s="189" t="s">
        <v>137</v>
      </c>
      <c r="B28" s="367"/>
      <c r="C28" s="367"/>
      <c r="D28" s="367"/>
      <c r="E28" s="367"/>
      <c r="F28" s="367">
        <v>0</v>
      </c>
      <c r="G28" s="367"/>
      <c r="H28" s="367"/>
      <c r="I28" s="367"/>
      <c r="J28" s="367"/>
      <c r="K28" s="367"/>
      <c r="L28" s="367"/>
      <c r="M28" s="367"/>
      <c r="N28" s="367"/>
      <c r="O28" s="367"/>
      <c r="P28" s="367">
        <v>0</v>
      </c>
      <c r="Q28" s="367"/>
      <c r="R28" s="367"/>
      <c r="S28" s="368">
        <f t="shared" si="0"/>
        <v>0</v>
      </c>
      <c r="T28" s="58"/>
    </row>
    <row r="29" spans="1:20" s="56" customFormat="1" ht="14.25">
      <c r="A29" s="258" t="s">
        <v>129</v>
      </c>
      <c r="B29" s="369"/>
      <c r="C29" s="369"/>
      <c r="D29" s="369"/>
      <c r="E29" s="369"/>
      <c r="F29" s="369"/>
      <c r="G29" s="369"/>
      <c r="H29" s="369">
        <f>H30</f>
        <v>0</v>
      </c>
      <c r="I29" s="369"/>
      <c r="J29" s="369"/>
      <c r="K29" s="369"/>
      <c r="L29" s="369"/>
      <c r="M29" s="369"/>
      <c r="N29" s="369">
        <v>0</v>
      </c>
      <c r="O29" s="369"/>
      <c r="P29" s="369"/>
      <c r="Q29" s="369"/>
      <c r="R29" s="369"/>
      <c r="S29" s="370">
        <f t="shared" si="0"/>
        <v>0</v>
      </c>
      <c r="T29" s="58"/>
    </row>
    <row r="30" spans="1:20" s="56" customFormat="1" thickBot="1">
      <c r="A30" s="190" t="s">
        <v>137</v>
      </c>
      <c r="B30" s="371"/>
      <c r="C30" s="371"/>
      <c r="D30" s="371"/>
      <c r="E30" s="371"/>
      <c r="F30" s="371"/>
      <c r="G30" s="371"/>
      <c r="H30" s="371">
        <v>0</v>
      </c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2">
        <f t="shared" si="0"/>
        <v>0</v>
      </c>
      <c r="T30" s="58"/>
    </row>
    <row r="31" spans="1:20" s="56" customFormat="1" ht="26.25">
      <c r="A31" s="259" t="s">
        <v>274</v>
      </c>
      <c r="B31" s="373"/>
      <c r="C31" s="373"/>
      <c r="D31" s="373">
        <v>0</v>
      </c>
      <c r="E31" s="373"/>
      <c r="F31" s="373">
        <f>F32</f>
        <v>52000</v>
      </c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4">
        <f t="shared" si="0"/>
        <v>52000</v>
      </c>
      <c r="T31" s="58"/>
    </row>
    <row r="32" spans="1:20" s="56" customFormat="1" ht="14.25">
      <c r="A32" s="189" t="s">
        <v>137</v>
      </c>
      <c r="B32" s="375"/>
      <c r="C32" s="375"/>
      <c r="D32" s="375">
        <v>0</v>
      </c>
      <c r="E32" s="375"/>
      <c r="F32" s="375">
        <v>52000</v>
      </c>
      <c r="G32" s="375">
        <v>0</v>
      </c>
      <c r="H32" s="375"/>
      <c r="I32" s="375"/>
      <c r="J32" s="375">
        <v>0</v>
      </c>
      <c r="K32" s="375"/>
      <c r="L32" s="375"/>
      <c r="M32" s="375"/>
      <c r="N32" s="375"/>
      <c r="O32" s="375"/>
      <c r="P32" s="375"/>
      <c r="Q32" s="375"/>
      <c r="R32" s="375"/>
      <c r="S32" s="368">
        <f t="shared" si="0"/>
        <v>52000</v>
      </c>
      <c r="T32" s="58"/>
    </row>
    <row r="33" spans="1:21" s="56" customFormat="1" ht="14.25">
      <c r="A33" s="57" t="s">
        <v>275</v>
      </c>
      <c r="B33" s="367"/>
      <c r="C33" s="367"/>
      <c r="D33" s="367">
        <v>177800</v>
      </c>
      <c r="E33" s="367"/>
      <c r="F33" s="367"/>
      <c r="G33" s="367">
        <v>0</v>
      </c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8">
        <f t="shared" si="0"/>
        <v>177800</v>
      </c>
      <c r="T33" s="58"/>
    </row>
    <row r="34" spans="1:21" s="56" customFormat="1" ht="26.25">
      <c r="A34" s="57" t="s">
        <v>272</v>
      </c>
      <c r="B34" s="367">
        <v>0</v>
      </c>
      <c r="C34" s="367">
        <v>0</v>
      </c>
      <c r="D34" s="367">
        <v>0</v>
      </c>
      <c r="E34" s="367"/>
      <c r="F34" s="367"/>
      <c r="G34" s="367"/>
      <c r="H34" s="367"/>
      <c r="I34" s="367"/>
      <c r="J34" s="367">
        <v>0</v>
      </c>
      <c r="K34" s="367"/>
      <c r="L34" s="367"/>
      <c r="M34" s="367"/>
      <c r="N34" s="367"/>
      <c r="O34" s="367"/>
      <c r="P34" s="367"/>
      <c r="Q34" s="367"/>
      <c r="R34" s="367"/>
      <c r="S34" s="368">
        <f t="shared" si="0"/>
        <v>0</v>
      </c>
      <c r="T34" s="58"/>
    </row>
    <row r="35" spans="1:21" s="56" customFormat="1" ht="26.25">
      <c r="A35" s="57" t="s">
        <v>201</v>
      </c>
      <c r="B35" s="367"/>
      <c r="C35" s="367"/>
      <c r="D35" s="367"/>
      <c r="E35" s="367"/>
      <c r="F35" s="367">
        <v>0</v>
      </c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8">
        <f t="shared" si="0"/>
        <v>0</v>
      </c>
      <c r="T35" s="58"/>
    </row>
    <row r="36" spans="1:21" s="56" customFormat="1" ht="14.25">
      <c r="A36" s="57" t="s">
        <v>269</v>
      </c>
      <c r="B36" s="367">
        <v>0</v>
      </c>
      <c r="C36" s="367">
        <v>0</v>
      </c>
      <c r="D36" s="367">
        <v>70000</v>
      </c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8">
        <f t="shared" si="0"/>
        <v>70000</v>
      </c>
      <c r="T36" s="58"/>
    </row>
    <row r="37" spans="1:21" s="56" customFormat="1" ht="26.25">
      <c r="A37" s="57" t="s">
        <v>202</v>
      </c>
      <c r="B37" s="367"/>
      <c r="C37" s="367"/>
      <c r="D37" s="367"/>
      <c r="E37" s="367">
        <v>642000</v>
      </c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7"/>
      <c r="S37" s="368">
        <f t="shared" si="0"/>
        <v>642000</v>
      </c>
      <c r="T37" s="58"/>
    </row>
    <row r="38" spans="1:21" s="56" customFormat="1" ht="14.25">
      <c r="A38" s="57" t="s">
        <v>130</v>
      </c>
      <c r="B38" s="367"/>
      <c r="C38" s="367"/>
      <c r="D38" s="367"/>
      <c r="E38" s="367"/>
      <c r="F38" s="367"/>
      <c r="G38" s="367">
        <v>50000</v>
      </c>
      <c r="H38" s="367"/>
      <c r="I38" s="376"/>
      <c r="J38" s="367"/>
      <c r="K38" s="367"/>
      <c r="L38" s="367"/>
      <c r="M38" s="367"/>
      <c r="N38" s="367"/>
      <c r="O38" s="367"/>
      <c r="P38" s="367"/>
      <c r="Q38" s="367"/>
      <c r="R38" s="367"/>
      <c r="S38" s="368">
        <f t="shared" si="0"/>
        <v>50000</v>
      </c>
      <c r="T38" s="58"/>
    </row>
    <row r="39" spans="1:21" s="56" customFormat="1" ht="14.25">
      <c r="A39" s="57" t="s">
        <v>125</v>
      </c>
      <c r="B39" s="367">
        <v>570000</v>
      </c>
      <c r="C39" s="367">
        <v>59000</v>
      </c>
      <c r="D39" s="367">
        <v>54000</v>
      </c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8">
        <f t="shared" si="0"/>
        <v>683000</v>
      </c>
      <c r="T39" s="58"/>
    </row>
    <row r="40" spans="1:21" s="56" customFormat="1" ht="26.25">
      <c r="A40" s="57" t="s">
        <v>131</v>
      </c>
      <c r="B40" s="367"/>
      <c r="C40" s="367"/>
      <c r="D40" s="367"/>
      <c r="E40" s="367"/>
      <c r="F40" s="367"/>
      <c r="G40" s="367">
        <v>0</v>
      </c>
      <c r="H40" s="367"/>
      <c r="I40" s="367"/>
      <c r="J40" s="367"/>
      <c r="K40" s="367"/>
      <c r="L40" s="367"/>
      <c r="M40" s="367">
        <v>0</v>
      </c>
      <c r="N40" s="367"/>
      <c r="O40" s="367"/>
      <c r="P40" s="367"/>
      <c r="Q40" s="367"/>
      <c r="R40" s="367"/>
      <c r="S40" s="368">
        <f t="shared" si="0"/>
        <v>0</v>
      </c>
      <c r="T40" s="58"/>
    </row>
    <row r="41" spans="1:21" s="56" customFormat="1" ht="14.25">
      <c r="A41" s="57" t="s">
        <v>270</v>
      </c>
      <c r="B41" s="367">
        <v>525000</v>
      </c>
      <c r="C41" s="367">
        <v>100000</v>
      </c>
      <c r="D41" s="367">
        <v>1993900</v>
      </c>
      <c r="E41" s="367"/>
      <c r="F41" s="367"/>
      <c r="G41" s="367"/>
      <c r="H41" s="367"/>
      <c r="I41" s="367"/>
      <c r="J41" s="367">
        <v>200000</v>
      </c>
      <c r="K41" s="367"/>
      <c r="L41" s="367"/>
      <c r="M41" s="367">
        <v>0</v>
      </c>
      <c r="N41" s="367"/>
      <c r="O41" s="367"/>
      <c r="P41" s="367"/>
      <c r="Q41" s="367"/>
      <c r="R41" s="367"/>
      <c r="S41" s="368">
        <f t="shared" si="0"/>
        <v>2818900</v>
      </c>
      <c r="T41" s="58"/>
    </row>
    <row r="42" spans="1:21" s="56" customFormat="1" ht="26.25">
      <c r="A42" s="57" t="s">
        <v>271</v>
      </c>
      <c r="B42" s="367"/>
      <c r="C42" s="367"/>
      <c r="D42" s="367"/>
      <c r="E42" s="367"/>
      <c r="F42" s="367">
        <v>0</v>
      </c>
      <c r="G42" s="367">
        <v>0</v>
      </c>
      <c r="H42" s="367"/>
      <c r="I42" s="367"/>
      <c r="J42" s="367"/>
      <c r="K42" s="367"/>
      <c r="L42" s="367"/>
      <c r="M42" s="367"/>
      <c r="N42" s="367"/>
      <c r="O42" s="367"/>
      <c r="P42" s="367">
        <v>0</v>
      </c>
      <c r="Q42" s="367"/>
      <c r="R42" s="367"/>
      <c r="S42" s="368">
        <f t="shared" si="0"/>
        <v>0</v>
      </c>
      <c r="T42" s="58"/>
    </row>
    <row r="43" spans="1:21" s="56" customFormat="1" ht="14.25">
      <c r="A43" s="57" t="s">
        <v>132</v>
      </c>
      <c r="B43" s="367"/>
      <c r="C43" s="367"/>
      <c r="D43" s="367">
        <f>D44</f>
        <v>266700</v>
      </c>
      <c r="E43" s="367"/>
      <c r="F43" s="367"/>
      <c r="G43" s="367"/>
      <c r="H43" s="367"/>
      <c r="I43" s="367"/>
      <c r="J43" s="367"/>
      <c r="K43" s="367">
        <v>0</v>
      </c>
      <c r="L43" s="367"/>
      <c r="M43" s="367"/>
      <c r="N43" s="367"/>
      <c r="O43" s="367"/>
      <c r="P43" s="367"/>
      <c r="Q43" s="367"/>
      <c r="R43" s="367"/>
      <c r="S43" s="368">
        <f t="shared" si="0"/>
        <v>266700</v>
      </c>
      <c r="T43" s="58"/>
    </row>
    <row r="44" spans="1:21" s="56" customFormat="1" thickBot="1">
      <c r="A44" s="189" t="s">
        <v>137</v>
      </c>
      <c r="B44" s="369"/>
      <c r="C44" s="369"/>
      <c r="D44" s="369">
        <v>266700</v>
      </c>
      <c r="E44" s="369"/>
      <c r="F44" s="369"/>
      <c r="G44" s="369"/>
      <c r="H44" s="369"/>
      <c r="I44" s="369"/>
      <c r="J44" s="369"/>
      <c r="K44" s="369">
        <v>0</v>
      </c>
      <c r="L44" s="369"/>
      <c r="M44" s="369"/>
      <c r="N44" s="369"/>
      <c r="O44" s="369"/>
      <c r="P44" s="369"/>
      <c r="Q44" s="369"/>
      <c r="R44" s="369"/>
      <c r="S44" s="368">
        <f t="shared" si="0"/>
        <v>266700</v>
      </c>
      <c r="T44" s="58"/>
    </row>
    <row r="45" spans="1:21" s="339" customFormat="1">
      <c r="A45" s="114" t="s">
        <v>55</v>
      </c>
      <c r="B45" s="377">
        <f>SUM(B43+B42+B41+B40+B39+B38+B37+B36+B35+B34+B33+B31+B29+B27+B25+B23+B21+B19+B17+B15+B14+B12+B10+B8+B6+B7)</f>
        <v>9207250</v>
      </c>
      <c r="C45" s="377">
        <f>SUM(C43+C42+C41+C40+C39+C38+C37+C36+C35+C34+C33+C31+C29+C27+C25+C23+C21+C19+C17+C15+C14+C12+C10+C8+C6+C7)</f>
        <v>2149000</v>
      </c>
      <c r="D45" s="377">
        <f>SUM(D43+D42+D41+D40+D39+D38+D37+D36+D35+D34+D33+D31+D29+D27+D25+D23+D21+D19+D17+D15+D14+D12+D10+D8+D6+D7)</f>
        <v>7168236</v>
      </c>
      <c r="E45" s="377">
        <f>SUM(E43+E42+E41+E40+E39+E38+E37+E36+E35+E34+E33+E31+E29+E27+E25+E23+E21+E19+E17+E15+E14+E12+E10+E8+E6+E7+E24)</f>
        <v>642000</v>
      </c>
      <c r="F45" s="377">
        <f>SUM(F43+F42+F41+F40+F39+F38+F37+F36+F35+F34+F33+F31+F29+F27+F25+F23+F21+F19+F17+F15+F14+F12+F10+F8+F6+F7+F24)</f>
        <v>1242050</v>
      </c>
      <c r="G45" s="377">
        <f t="shared" ref="G45:R45" si="2">SUM(G43+G42+G41+G40+G39+G38+G37+G36+G35+G34+G33+G31+G29+G27+G25+G23+G21+G19+G17+G15+G14+G12+G10+G8+G6+G7)</f>
        <v>50000</v>
      </c>
      <c r="H45" s="377">
        <f t="shared" si="2"/>
        <v>0</v>
      </c>
      <c r="I45" s="377">
        <f t="shared" si="2"/>
        <v>0</v>
      </c>
      <c r="J45" s="377">
        <f t="shared" si="2"/>
        <v>400000</v>
      </c>
      <c r="K45" s="377">
        <f t="shared" si="2"/>
        <v>0</v>
      </c>
      <c r="L45" s="377">
        <f t="shared" si="2"/>
        <v>0</v>
      </c>
      <c r="M45" s="377">
        <f t="shared" si="2"/>
        <v>0</v>
      </c>
      <c r="N45" s="377">
        <f t="shared" si="2"/>
        <v>0</v>
      </c>
      <c r="O45" s="377">
        <f t="shared" si="2"/>
        <v>0</v>
      </c>
      <c r="P45" s="377">
        <f t="shared" si="2"/>
        <v>0</v>
      </c>
      <c r="Q45" s="377">
        <f t="shared" si="2"/>
        <v>573009</v>
      </c>
      <c r="R45" s="377">
        <f t="shared" si="2"/>
        <v>0</v>
      </c>
      <c r="S45" s="378">
        <f>SUM(S43+S42+S41+S40+S39+S38+S37+S36+S35+S34+S33+S31+S29+S27+S25+S23+S21+S19+S17+S15+S14+S12+S10+S8+S6+S7+S24)</f>
        <v>21431545</v>
      </c>
      <c r="T45" s="349"/>
      <c r="U45" s="349"/>
    </row>
    <row r="46" spans="1:21" s="339" customFormat="1">
      <c r="A46" s="350" t="s">
        <v>136</v>
      </c>
      <c r="B46" s="379">
        <f>B45-B47</f>
        <v>9207250</v>
      </c>
      <c r="C46" s="379">
        <f t="shared" ref="C46:R46" si="3">C45-C47</f>
        <v>2149000</v>
      </c>
      <c r="D46" s="379">
        <f t="shared" si="3"/>
        <v>7168236</v>
      </c>
      <c r="E46" s="379">
        <f t="shared" si="3"/>
        <v>642000</v>
      </c>
      <c r="F46" s="379">
        <f t="shared" si="3"/>
        <v>1242050</v>
      </c>
      <c r="G46" s="379">
        <f t="shared" si="3"/>
        <v>50000</v>
      </c>
      <c r="H46" s="379">
        <f t="shared" si="3"/>
        <v>0</v>
      </c>
      <c r="I46" s="379">
        <f t="shared" si="3"/>
        <v>0</v>
      </c>
      <c r="J46" s="379">
        <f t="shared" si="3"/>
        <v>400000</v>
      </c>
      <c r="K46" s="379">
        <f t="shared" si="3"/>
        <v>0</v>
      </c>
      <c r="L46" s="379">
        <f t="shared" si="3"/>
        <v>0</v>
      </c>
      <c r="M46" s="379">
        <f t="shared" si="3"/>
        <v>0</v>
      </c>
      <c r="N46" s="379">
        <f t="shared" si="3"/>
        <v>0</v>
      </c>
      <c r="O46" s="379">
        <f t="shared" si="3"/>
        <v>0</v>
      </c>
      <c r="P46" s="379">
        <f t="shared" si="3"/>
        <v>0</v>
      </c>
      <c r="Q46" s="379">
        <f t="shared" si="3"/>
        <v>573009</v>
      </c>
      <c r="R46" s="379">
        <f t="shared" si="3"/>
        <v>0</v>
      </c>
      <c r="S46" s="380">
        <f>SUM(B46:R46)</f>
        <v>21431545</v>
      </c>
      <c r="T46" s="388"/>
    </row>
    <row r="47" spans="1:21" s="339" customFormat="1" ht="15.75" thickBot="1">
      <c r="A47" s="340" t="s">
        <v>68</v>
      </c>
      <c r="B47" s="381">
        <v>0</v>
      </c>
      <c r="C47" s="381">
        <v>0</v>
      </c>
      <c r="D47" s="381">
        <v>0</v>
      </c>
      <c r="E47" s="381">
        <v>0</v>
      </c>
      <c r="F47" s="381">
        <v>0</v>
      </c>
      <c r="G47" s="381">
        <v>0</v>
      </c>
      <c r="H47" s="381">
        <v>0</v>
      </c>
      <c r="I47" s="381">
        <v>0</v>
      </c>
      <c r="J47" s="381">
        <v>0</v>
      </c>
      <c r="K47" s="381">
        <v>0</v>
      </c>
      <c r="L47" s="381">
        <v>0</v>
      </c>
      <c r="M47" s="381">
        <v>0</v>
      </c>
      <c r="N47" s="381">
        <v>0</v>
      </c>
      <c r="O47" s="381">
        <v>0</v>
      </c>
      <c r="P47" s="381">
        <v>0</v>
      </c>
      <c r="Q47" s="381">
        <v>0</v>
      </c>
      <c r="R47" s="381">
        <v>0</v>
      </c>
      <c r="S47" s="382">
        <v>0</v>
      </c>
      <c r="U47" s="8"/>
    </row>
    <row r="48" spans="1:21" s="8" customFormat="1" ht="14.25">
      <c r="A48" s="351"/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7"/>
      <c r="S48" s="387"/>
    </row>
  </sheetData>
  <mergeCells count="17">
    <mergeCell ref="R2:R4"/>
    <mergeCell ref="Q2:Q4"/>
    <mergeCell ref="A1:A4"/>
    <mergeCell ref="B1:O1"/>
    <mergeCell ref="S1:S4"/>
    <mergeCell ref="B3:B4"/>
    <mergeCell ref="C3:C4"/>
    <mergeCell ref="B2:I2"/>
    <mergeCell ref="P2:P4"/>
    <mergeCell ref="P1:R1"/>
    <mergeCell ref="J2:O2"/>
    <mergeCell ref="D3:D4"/>
    <mergeCell ref="E3:E4"/>
    <mergeCell ref="J3:J4"/>
    <mergeCell ref="K3:K4"/>
    <mergeCell ref="F3:I3"/>
    <mergeCell ref="L3:O3"/>
  </mergeCells>
  <phoneticPr fontId="18" type="noConversion"/>
  <pageMargins left="0.7" right="0.7" top="0.75" bottom="0.75" header="0.3" footer="0.3"/>
  <pageSetup paperSize="9" scale="71" orientation="landscape" r:id="rId1"/>
  <headerFooter>
    <oddHeader>&amp;C&amp;"Book Antiqua,Félkövér"&amp;11Vindornyalak Község Önkormányzata
2018. évi főbb kiadásai jogcím-csoportonként és feladatonként&amp;R&amp;"Book Antiqua,Félkövér"8.melléklet
Ft</oddHeader>
    <oddFooter>&amp;C&amp;P</oddFooter>
  </headerFooter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view="pageLayout" zoomScaleNormal="100" workbookViewId="0">
      <selection activeCell="D11" sqref="D11"/>
    </sheetView>
  </sheetViews>
  <sheetFormatPr defaultRowHeight="16.5"/>
  <cols>
    <col min="1" max="1" width="34.85546875" style="3" customWidth="1"/>
    <col min="2" max="2" width="10.28515625" style="1" customWidth="1"/>
    <col min="3" max="3" width="10.140625" style="1" customWidth="1"/>
    <col min="4" max="4" width="9.140625" style="1" customWidth="1"/>
    <col min="5" max="5" width="9.42578125" style="1" customWidth="1"/>
    <col min="6" max="6" width="10.140625" style="1" customWidth="1"/>
    <col min="7" max="7" width="8.7109375" style="13" customWidth="1"/>
    <col min="8" max="8" width="11.85546875" style="1" customWidth="1"/>
    <col min="9" max="9" width="8.7109375" style="1" customWidth="1"/>
    <col min="10" max="10" width="10.140625" style="1" customWidth="1"/>
    <col min="11" max="11" width="10" style="2" customWidth="1"/>
    <col min="12" max="12" width="6.85546875" style="1" customWidth="1"/>
    <col min="13" max="13" width="7.140625" style="1" customWidth="1"/>
    <col min="14" max="16384" width="9.140625" style="1"/>
  </cols>
  <sheetData>
    <row r="1" spans="1:14" ht="16.5" customHeight="1">
      <c r="A1" s="709" t="s">
        <v>4</v>
      </c>
      <c r="B1" s="718" t="s">
        <v>8</v>
      </c>
      <c r="C1" s="718"/>
      <c r="D1" s="718"/>
      <c r="E1" s="718"/>
      <c r="F1" s="718"/>
      <c r="G1" s="718"/>
      <c r="H1" s="718" t="s">
        <v>13</v>
      </c>
      <c r="I1" s="718"/>
      <c r="J1" s="718"/>
      <c r="K1" s="708" t="s">
        <v>9</v>
      </c>
      <c r="L1" s="708" t="s">
        <v>5</v>
      </c>
      <c r="M1" s="712" t="s">
        <v>237</v>
      </c>
    </row>
    <row r="2" spans="1:14" ht="31.5" customHeight="1">
      <c r="A2" s="710"/>
      <c r="B2" s="706" t="s">
        <v>0</v>
      </c>
      <c r="C2" s="706" t="s">
        <v>208</v>
      </c>
      <c r="D2" s="706" t="s">
        <v>10</v>
      </c>
      <c r="E2" s="706" t="s">
        <v>144</v>
      </c>
      <c r="F2" s="716" t="s">
        <v>7</v>
      </c>
      <c r="G2" s="717"/>
      <c r="H2" s="706" t="s">
        <v>79</v>
      </c>
      <c r="I2" s="706" t="s">
        <v>11</v>
      </c>
      <c r="J2" s="706" t="s">
        <v>207</v>
      </c>
      <c r="K2" s="706"/>
      <c r="L2" s="706"/>
      <c r="M2" s="713"/>
    </row>
    <row r="3" spans="1:14" ht="51.75" customHeight="1" thickBot="1">
      <c r="A3" s="711"/>
      <c r="B3" s="707"/>
      <c r="C3" s="707"/>
      <c r="D3" s="707"/>
      <c r="E3" s="707"/>
      <c r="F3" s="27" t="s">
        <v>209</v>
      </c>
      <c r="G3" s="27" t="s">
        <v>210</v>
      </c>
      <c r="H3" s="707"/>
      <c r="I3" s="707"/>
      <c r="J3" s="707"/>
      <c r="K3" s="707"/>
      <c r="L3" s="715"/>
      <c r="M3" s="714"/>
    </row>
    <row r="4" spans="1:14" ht="17.25" thickBot="1">
      <c r="A4" s="20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1">
        <v>10</v>
      </c>
      <c r="K4" s="235">
        <v>11</v>
      </c>
      <c r="L4" s="252">
        <v>12</v>
      </c>
      <c r="M4" s="253">
        <v>13</v>
      </c>
    </row>
    <row r="5" spans="1:14" s="8" customFormat="1" ht="15">
      <c r="A5" s="11"/>
      <c r="B5" s="432">
        <v>0</v>
      </c>
      <c r="C5" s="432">
        <v>0</v>
      </c>
      <c r="D5" s="432">
        <v>0</v>
      </c>
      <c r="E5" s="432">
        <v>0</v>
      </c>
      <c r="F5" s="432">
        <v>0</v>
      </c>
      <c r="G5" s="432">
        <v>0</v>
      </c>
      <c r="H5" s="432">
        <v>0</v>
      </c>
      <c r="I5" s="432">
        <v>0</v>
      </c>
      <c r="J5" s="393">
        <v>0</v>
      </c>
      <c r="K5" s="379">
        <f>SUM(B5:J5)</f>
        <v>0</v>
      </c>
      <c r="L5" s="432">
        <v>9</v>
      </c>
      <c r="M5" s="437">
        <v>0</v>
      </c>
    </row>
    <row r="6" spans="1:14" s="8" customFormat="1" ht="13.5">
      <c r="A6" s="12"/>
      <c r="B6" s="432">
        <f>B5</f>
        <v>0</v>
      </c>
      <c r="C6" s="432">
        <v>0</v>
      </c>
      <c r="D6" s="432">
        <v>0</v>
      </c>
      <c r="E6" s="432">
        <f t="shared" ref="E6:K6" si="0">E5</f>
        <v>0</v>
      </c>
      <c r="F6" s="432">
        <f t="shared" si="0"/>
        <v>0</v>
      </c>
      <c r="G6" s="432">
        <f t="shared" si="0"/>
        <v>0</v>
      </c>
      <c r="H6" s="432">
        <f t="shared" si="0"/>
        <v>0</v>
      </c>
      <c r="I6" s="432">
        <f t="shared" si="0"/>
        <v>0</v>
      </c>
      <c r="J6" s="432">
        <f t="shared" si="0"/>
        <v>0</v>
      </c>
      <c r="K6" s="432">
        <f t="shared" si="0"/>
        <v>0</v>
      </c>
      <c r="L6" s="393">
        <v>0</v>
      </c>
      <c r="M6" s="438">
        <v>0</v>
      </c>
    </row>
    <row r="7" spans="1:14" s="8" customFormat="1" ht="14.25">
      <c r="A7" s="108"/>
      <c r="B7" s="393">
        <v>0</v>
      </c>
      <c r="C7" s="393">
        <v>0</v>
      </c>
      <c r="D7" s="393">
        <v>0</v>
      </c>
      <c r="E7" s="393"/>
      <c r="F7" s="393"/>
      <c r="G7" s="393"/>
      <c r="H7" s="393">
        <v>0</v>
      </c>
      <c r="I7" s="393">
        <v>0</v>
      </c>
      <c r="J7" s="393"/>
      <c r="K7" s="379">
        <f>B7+C7+D7</f>
        <v>0</v>
      </c>
      <c r="L7" s="393">
        <v>4</v>
      </c>
      <c r="M7" s="438">
        <v>0</v>
      </c>
    </row>
    <row r="8" spans="1:14" s="8" customFormat="1" ht="13.5">
      <c r="A8" s="12"/>
      <c r="B8" s="393">
        <f>B7</f>
        <v>0</v>
      </c>
      <c r="C8" s="393">
        <f t="shared" ref="C8:J8" si="1">C7</f>
        <v>0</v>
      </c>
      <c r="D8" s="393">
        <v>0</v>
      </c>
      <c r="E8" s="393">
        <f t="shared" si="1"/>
        <v>0</v>
      </c>
      <c r="F8" s="393">
        <f t="shared" si="1"/>
        <v>0</v>
      </c>
      <c r="G8" s="393">
        <f t="shared" si="1"/>
        <v>0</v>
      </c>
      <c r="H8" s="393">
        <f t="shared" si="1"/>
        <v>0</v>
      </c>
      <c r="I8" s="393">
        <f t="shared" si="1"/>
        <v>0</v>
      </c>
      <c r="J8" s="393">
        <f t="shared" si="1"/>
        <v>0</v>
      </c>
      <c r="K8" s="393">
        <f>B8+C8+D8</f>
        <v>0</v>
      </c>
      <c r="L8" s="393">
        <v>0</v>
      </c>
      <c r="M8" s="438">
        <v>0</v>
      </c>
      <c r="N8" s="551"/>
    </row>
    <row r="9" spans="1:14" s="8" customFormat="1" ht="14.25">
      <c r="A9" s="109"/>
      <c r="B9" s="393">
        <v>0</v>
      </c>
      <c r="C9" s="393">
        <v>0</v>
      </c>
      <c r="D9" s="393">
        <v>0</v>
      </c>
      <c r="E9" s="393">
        <v>0</v>
      </c>
      <c r="F9" s="393">
        <v>0</v>
      </c>
      <c r="G9" s="393"/>
      <c r="H9" s="393">
        <v>0</v>
      </c>
      <c r="I9" s="393">
        <v>0</v>
      </c>
      <c r="J9" s="393"/>
      <c r="K9" s="379">
        <f t="shared" ref="K9:K21" si="2">SUM(B9:I9)</f>
        <v>0</v>
      </c>
      <c r="L9" s="393">
        <v>0</v>
      </c>
      <c r="M9" s="438">
        <v>0</v>
      </c>
    </row>
    <row r="10" spans="1:14" s="8" customFormat="1" ht="14.25">
      <c r="A10" s="12"/>
      <c r="B10" s="433">
        <v>0</v>
      </c>
      <c r="C10" s="433">
        <v>0</v>
      </c>
      <c r="D10" s="433">
        <v>0</v>
      </c>
      <c r="E10" s="433">
        <v>0</v>
      </c>
      <c r="F10" s="433"/>
      <c r="G10" s="433"/>
      <c r="H10" s="433">
        <v>0</v>
      </c>
      <c r="I10" s="433">
        <v>0</v>
      </c>
      <c r="J10" s="433"/>
      <c r="K10" s="379">
        <f t="shared" si="2"/>
        <v>0</v>
      </c>
      <c r="L10" s="393">
        <v>0</v>
      </c>
      <c r="M10" s="438">
        <v>0</v>
      </c>
    </row>
    <row r="11" spans="1:14" s="8" customFormat="1" ht="14.25">
      <c r="A11" s="108"/>
      <c r="B11" s="433">
        <v>0</v>
      </c>
      <c r="C11" s="433">
        <v>0</v>
      </c>
      <c r="D11" s="433">
        <v>0</v>
      </c>
      <c r="E11" s="433">
        <v>0</v>
      </c>
      <c r="F11" s="433">
        <v>0</v>
      </c>
      <c r="G11" s="433">
        <v>0</v>
      </c>
      <c r="H11" s="433">
        <v>0</v>
      </c>
      <c r="I11" s="433">
        <v>0</v>
      </c>
      <c r="J11" s="433"/>
      <c r="K11" s="379">
        <v>0</v>
      </c>
      <c r="L11" s="393">
        <v>0</v>
      </c>
      <c r="M11" s="438">
        <v>0</v>
      </c>
    </row>
    <row r="12" spans="1:14" s="8" customFormat="1" ht="14.25">
      <c r="A12" s="12"/>
      <c r="B12" s="433">
        <v>0</v>
      </c>
      <c r="C12" s="433">
        <v>0</v>
      </c>
      <c r="D12" s="433">
        <v>0</v>
      </c>
      <c r="E12" s="433">
        <v>0</v>
      </c>
      <c r="F12" s="433">
        <v>0</v>
      </c>
      <c r="G12" s="433"/>
      <c r="H12" s="433">
        <v>0</v>
      </c>
      <c r="I12" s="433">
        <v>0</v>
      </c>
      <c r="J12" s="433"/>
      <c r="K12" s="379">
        <f t="shared" si="2"/>
        <v>0</v>
      </c>
      <c r="L12" s="393">
        <v>0</v>
      </c>
      <c r="M12" s="438">
        <v>0</v>
      </c>
    </row>
    <row r="13" spans="1:14" s="8" customFormat="1" ht="14.25">
      <c r="A13" s="108"/>
      <c r="B13" s="393">
        <v>0</v>
      </c>
      <c r="C13" s="393">
        <v>0</v>
      </c>
      <c r="D13" s="393">
        <v>0</v>
      </c>
      <c r="E13" s="393"/>
      <c r="F13" s="393"/>
      <c r="G13" s="393"/>
      <c r="H13" s="393"/>
      <c r="I13" s="393"/>
      <c r="J13" s="393"/>
      <c r="K13" s="379">
        <f t="shared" si="2"/>
        <v>0</v>
      </c>
      <c r="L13" s="393">
        <v>0</v>
      </c>
      <c r="M13" s="438">
        <v>0</v>
      </c>
    </row>
    <row r="14" spans="1:14" s="8" customFormat="1" ht="14.25">
      <c r="A14" s="12"/>
      <c r="B14" s="393">
        <v>0</v>
      </c>
      <c r="C14" s="393">
        <v>0</v>
      </c>
      <c r="D14" s="393">
        <v>0</v>
      </c>
      <c r="E14" s="393"/>
      <c r="F14" s="393"/>
      <c r="G14" s="393"/>
      <c r="H14" s="393"/>
      <c r="I14" s="393"/>
      <c r="J14" s="393"/>
      <c r="K14" s="379">
        <f t="shared" si="2"/>
        <v>0</v>
      </c>
      <c r="L14" s="393">
        <v>0</v>
      </c>
      <c r="M14" s="438">
        <v>0</v>
      </c>
    </row>
    <row r="15" spans="1:14" s="8" customFormat="1" ht="14.25">
      <c r="A15" s="108"/>
      <c r="B15" s="393">
        <v>0</v>
      </c>
      <c r="C15" s="393">
        <v>0</v>
      </c>
      <c r="D15" s="393">
        <v>0</v>
      </c>
      <c r="E15" s="393">
        <v>0</v>
      </c>
      <c r="F15" s="393">
        <v>0</v>
      </c>
      <c r="G15" s="393"/>
      <c r="H15" s="393">
        <v>0</v>
      </c>
      <c r="I15" s="393"/>
      <c r="J15" s="393"/>
      <c r="K15" s="379">
        <f t="shared" si="2"/>
        <v>0</v>
      </c>
      <c r="L15" s="393">
        <v>0</v>
      </c>
      <c r="M15" s="438">
        <v>6</v>
      </c>
    </row>
    <row r="16" spans="1:14" s="8" customFormat="1" ht="14.25">
      <c r="A16" s="12"/>
      <c r="B16" s="393">
        <v>0</v>
      </c>
      <c r="C16" s="393">
        <v>0</v>
      </c>
      <c r="D16" s="393">
        <v>0</v>
      </c>
      <c r="E16" s="393">
        <v>0</v>
      </c>
      <c r="F16" s="393"/>
      <c r="G16" s="393"/>
      <c r="H16" s="393">
        <v>0</v>
      </c>
      <c r="I16" s="393"/>
      <c r="J16" s="433"/>
      <c r="K16" s="379">
        <f t="shared" si="2"/>
        <v>0</v>
      </c>
      <c r="L16" s="393">
        <v>0</v>
      </c>
      <c r="M16" s="438">
        <v>0</v>
      </c>
    </row>
    <row r="17" spans="1:13" s="8" customFormat="1" ht="14.25">
      <c r="A17" s="108"/>
      <c r="B17" s="393">
        <v>0</v>
      </c>
      <c r="C17" s="393">
        <v>0</v>
      </c>
      <c r="D17" s="393">
        <v>0</v>
      </c>
      <c r="E17" s="393"/>
      <c r="F17" s="393"/>
      <c r="G17" s="393"/>
      <c r="H17" s="393">
        <v>0</v>
      </c>
      <c r="I17" s="393">
        <v>0</v>
      </c>
      <c r="J17" s="433"/>
      <c r="K17" s="379">
        <f t="shared" si="2"/>
        <v>0</v>
      </c>
      <c r="L17" s="393">
        <v>0</v>
      </c>
      <c r="M17" s="438">
        <v>0</v>
      </c>
    </row>
    <row r="18" spans="1:13" s="8" customFormat="1" ht="14.25">
      <c r="A18" s="108"/>
      <c r="B18" s="393">
        <v>0</v>
      </c>
      <c r="C18" s="393">
        <v>0</v>
      </c>
      <c r="D18" s="393">
        <v>0</v>
      </c>
      <c r="E18" s="393"/>
      <c r="F18" s="393"/>
      <c r="G18" s="393"/>
      <c r="H18" s="393"/>
      <c r="I18" s="393"/>
      <c r="J18" s="433"/>
      <c r="K18" s="379">
        <f t="shared" si="2"/>
        <v>0</v>
      </c>
      <c r="L18" s="393">
        <v>0</v>
      </c>
      <c r="M18" s="438">
        <v>0</v>
      </c>
    </row>
    <row r="19" spans="1:13" s="8" customFormat="1" ht="14.25">
      <c r="A19" s="12"/>
      <c r="B19" s="393">
        <v>0</v>
      </c>
      <c r="C19" s="393">
        <v>0</v>
      </c>
      <c r="D19" s="393">
        <v>0</v>
      </c>
      <c r="E19" s="393"/>
      <c r="F19" s="393"/>
      <c r="G19" s="393"/>
      <c r="H19" s="393"/>
      <c r="I19" s="393"/>
      <c r="J19" s="433"/>
      <c r="K19" s="379">
        <f t="shared" si="2"/>
        <v>0</v>
      </c>
      <c r="L19" s="393">
        <v>0</v>
      </c>
      <c r="M19" s="438"/>
    </row>
    <row r="20" spans="1:13" s="8" customFormat="1" ht="14.25">
      <c r="A20" s="108"/>
      <c r="B20" s="393">
        <v>0</v>
      </c>
      <c r="C20" s="393">
        <v>0</v>
      </c>
      <c r="D20" s="393">
        <v>0</v>
      </c>
      <c r="E20" s="393"/>
      <c r="F20" s="393"/>
      <c r="G20" s="393"/>
      <c r="H20" s="393">
        <v>0</v>
      </c>
      <c r="I20" s="393">
        <v>0</v>
      </c>
      <c r="J20" s="393">
        <v>0</v>
      </c>
      <c r="K20" s="379">
        <f>SUM(B20:J20)</f>
        <v>0</v>
      </c>
      <c r="L20" s="393">
        <v>0</v>
      </c>
      <c r="M20" s="438">
        <v>0</v>
      </c>
    </row>
    <row r="21" spans="1:13" s="8" customFormat="1" ht="15" thickBot="1">
      <c r="A21" s="228"/>
      <c r="B21" s="394">
        <v>0</v>
      </c>
      <c r="C21" s="394">
        <v>0</v>
      </c>
      <c r="D21" s="394">
        <v>0</v>
      </c>
      <c r="E21" s="394"/>
      <c r="F21" s="394"/>
      <c r="G21" s="394"/>
      <c r="H21" s="394">
        <v>0</v>
      </c>
      <c r="I21" s="394">
        <v>0</v>
      </c>
      <c r="J21" s="394"/>
      <c r="K21" s="434">
        <f t="shared" si="2"/>
        <v>0</v>
      </c>
      <c r="L21" s="435">
        <v>0</v>
      </c>
      <c r="M21" s="439">
        <v>0</v>
      </c>
    </row>
    <row r="22" spans="1:13" s="349" customFormat="1" ht="30">
      <c r="A22" s="113" t="s">
        <v>61</v>
      </c>
      <c r="B22" s="396">
        <f>SUM(B5+B7+B9+B11+B13+B15+B17+B20+B18)</f>
        <v>0</v>
      </c>
      <c r="C22" s="396">
        <f t="shared" ref="C22:L22" si="3">SUM(C5+C7+C9+C11+C13+C15+C17+C20+C18)</f>
        <v>0</v>
      </c>
      <c r="D22" s="396">
        <f t="shared" si="3"/>
        <v>0</v>
      </c>
      <c r="E22" s="396">
        <f t="shared" si="3"/>
        <v>0</v>
      </c>
      <c r="F22" s="396">
        <f t="shared" si="3"/>
        <v>0</v>
      </c>
      <c r="G22" s="396">
        <f t="shared" si="3"/>
        <v>0</v>
      </c>
      <c r="H22" s="396">
        <f t="shared" si="3"/>
        <v>0</v>
      </c>
      <c r="I22" s="396">
        <f t="shared" si="3"/>
        <v>0</v>
      </c>
      <c r="J22" s="396">
        <f t="shared" si="3"/>
        <v>0</v>
      </c>
      <c r="K22" s="396">
        <f t="shared" si="3"/>
        <v>0</v>
      </c>
      <c r="L22" s="396">
        <f t="shared" si="3"/>
        <v>13</v>
      </c>
      <c r="M22" s="397">
        <v>0</v>
      </c>
    </row>
    <row r="23" spans="1:13" s="339" customFormat="1" ht="15.75" thickBot="1">
      <c r="A23" s="234" t="s">
        <v>67</v>
      </c>
      <c r="B23" s="381">
        <f>SUM(B6+B8+B10+B12+B14+B16+B21+B19)</f>
        <v>0</v>
      </c>
      <c r="C23" s="381">
        <f t="shared" ref="C23:K23" si="4">SUM(C6+C8+C10+C12+C14+C16+C21+C19)</f>
        <v>0</v>
      </c>
      <c r="D23" s="381">
        <f t="shared" si="4"/>
        <v>0</v>
      </c>
      <c r="E23" s="381">
        <f t="shared" si="4"/>
        <v>0</v>
      </c>
      <c r="F23" s="381">
        <f t="shared" si="4"/>
        <v>0</v>
      </c>
      <c r="G23" s="381">
        <f t="shared" si="4"/>
        <v>0</v>
      </c>
      <c r="H23" s="381">
        <f t="shared" si="4"/>
        <v>0</v>
      </c>
      <c r="I23" s="381">
        <f t="shared" si="4"/>
        <v>0</v>
      </c>
      <c r="J23" s="381">
        <f t="shared" si="4"/>
        <v>0</v>
      </c>
      <c r="K23" s="381">
        <f t="shared" si="4"/>
        <v>0</v>
      </c>
      <c r="L23" s="381">
        <f>SUM(L6+L8+L10+L12+L14+L16+L21)</f>
        <v>0</v>
      </c>
      <c r="M23" s="382">
        <f>SUM(M6+M8+M10+M12+M14+M16+M21)</f>
        <v>0</v>
      </c>
    </row>
    <row r="24" spans="1:13" s="339" customFormat="1" ht="15.75" thickBot="1">
      <c r="A24" s="233" t="s">
        <v>68</v>
      </c>
      <c r="B24" s="434">
        <f>B22-B23</f>
        <v>0</v>
      </c>
      <c r="C24" s="434">
        <f t="shared" ref="C24:M24" si="5">C22-C23</f>
        <v>0</v>
      </c>
      <c r="D24" s="434">
        <f t="shared" si="5"/>
        <v>0</v>
      </c>
      <c r="E24" s="434">
        <f t="shared" si="5"/>
        <v>0</v>
      </c>
      <c r="F24" s="434">
        <f t="shared" si="5"/>
        <v>0</v>
      </c>
      <c r="G24" s="434">
        <f t="shared" si="5"/>
        <v>0</v>
      </c>
      <c r="H24" s="434">
        <f t="shared" si="5"/>
        <v>0</v>
      </c>
      <c r="I24" s="434">
        <f t="shared" si="5"/>
        <v>0</v>
      </c>
      <c r="J24" s="434">
        <f t="shared" si="5"/>
        <v>0</v>
      </c>
      <c r="K24" s="434">
        <f t="shared" si="5"/>
        <v>0</v>
      </c>
      <c r="L24" s="436">
        <f t="shared" si="5"/>
        <v>13</v>
      </c>
      <c r="M24" s="395">
        <f t="shared" si="5"/>
        <v>0</v>
      </c>
    </row>
    <row r="25" spans="1:13">
      <c r="B25" s="440"/>
      <c r="C25" s="440"/>
      <c r="D25" s="440"/>
      <c r="E25" s="440"/>
      <c r="F25" s="440"/>
      <c r="G25" s="441"/>
      <c r="H25" s="440"/>
      <c r="I25" s="440"/>
      <c r="J25" s="440"/>
      <c r="K25" s="442"/>
      <c r="L25" s="440"/>
      <c r="M25" s="440"/>
    </row>
  </sheetData>
  <mergeCells count="14">
    <mergeCell ref="A1:A3"/>
    <mergeCell ref="M1:M3"/>
    <mergeCell ref="L1:L3"/>
    <mergeCell ref="F2:G2"/>
    <mergeCell ref="B1:G1"/>
    <mergeCell ref="H1:J1"/>
    <mergeCell ref="B2:B3"/>
    <mergeCell ref="C2:C3"/>
    <mergeCell ref="D2:D3"/>
    <mergeCell ref="E2:E3"/>
    <mergeCell ref="H2:H3"/>
    <mergeCell ref="I2:I3"/>
    <mergeCell ref="J2:J3"/>
    <mergeCell ref="K1:K3"/>
  </mergeCells>
  <phoneticPr fontId="18" type="noConversion"/>
  <pageMargins left="0.51181102362204722" right="0.15748031496062992" top="0.78740157480314965" bottom="0.23622047244094491" header="0.19685039370078741" footer="0.19685039370078741"/>
  <pageSetup paperSize="9" scale="95" orientation="landscape" r:id="rId1"/>
  <headerFooter>
    <oddHeader>&amp;C&amp;"Book Antiqua,Félkövér"&amp;11Önkormányzati költségvetési szervek 
2018. évi főbb kiadásai jogcím-csoportonként&amp;R&amp;"Book Antiqua,Félkövér"&amp;11 9.  melléklet
Ft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14.</vt:lpstr>
      <vt:lpstr>16</vt:lpstr>
      <vt:lpstr>15.</vt:lpstr>
      <vt:lpstr>16.</vt:lpstr>
      <vt:lpstr>'10'!Nyomtatási_cím</vt:lpstr>
      <vt:lpstr>'11'!Nyomtatási_cím</vt:lpstr>
      <vt:lpstr>'12'!Nyomtatási_cím</vt:lpstr>
      <vt:lpstr>'2'!Nyomtatási_cím</vt:lpstr>
      <vt:lpstr>'8'!Nyomtatási_cím</vt:lpstr>
      <vt:lpstr>'12'!Nyomtatási_terület</vt:lpstr>
      <vt:lpstr>'15.'!Nyomtatási_terület</vt:lpstr>
      <vt:lpstr>'4'!Nyomtatási_terület</vt:lpstr>
      <vt:lpstr>'5'!Nyomtatási_terület</vt:lpstr>
      <vt:lpstr>'6'!Nyomtatási_terület</vt:lpstr>
      <vt:lpstr>'9'!Nyomtatási_terület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Marika</cp:lastModifiedBy>
  <cp:lastPrinted>2018-02-14T13:30:02Z</cp:lastPrinted>
  <dcterms:created xsi:type="dcterms:W3CDTF">2011-12-13T08:40:14Z</dcterms:created>
  <dcterms:modified xsi:type="dcterms:W3CDTF">2018-03-26T12:18:10Z</dcterms:modified>
</cp:coreProperties>
</file>