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. Hivatal\01. Csesztreg\02. Rendeletek\2020\"/>
    </mc:Choice>
  </mc:AlternateContent>
  <xr:revisionPtr revIDLastSave="0" documentId="13_ncr:1_{072543D0-D459-4373-B26D-8DAF890BEB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 Mérlegszerű" sheetId="1" r:id="rId1"/>
    <sheet name="2,a Elemi bevételek" sheetId="2" r:id="rId2"/>
    <sheet name="2,b Elemi kiadások" sheetId="3" r:id="rId3"/>
    <sheet name="4. Bölcsőde" sheetId="4" r:id="rId4"/>
    <sheet name="6. Felhalmozás" sheetId="6" r:id="rId5"/>
    <sheet name="7,a Műk. mérleg" sheetId="7" r:id="rId6"/>
    <sheet name="7,b Beruh. mérleg" sheetId="8" r:id="rId7"/>
    <sheet name="8. Tartalékok" sheetId="9" r:id="rId8"/>
    <sheet name="11. Likviditási terv" sheetId="11" r:id="rId9"/>
    <sheet name="14. Adósságot kel. ügyletek" sheetId="14" r:id="rId10"/>
  </sheets>
  <externalReferences>
    <externalReference r:id="rId11"/>
  </externalReferences>
  <definedNames>
    <definedName name="_xlnm.Print_Area" localSheetId="0">'1. Mérlegszerű'!$A$1:$P$73</definedName>
    <definedName name="_xlnm.Print_Area" localSheetId="8">'11. Likviditási terv'!$A$1:$O$31</definedName>
    <definedName name="_xlnm.Print_Area" localSheetId="1">'2,a Elemi bevételek'!$A$1:$K$44</definedName>
    <definedName name="_xlnm.Print_Area" localSheetId="2">'2,b Elemi kiadások'!$A$1:$K$65</definedName>
    <definedName name="_xlnm.Print_Area" localSheetId="3">'4. Bölcsőde'!$A$1:$K$41</definedName>
    <definedName name="_xlnm.Print_Area" localSheetId="4">'6. Felhalmozás'!$A$1:$L$23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4" l="1"/>
  <c r="I32" i="4"/>
  <c r="I26" i="4"/>
  <c r="I22" i="4"/>
  <c r="J48" i="3"/>
  <c r="I43" i="3"/>
  <c r="J46" i="3"/>
  <c r="J21" i="3"/>
  <c r="I61" i="3"/>
  <c r="I40" i="3"/>
  <c r="I28" i="3"/>
  <c r="I21" i="3"/>
  <c r="I9" i="3"/>
  <c r="I60" i="3" s="1"/>
  <c r="I38" i="2"/>
  <c r="I32" i="2"/>
  <c r="I24" i="2"/>
  <c r="I20" i="2"/>
  <c r="I19" i="2" s="1"/>
  <c r="I17" i="2"/>
  <c r="I9" i="2"/>
  <c r="I37" i="2" l="1"/>
  <c r="I44" i="2" s="1"/>
  <c r="I65" i="3"/>
  <c r="H26" i="11"/>
  <c r="N25" i="11"/>
  <c r="N24" i="11"/>
  <c r="M23" i="11"/>
  <c r="J16" i="8"/>
  <c r="E23" i="8"/>
  <c r="I14" i="8"/>
  <c r="D21" i="8"/>
  <c r="D15" i="8"/>
  <c r="D14" i="8"/>
  <c r="I15" i="7"/>
  <c r="D21" i="7"/>
  <c r="D16" i="7"/>
  <c r="D27" i="7" s="1"/>
  <c r="D15" i="7"/>
  <c r="G23" i="2"/>
  <c r="G22" i="2"/>
  <c r="G21" i="2"/>
  <c r="G20" i="2" s="1"/>
  <c r="G19" i="2" s="1"/>
  <c r="G18" i="2"/>
  <c r="G17" i="2" s="1"/>
  <c r="G16" i="2"/>
  <c r="G64" i="3"/>
  <c r="G62" i="3"/>
  <c r="G49" i="3"/>
  <c r="G48" i="3"/>
  <c r="G46" i="3"/>
  <c r="G42" i="3"/>
  <c r="G41" i="3"/>
  <c r="G40" i="3" s="1"/>
  <c r="G36" i="3"/>
  <c r="G34" i="3"/>
  <c r="G33" i="3"/>
  <c r="G32" i="3"/>
  <c r="G31" i="3"/>
  <c r="G30" i="3"/>
  <c r="G29" i="3"/>
  <c r="G20" i="3"/>
  <c r="G61" i="3" l="1"/>
  <c r="H28" i="3"/>
  <c r="G43" i="2"/>
  <c r="H21" i="3" l="1"/>
  <c r="G36" i="14"/>
  <c r="G37" i="14" s="1"/>
  <c r="F23" i="14"/>
  <c r="E23" i="14"/>
  <c r="D23" i="14"/>
  <c r="C23" i="14"/>
  <c r="G22" i="14"/>
  <c r="G23" i="14" s="1"/>
  <c r="G21" i="14"/>
  <c r="G20" i="14"/>
  <c r="F13" i="14"/>
  <c r="N30" i="11" l="1"/>
  <c r="M30" i="11"/>
  <c r="L30" i="11"/>
  <c r="K30" i="11"/>
  <c r="J30" i="11"/>
  <c r="I30" i="11"/>
  <c r="H30" i="11"/>
  <c r="G30" i="11"/>
  <c r="F30" i="11"/>
  <c r="E30" i="11"/>
  <c r="D30" i="11"/>
  <c r="C29" i="11"/>
  <c r="O29" i="11" s="1"/>
  <c r="O28" i="11"/>
  <c r="O27" i="11"/>
  <c r="O26" i="11"/>
  <c r="O25" i="11"/>
  <c r="C24" i="11"/>
  <c r="O23" i="11"/>
  <c r="O22" i="11"/>
  <c r="O21" i="11"/>
  <c r="O20" i="11"/>
  <c r="N18" i="11"/>
  <c r="M18" i="11"/>
  <c r="L18" i="11"/>
  <c r="K18" i="11"/>
  <c r="J18" i="11"/>
  <c r="I18" i="11"/>
  <c r="H18" i="11"/>
  <c r="G18" i="11"/>
  <c r="F18" i="11"/>
  <c r="E18" i="11"/>
  <c r="D18" i="11"/>
  <c r="O17" i="11"/>
  <c r="O16" i="11"/>
  <c r="O15" i="11"/>
  <c r="C14" i="11"/>
  <c r="O14" i="11" s="1"/>
  <c r="O13" i="11"/>
  <c r="O12" i="11"/>
  <c r="O11" i="11"/>
  <c r="O10" i="11"/>
  <c r="O9" i="11"/>
  <c r="O8" i="11"/>
  <c r="D10" i="9"/>
  <c r="D15" i="9" s="1"/>
  <c r="C30" i="11" l="1"/>
  <c r="O18" i="11"/>
  <c r="C18" i="11"/>
  <c r="C31" i="11" s="1"/>
  <c r="D7" i="11" s="1"/>
  <c r="D31" i="11" s="1"/>
  <c r="E7" i="11" s="1"/>
  <c r="E31" i="11" s="1"/>
  <c r="F7" i="11" s="1"/>
  <c r="F31" i="11" s="1"/>
  <c r="G7" i="11" s="1"/>
  <c r="G31" i="11" s="1"/>
  <c r="H7" i="11" s="1"/>
  <c r="H31" i="11" s="1"/>
  <c r="I7" i="11" s="1"/>
  <c r="I31" i="11" s="1"/>
  <c r="J7" i="11" s="1"/>
  <c r="J31" i="11" s="1"/>
  <c r="K7" i="11" s="1"/>
  <c r="K31" i="11" s="1"/>
  <c r="L7" i="11" s="1"/>
  <c r="L31" i="11" s="1"/>
  <c r="M7" i="11" s="1"/>
  <c r="M31" i="11" s="1"/>
  <c r="N7" i="11" s="1"/>
  <c r="N31" i="11" s="1"/>
  <c r="O24" i="11"/>
  <c r="O30" i="11" s="1"/>
  <c r="I29" i="8"/>
  <c r="K27" i="8"/>
  <c r="J27" i="8"/>
  <c r="I27" i="8"/>
  <c r="I28" i="8" s="1"/>
  <c r="H27" i="8"/>
  <c r="F21" i="8"/>
  <c r="E21" i="8"/>
  <c r="D27" i="8"/>
  <c r="C21" i="8"/>
  <c r="E20" i="8"/>
  <c r="E19" i="8"/>
  <c r="E18" i="8"/>
  <c r="E17" i="8"/>
  <c r="E16" i="8"/>
  <c r="F15" i="8"/>
  <c r="F27" i="8" s="1"/>
  <c r="C15" i="8"/>
  <c r="K14" i="8"/>
  <c r="H14" i="8"/>
  <c r="F14" i="8"/>
  <c r="D29" i="8"/>
  <c r="C14" i="8"/>
  <c r="J11" i="8"/>
  <c r="J10" i="8"/>
  <c r="J9" i="8"/>
  <c r="E9" i="8"/>
  <c r="J8" i="8"/>
  <c r="E8" i="8"/>
  <c r="J7" i="8"/>
  <c r="E7" i="8"/>
  <c r="E14" i="8" s="1"/>
  <c r="H5" i="8"/>
  <c r="K27" i="7"/>
  <c r="I27" i="7"/>
  <c r="I28" i="7" s="1"/>
  <c r="I30" i="7" s="1"/>
  <c r="H27" i="7"/>
  <c r="J26" i="7"/>
  <c r="J25" i="7"/>
  <c r="F21" i="7"/>
  <c r="E21" i="7"/>
  <c r="C21" i="7"/>
  <c r="E20" i="7"/>
  <c r="E16" i="7" s="1"/>
  <c r="E27" i="7" s="1"/>
  <c r="F16" i="7"/>
  <c r="F27" i="7" s="1"/>
  <c r="C16" i="7"/>
  <c r="K15" i="7"/>
  <c r="H15" i="7"/>
  <c r="F15" i="7"/>
  <c r="C15" i="7"/>
  <c r="J12" i="7"/>
  <c r="E12" i="7"/>
  <c r="J11" i="7"/>
  <c r="E11" i="7"/>
  <c r="J10" i="7"/>
  <c r="E10" i="7"/>
  <c r="J9" i="7"/>
  <c r="E9" i="7"/>
  <c r="J8" i="7"/>
  <c r="E8" i="7"/>
  <c r="J7" i="7"/>
  <c r="E7" i="7"/>
  <c r="H28" i="8" l="1"/>
  <c r="H29" i="7"/>
  <c r="C27" i="7"/>
  <c r="C29" i="8"/>
  <c r="C29" i="7"/>
  <c r="J14" i="8"/>
  <c r="J28" i="8" s="1"/>
  <c r="H28" i="7"/>
  <c r="H30" i="7" s="1"/>
  <c r="C27" i="8"/>
  <c r="K28" i="8"/>
  <c r="K29" i="8"/>
  <c r="E15" i="8"/>
  <c r="E27" i="8" s="1"/>
  <c r="E28" i="8" s="1"/>
  <c r="J27" i="7"/>
  <c r="K28" i="7"/>
  <c r="F30" i="7" s="1"/>
  <c r="J15" i="7"/>
  <c r="E15" i="7"/>
  <c r="F28" i="8"/>
  <c r="H29" i="8"/>
  <c r="C28" i="8"/>
  <c r="H30" i="8" s="1"/>
  <c r="D28" i="8"/>
  <c r="I30" i="8" s="1"/>
  <c r="J29" i="8"/>
  <c r="C30" i="7"/>
  <c r="D28" i="7"/>
  <c r="D29" i="7"/>
  <c r="I29" i="7"/>
  <c r="D30" i="7"/>
  <c r="C28" i="7"/>
  <c r="F28" i="7"/>
  <c r="F29" i="7"/>
  <c r="K29" i="7"/>
  <c r="K23" i="6"/>
  <c r="J23" i="6"/>
  <c r="I23" i="6"/>
  <c r="E23" i="6"/>
  <c r="D23" i="6"/>
  <c r="G21" i="6"/>
  <c r="G19" i="6"/>
  <c r="G18" i="6"/>
  <c r="L16" i="6"/>
  <c r="G16" i="6"/>
  <c r="G15" i="6"/>
  <c r="L14" i="6"/>
  <c r="L13" i="6"/>
  <c r="L12" i="6"/>
  <c r="F12" i="6"/>
  <c r="F23" i="6" s="1"/>
  <c r="L11" i="6"/>
  <c r="G11" i="6"/>
  <c r="L10" i="6"/>
  <c r="L23" i="6" s="1"/>
  <c r="G10" i="6"/>
  <c r="G23" i="6" s="1"/>
  <c r="L9" i="6"/>
  <c r="G9" i="6"/>
  <c r="G15" i="4"/>
  <c r="G13" i="4" s="1"/>
  <c r="G24" i="4"/>
  <c r="G23" i="4"/>
  <c r="G28" i="4"/>
  <c r="G29" i="4"/>
  <c r="G30" i="4"/>
  <c r="G31" i="4"/>
  <c r="G27" i="4"/>
  <c r="G33" i="4"/>
  <c r="G32" i="4" s="1"/>
  <c r="G36" i="4"/>
  <c r="G35" i="4"/>
  <c r="F34" i="4"/>
  <c r="F32" i="4"/>
  <c r="F26" i="4"/>
  <c r="F22" i="4"/>
  <c r="G11" i="4"/>
  <c r="F13" i="4"/>
  <c r="F10" i="4"/>
  <c r="F12" i="4" s="1"/>
  <c r="F16" i="4" s="1"/>
  <c r="K34" i="4"/>
  <c r="J34" i="4"/>
  <c r="J37" i="4" s="1"/>
  <c r="H34" i="4"/>
  <c r="E34" i="4"/>
  <c r="D34" i="4"/>
  <c r="D32" i="4" s="1"/>
  <c r="C34" i="4"/>
  <c r="C32" i="4" s="1"/>
  <c r="K32" i="4"/>
  <c r="H32" i="4"/>
  <c r="E32" i="4"/>
  <c r="H26" i="4"/>
  <c r="E26" i="4"/>
  <c r="D26" i="4"/>
  <c r="C26" i="4"/>
  <c r="G25" i="4"/>
  <c r="K22" i="4"/>
  <c r="K37" i="4" s="1"/>
  <c r="H22" i="4"/>
  <c r="E22" i="4"/>
  <c r="D22" i="4"/>
  <c r="D37" i="4" s="1"/>
  <c r="C22" i="4"/>
  <c r="C37" i="4" s="1"/>
  <c r="K16" i="4"/>
  <c r="J16" i="4"/>
  <c r="I15" i="4"/>
  <c r="I14" i="4"/>
  <c r="H13" i="4"/>
  <c r="E13" i="4"/>
  <c r="D13" i="4"/>
  <c r="C13" i="4"/>
  <c r="I11" i="4"/>
  <c r="I10" i="4" s="1"/>
  <c r="I12" i="4" s="1"/>
  <c r="G10" i="4"/>
  <c r="G12" i="4" s="1"/>
  <c r="H10" i="4"/>
  <c r="H12" i="4" s="1"/>
  <c r="H16" i="4" s="1"/>
  <c r="E10" i="4"/>
  <c r="E12" i="4" s="1"/>
  <c r="D10" i="4"/>
  <c r="D12" i="4" s="1"/>
  <c r="C10" i="4"/>
  <c r="C12" i="4" s="1"/>
  <c r="G51" i="3"/>
  <c r="G52" i="3"/>
  <c r="G53" i="3"/>
  <c r="G54" i="3"/>
  <c r="G56" i="3"/>
  <c r="G57" i="3"/>
  <c r="G58" i="3"/>
  <c r="G23" i="3"/>
  <c r="G24" i="3"/>
  <c r="G26" i="3"/>
  <c r="G27" i="3"/>
  <c r="G35" i="3"/>
  <c r="G11" i="3"/>
  <c r="G12" i="3"/>
  <c r="G13" i="3"/>
  <c r="G14" i="3"/>
  <c r="G15" i="3"/>
  <c r="F61" i="3"/>
  <c r="F55" i="3"/>
  <c r="G55" i="3" s="1"/>
  <c r="F50" i="3"/>
  <c r="G50" i="3" s="1"/>
  <c r="F43" i="3"/>
  <c r="F40" i="3"/>
  <c r="F28" i="3"/>
  <c r="G28" i="3" s="1"/>
  <c r="F25" i="3"/>
  <c r="G25" i="3" s="1"/>
  <c r="F22" i="3"/>
  <c r="F16" i="3"/>
  <c r="G16" i="3" s="1"/>
  <c r="F10" i="3"/>
  <c r="G10" i="3" s="1"/>
  <c r="G9" i="3" s="1"/>
  <c r="K61" i="3"/>
  <c r="J61" i="3"/>
  <c r="H61" i="3"/>
  <c r="E61" i="3"/>
  <c r="D61" i="3"/>
  <c r="C61" i="3"/>
  <c r="E58" i="3"/>
  <c r="D58" i="3"/>
  <c r="C58" i="3"/>
  <c r="E55" i="3"/>
  <c r="D55" i="3"/>
  <c r="C55" i="3"/>
  <c r="E50" i="3"/>
  <c r="D50" i="3"/>
  <c r="C50" i="3"/>
  <c r="G44" i="3"/>
  <c r="G43" i="3" s="1"/>
  <c r="K43" i="3"/>
  <c r="H43" i="3"/>
  <c r="E43" i="3"/>
  <c r="D43" i="3"/>
  <c r="C43" i="3"/>
  <c r="K40" i="3"/>
  <c r="J40" i="3"/>
  <c r="H40" i="3"/>
  <c r="E40" i="3"/>
  <c r="D40" i="3"/>
  <c r="C40" i="3"/>
  <c r="J39" i="3"/>
  <c r="K36" i="3"/>
  <c r="K21" i="3" s="1"/>
  <c r="E36" i="3"/>
  <c r="D36" i="3"/>
  <c r="C36" i="3"/>
  <c r="E28" i="3"/>
  <c r="D28" i="3"/>
  <c r="C28" i="3"/>
  <c r="E25" i="3"/>
  <c r="D25" i="3"/>
  <c r="C25" i="3"/>
  <c r="E22" i="3"/>
  <c r="D22" i="3"/>
  <c r="D21" i="3" s="1"/>
  <c r="C22" i="3"/>
  <c r="C21" i="3" s="1"/>
  <c r="G19" i="3"/>
  <c r="G18" i="3"/>
  <c r="G17" i="3"/>
  <c r="E16" i="3"/>
  <c r="D16" i="3"/>
  <c r="C16" i="3"/>
  <c r="H9" i="3"/>
  <c r="H60" i="3" s="1"/>
  <c r="H65" i="3" s="1"/>
  <c r="E10" i="3"/>
  <c r="D10" i="3"/>
  <c r="D9" i="3" s="1"/>
  <c r="C10" i="3"/>
  <c r="C9" i="3" s="1"/>
  <c r="K9" i="3"/>
  <c r="J9" i="3"/>
  <c r="E9" i="3"/>
  <c r="G40" i="2"/>
  <c r="G38" i="2" s="1"/>
  <c r="G26" i="2"/>
  <c r="G27" i="2"/>
  <c r="G28" i="2"/>
  <c r="G29" i="2"/>
  <c r="G30" i="2"/>
  <c r="G31" i="2"/>
  <c r="G25" i="2"/>
  <c r="F38" i="2"/>
  <c r="F34" i="2"/>
  <c r="G34" i="2" s="1"/>
  <c r="F32" i="2"/>
  <c r="F24" i="2"/>
  <c r="F20" i="2"/>
  <c r="F19" i="2" s="1"/>
  <c r="F17" i="2"/>
  <c r="F10" i="2"/>
  <c r="K38" i="2"/>
  <c r="J38" i="2"/>
  <c r="H38" i="2"/>
  <c r="E38" i="2"/>
  <c r="D38" i="2"/>
  <c r="C38" i="2"/>
  <c r="E36" i="2"/>
  <c r="D36" i="2"/>
  <c r="C36" i="2"/>
  <c r="E34" i="2"/>
  <c r="D34" i="2"/>
  <c r="C34" i="2"/>
  <c r="H32" i="2"/>
  <c r="G32" i="2"/>
  <c r="E32" i="2"/>
  <c r="D32" i="2"/>
  <c r="C32" i="2"/>
  <c r="K24" i="2"/>
  <c r="J24" i="2"/>
  <c r="H24" i="2"/>
  <c r="E24" i="2"/>
  <c r="D24" i="2"/>
  <c r="C24" i="2"/>
  <c r="H20" i="2"/>
  <c r="H19" i="2" s="1"/>
  <c r="E20" i="2"/>
  <c r="E19" i="2" s="1"/>
  <c r="D20" i="2"/>
  <c r="C20" i="2"/>
  <c r="K19" i="2"/>
  <c r="J19" i="2"/>
  <c r="D19" i="2"/>
  <c r="C19" i="2"/>
  <c r="K17" i="2"/>
  <c r="J17" i="2"/>
  <c r="H17" i="2"/>
  <c r="E17" i="2"/>
  <c r="D17" i="2"/>
  <c r="C17" i="2"/>
  <c r="G15" i="2"/>
  <c r="G14" i="2"/>
  <c r="G13" i="2"/>
  <c r="G12" i="2"/>
  <c r="G11" i="2"/>
  <c r="E10" i="2"/>
  <c r="E9" i="2" s="1"/>
  <c r="D10" i="2"/>
  <c r="D9" i="2" s="1"/>
  <c r="D37" i="2" s="1"/>
  <c r="C10" i="2"/>
  <c r="C9" i="2" s="1"/>
  <c r="K9" i="2"/>
  <c r="J9" i="2"/>
  <c r="H9" i="2"/>
  <c r="G33" i="1"/>
  <c r="H62" i="1"/>
  <c r="H68" i="1" s="1"/>
  <c r="G61" i="1"/>
  <c r="F62" i="1"/>
  <c r="E62" i="1"/>
  <c r="E68" i="1" s="1"/>
  <c r="O57" i="1"/>
  <c r="O11" i="1"/>
  <c r="O12" i="1"/>
  <c r="O13" i="1"/>
  <c r="O14" i="1"/>
  <c r="O50" i="1"/>
  <c r="O51" i="1" s="1"/>
  <c r="G58" i="1"/>
  <c r="G62" i="1" s="1"/>
  <c r="G41" i="1"/>
  <c r="G42" i="1"/>
  <c r="G40" i="1"/>
  <c r="G43" i="1" s="1"/>
  <c r="G25" i="1"/>
  <c r="G29" i="1" s="1"/>
  <c r="G19" i="1"/>
  <c r="G18" i="1"/>
  <c r="G10" i="1"/>
  <c r="G11" i="1"/>
  <c r="G12" i="1"/>
  <c r="G9" i="1"/>
  <c r="N62" i="1"/>
  <c r="N68" i="1" s="1"/>
  <c r="N51" i="1"/>
  <c r="N47" i="1"/>
  <c r="N43" i="1"/>
  <c r="N29" i="1"/>
  <c r="N31" i="1" s="1"/>
  <c r="N35" i="1" s="1"/>
  <c r="N22" i="1"/>
  <c r="N15" i="1"/>
  <c r="F68" i="1"/>
  <c r="F43" i="1"/>
  <c r="F53" i="1" s="1"/>
  <c r="F29" i="1"/>
  <c r="F31" i="1" s="1"/>
  <c r="F35" i="1" s="1"/>
  <c r="F22" i="1"/>
  <c r="F15" i="1"/>
  <c r="P62" i="1"/>
  <c r="P68" i="1" s="1"/>
  <c r="O62" i="1"/>
  <c r="O68" i="1" s="1"/>
  <c r="M62" i="1"/>
  <c r="M68" i="1" s="1"/>
  <c r="L62" i="1"/>
  <c r="L68" i="1" s="1"/>
  <c r="K62" i="1"/>
  <c r="K68" i="1" s="1"/>
  <c r="D62" i="1"/>
  <c r="D68" i="1" s="1"/>
  <c r="C62" i="1"/>
  <c r="C68" i="1" s="1"/>
  <c r="P51" i="1"/>
  <c r="M51" i="1"/>
  <c r="L51" i="1"/>
  <c r="K51" i="1"/>
  <c r="G51" i="1"/>
  <c r="E51" i="1"/>
  <c r="D51" i="1"/>
  <c r="C51" i="1"/>
  <c r="P47" i="1"/>
  <c r="M47" i="1"/>
  <c r="L47" i="1"/>
  <c r="K47" i="1"/>
  <c r="G47" i="1"/>
  <c r="E47" i="1"/>
  <c r="D47" i="1"/>
  <c r="C47" i="1"/>
  <c r="O46" i="1"/>
  <c r="O47" i="1" s="1"/>
  <c r="P43" i="1"/>
  <c r="M43" i="1"/>
  <c r="L43" i="1"/>
  <c r="L53" i="1" s="1"/>
  <c r="K43" i="1"/>
  <c r="H43" i="1"/>
  <c r="H53" i="1" s="1"/>
  <c r="E43" i="1"/>
  <c r="D43" i="1"/>
  <c r="D53" i="1" s="1"/>
  <c r="C43" i="1"/>
  <c r="O42" i="1"/>
  <c r="O41" i="1"/>
  <c r="O40" i="1"/>
  <c r="P29" i="1"/>
  <c r="M29" i="1"/>
  <c r="L29" i="1"/>
  <c r="K29" i="1"/>
  <c r="H29" i="1"/>
  <c r="E29" i="1"/>
  <c r="D29" i="1"/>
  <c r="C29" i="1"/>
  <c r="O28" i="1"/>
  <c r="O27" i="1"/>
  <c r="O26" i="1"/>
  <c r="P22" i="1"/>
  <c r="M22" i="1"/>
  <c r="L22" i="1"/>
  <c r="K22" i="1"/>
  <c r="H22" i="1"/>
  <c r="E22" i="1"/>
  <c r="D22" i="1"/>
  <c r="C22" i="1"/>
  <c r="O21" i="1"/>
  <c r="O20" i="1"/>
  <c r="O19" i="1"/>
  <c r="O18" i="1"/>
  <c r="P15" i="1"/>
  <c r="M15" i="1"/>
  <c r="L15" i="1"/>
  <c r="K15" i="1"/>
  <c r="H15" i="1"/>
  <c r="E15" i="1"/>
  <c r="E31" i="1" s="1"/>
  <c r="E35" i="1" s="1"/>
  <c r="D15" i="1"/>
  <c r="D31" i="1" s="1"/>
  <c r="D35" i="1" s="1"/>
  <c r="D73" i="1" s="1"/>
  <c r="C15" i="1"/>
  <c r="O10" i="1"/>
  <c r="O9" i="1"/>
  <c r="E21" i="3" l="1"/>
  <c r="C53" i="1"/>
  <c r="K53" i="1"/>
  <c r="G34" i="4"/>
  <c r="C60" i="3"/>
  <c r="C65" i="3" s="1"/>
  <c r="H31" i="1"/>
  <c r="D44" i="2"/>
  <c r="K30" i="8"/>
  <c r="K31" i="1"/>
  <c r="K35" i="1" s="1"/>
  <c r="K73" i="1" s="1"/>
  <c r="E53" i="1"/>
  <c r="E60" i="3"/>
  <c r="E65" i="3" s="1"/>
  <c r="D60" i="3"/>
  <c r="D65" i="3" s="1"/>
  <c r="F21" i="3"/>
  <c r="G21" i="3" s="1"/>
  <c r="G22" i="3"/>
  <c r="D16" i="4"/>
  <c r="E37" i="4"/>
  <c r="F37" i="4"/>
  <c r="E29" i="8"/>
  <c r="G60" i="3"/>
  <c r="G65" i="3" s="1"/>
  <c r="G53" i="1"/>
  <c r="F9" i="2"/>
  <c r="G10" i="2"/>
  <c r="G9" i="2" s="1"/>
  <c r="G26" i="4"/>
  <c r="M53" i="1"/>
  <c r="M70" i="1" s="1"/>
  <c r="N53" i="1"/>
  <c r="G22" i="1"/>
  <c r="F9" i="3"/>
  <c r="F60" i="3" s="1"/>
  <c r="F65" i="3" s="1"/>
  <c r="E16" i="4"/>
  <c r="G22" i="4"/>
  <c r="J30" i="8"/>
  <c r="K30" i="7"/>
  <c r="J28" i="7"/>
  <c r="J30" i="7" s="1"/>
  <c r="E29" i="7"/>
  <c r="J29" i="7"/>
  <c r="E30" i="7"/>
  <c r="E28" i="7"/>
  <c r="O43" i="1"/>
  <c r="O53" i="1" s="1"/>
  <c r="O70" i="1" s="1"/>
  <c r="G15" i="1"/>
  <c r="G31" i="1" s="1"/>
  <c r="G35" i="1" s="1"/>
  <c r="H37" i="4"/>
  <c r="I37" i="4"/>
  <c r="I13" i="4"/>
  <c r="I16" i="4" s="1"/>
  <c r="G16" i="4"/>
  <c r="C16" i="4"/>
  <c r="K60" i="3"/>
  <c r="K65" i="3" s="1"/>
  <c r="J43" i="3"/>
  <c r="G24" i="2"/>
  <c r="J37" i="2"/>
  <c r="J44" i="2" s="1"/>
  <c r="E37" i="2"/>
  <c r="E44" i="2" s="1"/>
  <c r="K37" i="2"/>
  <c r="K44" i="2" s="1"/>
  <c r="C37" i="2"/>
  <c r="C44" i="2" s="1"/>
  <c r="H37" i="2"/>
  <c r="H44" i="2" s="1"/>
  <c r="F37" i="2"/>
  <c r="F44" i="2" s="1"/>
  <c r="G68" i="1"/>
  <c r="M31" i="1"/>
  <c r="M35" i="1" s="1"/>
  <c r="C31" i="1"/>
  <c r="C35" i="1" s="1"/>
  <c r="C73" i="1" s="1"/>
  <c r="L31" i="1"/>
  <c r="L35" i="1" s="1"/>
  <c r="L73" i="1" s="1"/>
  <c r="P53" i="1"/>
  <c r="P70" i="1" s="1"/>
  <c r="P31" i="1"/>
  <c r="P35" i="1" s="1"/>
  <c r="H70" i="1"/>
  <c r="G70" i="1"/>
  <c r="H35" i="1"/>
  <c r="N70" i="1"/>
  <c r="N73" i="1" s="1"/>
  <c r="O22" i="1"/>
  <c r="F70" i="1"/>
  <c r="F73" i="1" s="1"/>
  <c r="E70" i="1"/>
  <c r="E73" i="1" s="1"/>
  <c r="O15" i="1"/>
  <c r="O25" i="1"/>
  <c r="O29" i="1" s="1"/>
  <c r="M73" i="1" l="1"/>
  <c r="J60" i="3"/>
  <c r="J65" i="3" s="1"/>
  <c r="H73" i="1"/>
  <c r="G37" i="4"/>
  <c r="G37" i="2"/>
  <c r="G44" i="2" s="1"/>
  <c r="P73" i="1"/>
  <c r="G73" i="1"/>
  <c r="O31" i="1"/>
  <c r="O35" i="1" s="1"/>
  <c r="O73" i="1" s="1"/>
</calcChain>
</file>

<file path=xl/sharedStrings.xml><?xml version="1.0" encoding="utf-8"?>
<sst xmlns="http://schemas.openxmlformats.org/spreadsheetml/2006/main" count="874" uniqueCount="544">
  <si>
    <t>CSESZTREG KÖZSÉG ÖNKORMÁNYZATA ÉS INTÉZMÉNYE</t>
  </si>
  <si>
    <t>2019. ÉVI MŰKÖDÉSI ÉS FELHALMOZÁSI CÉLÚ BEVÉTELEI ÉS KIADÁSAI</t>
  </si>
  <si>
    <t>3/2019. (II.25.) önkormányzati rendelet 1. melléklete</t>
  </si>
  <si>
    <t>Adatok Ft-ban</t>
  </si>
  <si>
    <t xml:space="preserve">Megnevezés </t>
  </si>
  <si>
    <t>Eredeti előirányzat 2018.</t>
  </si>
  <si>
    <t>2018. évi várható teljesítés</t>
  </si>
  <si>
    <t>Eredeti előirányzat 2019.</t>
  </si>
  <si>
    <t>Módosított előirányzat 12.01.</t>
  </si>
  <si>
    <t xml:space="preserve">MŰKÖDÉSI CÉLÚ BEVÉTELEK </t>
  </si>
  <si>
    <t>MŰKÖDÉSI CÉLÚ  KIADÁSOK</t>
  </si>
  <si>
    <t>A</t>
  </si>
  <si>
    <t>Önkormányzat</t>
  </si>
  <si>
    <t>1.1. Működési célú támogatás áht-n belülről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</si>
  <si>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</si>
  <si>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</si>
  <si>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</si>
  <si>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</si>
  <si>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</si>
  <si>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</si>
  <si>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</si>
  <si>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</si>
  <si>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1.6. Tartalékok</t>
  </si>
  <si>
    <t>Önkormányzat összesen</t>
  </si>
  <si>
    <t>B</t>
  </si>
  <si>
    <t>Közös Önkormányzati Hivatal</t>
  </si>
  <si>
    <t>2.1. Működési célú támogatás aht-n belül</t>
  </si>
  <si>
    <t>2.1. Személyi juttatások</t>
  </si>
  <si>
    <t xml:space="preserve">2.2. Működési bevételek </t>
  </si>
  <si>
    <t>2.2. Munkaadókat terhelő járulékok és szociális hozzájárulási adó</t>
  </si>
  <si>
    <t>2.3. Dologi kiadások</t>
  </si>
  <si>
    <t>2.4. Egyéb működési célú kiadások</t>
  </si>
  <si>
    <t>Közös Önkormányzati Hivatal össz.</t>
  </si>
  <si>
    <t>C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</si>
  <si>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</si>
  <si>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</si>
  <si>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</si>
  <si>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</si>
  <si>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</si>
  <si>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3.4. Egyéb működési célú kiadások</t>
  </si>
  <si>
    <t>Csodavilág Mini Bölcsőde össz.</t>
  </si>
  <si>
    <t xml:space="preserve">Költségvetési működési bevételek összesen </t>
  </si>
  <si>
    <t>Költségvetési működési  kiadások összesen</t>
  </si>
  <si>
    <t>Finanszírozási működési bevételek összesen</t>
  </si>
  <si>
    <t>Finanszírozási működési kiadások összesen</t>
  </si>
  <si>
    <t>Működési célú bevételek összesen</t>
  </si>
  <si>
    <t>Működési célú kiadások összesen</t>
  </si>
  <si>
    <t>FELHALMOZÁSI CÉLÚ BEVÉTELEK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</si>
  <si>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</si>
  <si>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</si>
  <si>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</si>
  <si>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</si>
  <si>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1.7. Beruházások </t>
  </si>
  <si>
    <t xml:space="preserve">1.6. Felhalmozási bevételek </t>
  </si>
  <si>
    <t>1.8. Felújítások</t>
  </si>
  <si>
    <t>1.7. Felhalmozási célú átvett pénzeszközök</t>
  </si>
  <si>
    <t>1.9. Egyéb felhalmozási célú kiadások</t>
  </si>
  <si>
    <t>2.3. Felhalmozási bevételek</t>
  </si>
  <si>
    <t>2.5. Beruházási kiadás</t>
  </si>
  <si>
    <t>Közös Önkormányzati Hivatal összesen:</t>
  </si>
  <si>
    <t>3.5. Beruházási kiadás</t>
  </si>
  <si>
    <t>Költségvetési felhalmozási bevételek összesen</t>
  </si>
  <si>
    <t>Költségvetési felhalmozási kiadások összesen</t>
  </si>
  <si>
    <t xml:space="preserve"> </t>
  </si>
  <si>
    <t xml:space="preserve">Felhalmozási célú finanszírozási kiadások </t>
  </si>
  <si>
    <t>1.8. Hosszú lejáratú hitelek, kölcsönök felvétele pénzügyi vállalkozástól</t>
  </si>
  <si>
    <t>1.10. Likviditási célú hitelek, kölcsönök törlesztése pénzügyi vállalkozásnak</t>
  </si>
  <si>
    <t>1.9. Likviditási célú hitelek, kölcsönök felvételek pénzügyi vállalkozástól</t>
  </si>
  <si>
    <t>1.10. Előző év költségvetési maradványának igénybevétele</t>
  </si>
  <si>
    <t>1.11. Befektetési célú belföldi értékpapírok beváltása, értékesítése</t>
  </si>
  <si>
    <t>2.4. Előző év költségvetési maradványának igénybevétele</t>
  </si>
  <si>
    <t>3.2.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</si>
  <si>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</si>
  <si>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</si>
  <si>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>Felhalmozási célú bevételek összesen:</t>
  </si>
  <si>
    <t>Felhalmozázi célú kiadások összesen:</t>
  </si>
  <si>
    <t xml:space="preserve">Bevételek főösszege </t>
  </si>
  <si>
    <t xml:space="preserve">Kiadások főösszege </t>
  </si>
  <si>
    <t>Módosított előirányzat 12.31.</t>
  </si>
  <si>
    <t>Előirányzat módosítás 12.31.</t>
  </si>
  <si>
    <t>1.12. Államháztartsáon belüli megelőlegezések</t>
  </si>
  <si>
    <t xml:space="preserve">Csesztreg Község Önkormányzatának elemi bevételei </t>
  </si>
  <si>
    <t>2019.</t>
  </si>
  <si>
    <t>3/2019. (II.25.) önkormányzati rendelet 2/a. melléklete</t>
  </si>
  <si>
    <t>Rovatszám</t>
  </si>
  <si>
    <t>KIEMELT ELŐIRÁNYZATOK</t>
  </si>
  <si>
    <t>2018. évi várható teljestés</t>
  </si>
  <si>
    <t>Módosított előirányzat 08.31.</t>
  </si>
  <si>
    <t>Módosított előirányzat 03.31-ből</t>
  </si>
  <si>
    <t>Kötelező feladatok</t>
  </si>
  <si>
    <t>Önként vállalt feladatok</t>
  </si>
  <si>
    <t>Államigazgatási feladatok</t>
  </si>
  <si>
    <t>D</t>
  </si>
  <si>
    <t>E</t>
  </si>
  <si>
    <t>F</t>
  </si>
  <si>
    <t>G</t>
  </si>
  <si>
    <t>H</t>
  </si>
  <si>
    <t>I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</si>
  <si>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</si>
  <si>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</si>
  <si>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</si>
  <si>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</si>
  <si>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</si>
  <si>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</si>
  <si>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</si>
  <si>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</si>
  <si>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</si>
  <si>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</si>
  <si>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</si>
  <si>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</si>
  <si>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</si>
  <si>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költségvetési tán. és kiegészítő tám.</t>
  </si>
  <si>
    <t>B16.</t>
  </si>
  <si>
    <t>Egyéb működési célú támogatások bevételei ÁH-on belül</t>
  </si>
  <si>
    <t>B2.</t>
  </si>
  <si>
    <t>Felhalmozási célú támogatások ÁH-on belül</t>
  </si>
  <si>
    <t>B25.</t>
  </si>
  <si>
    <t>Egyéb felhalmozási célú támogatások áht-n belülről</t>
  </si>
  <si>
    <t>B3.</t>
  </si>
  <si>
    <t>Közhatalmi bevételek</t>
  </si>
  <si>
    <t>B35.</t>
  </si>
  <si>
    <t>Termékek és szolgáltatások adói</t>
  </si>
  <si>
    <t>B351.</t>
  </si>
  <si>
    <t>Értékesítési forgalmi adók (Iparűzési adó)</t>
  </si>
  <si>
    <t>B354.</t>
  </si>
  <si>
    <t>Gépjárműadók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</si>
  <si>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</si>
  <si>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</si>
  <si>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</si>
  <si>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</si>
  <si>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</si>
  <si>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</si>
  <si>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</si>
  <si>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</si>
  <si>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</si>
  <si>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</si>
  <si>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</si>
  <si>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</si>
  <si>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</si>
  <si>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</si>
  <si>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</si>
  <si>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Biztosító által fizetett kártérítés</t>
  </si>
  <si>
    <t>B411.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</si>
  <si>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</si>
  <si>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</si>
  <si>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</si>
  <si>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</si>
  <si>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</si>
  <si>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</si>
  <si>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</si>
  <si>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</si>
  <si>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</si>
  <si>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</si>
  <si>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</si>
  <si>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</si>
  <si>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</si>
  <si>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</si>
  <si>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</si>
  <si>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B8111.</t>
  </si>
  <si>
    <t>Hosszú lejáratú hitelek, kölcsönök felvétele pénzügyi vállalkozástól</t>
  </si>
  <si>
    <t>B8112.</t>
  </si>
  <si>
    <t>Likviditási célú hitelek, kölcsönök felvétele pénzügyi vállalkozástól</t>
  </si>
  <si>
    <t>B812</t>
  </si>
  <si>
    <t>Belföldi értékpapírok bevételei</t>
  </si>
  <si>
    <t>B813.</t>
  </si>
  <si>
    <t>Előző év költségvetési maradványának igénybevétele</t>
  </si>
  <si>
    <t>B814.</t>
  </si>
  <si>
    <t>Államháztartáson belüli megelőlegezések</t>
  </si>
  <si>
    <t>B7+ B8</t>
  </si>
  <si>
    <t>Bevételek összesen</t>
  </si>
  <si>
    <t>Módosítótt előirányzat 08.31.</t>
  </si>
  <si>
    <t>Csesztreg Község Önkormányzatának elemi kiadásai</t>
  </si>
  <si>
    <t>3/2019. (II.25.) önkormányzati rendelet 2/b. melléklete</t>
  </si>
  <si>
    <t xml:space="preserve"> Eredeti előirányzat 2019.</t>
  </si>
  <si>
    <t>2018. évi várható  teljesítés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</si>
  <si>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</si>
  <si>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</si>
  <si>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</si>
  <si>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</si>
  <si>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</si>
  <si>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</si>
  <si>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</si>
  <si>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</si>
  <si>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</si>
  <si>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</si>
  <si>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</si>
  <si>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</si>
  <si>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</si>
  <si>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</si>
  <si>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</si>
  <si>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</si>
  <si>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</si>
  <si>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</si>
  <si>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</si>
  <si>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</si>
  <si>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</si>
  <si>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</si>
  <si>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</si>
  <si>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</si>
  <si>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</si>
  <si>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</si>
  <si>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</si>
  <si>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</si>
  <si>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</si>
  <si>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</si>
  <si>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</si>
  <si>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</si>
  <si>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</si>
  <si>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</si>
  <si>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</si>
  <si>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</si>
  <si>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</si>
  <si>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</si>
  <si>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</si>
  <si>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</si>
  <si>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</si>
  <si>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</si>
  <si>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</si>
  <si>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</si>
  <si>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</si>
  <si>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</si>
  <si>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K335.</t>
  </si>
  <si>
    <t>Közvetített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</si>
  <si>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</si>
  <si>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</si>
  <si>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</si>
  <si>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</si>
  <si>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</si>
  <si>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</si>
  <si>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</si>
  <si>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</si>
  <si>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</si>
  <si>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Előzetesen felszámított és fizetendő áfa</t>
  </si>
  <si>
    <t>K353</t>
  </si>
  <si>
    <t xml:space="preserve">Kamatkiadások </t>
  </si>
  <si>
    <t>K355.</t>
  </si>
  <si>
    <t>Egyéb dologi kiadások</t>
  </si>
  <si>
    <t>0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</si>
  <si>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</si>
  <si>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</si>
  <si>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</si>
  <si>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</si>
  <si>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</si>
  <si>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</si>
  <si>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</si>
  <si>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</si>
  <si>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K5021.</t>
  </si>
  <si>
    <t>A helyi önkormányzatok előző évi elszámolásaiból származó kiadások</t>
  </si>
  <si>
    <t>K505.</t>
  </si>
  <si>
    <t>Működési célú visszatérítendő támogatások, kölcsönök törlesztése ÁHT-n belülre</t>
  </si>
  <si>
    <t>K506.</t>
  </si>
  <si>
    <t>Egyéb működési célú kiadások ÁHT-n belülre</t>
  </si>
  <si>
    <t>K508.</t>
  </si>
  <si>
    <t>Működési célú visszatérítendő támogatások ÁHT-n kívülre</t>
  </si>
  <si>
    <t>K512.</t>
  </si>
  <si>
    <t>Egyéb működési célú támogatások ÁHT-n kívülre</t>
  </si>
  <si>
    <t>K513.</t>
  </si>
  <si>
    <t>Tartalékok előirányzata</t>
  </si>
  <si>
    <t>K6.</t>
  </si>
  <si>
    <t>Beruházások</t>
  </si>
  <si>
    <t>K62.</t>
  </si>
  <si>
    <t>Ingatlanok beszerzése, létesítése</t>
  </si>
  <si>
    <t>K63</t>
  </si>
  <si>
    <t>Infornatikai eszközök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</si>
  <si>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</si>
  <si>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</si>
  <si>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</si>
  <si>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</si>
  <si>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</si>
  <si>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</si>
  <si>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</si>
  <si>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</si>
  <si>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</si>
  <si>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</si>
  <si>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</si>
  <si>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</si>
  <si>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K89.</t>
  </si>
  <si>
    <t>Egyéb felhalmozási célú támogatások áht-n kívülre</t>
  </si>
  <si>
    <t>K1.-K8.</t>
  </si>
  <si>
    <t>Költségvetési kiadások összesen</t>
  </si>
  <si>
    <t>K9.</t>
  </si>
  <si>
    <t>Finanszírozási kiadások</t>
  </si>
  <si>
    <t>K9112.</t>
  </si>
  <si>
    <t>Likviditási célú hitelek, kölcsönök törlesztése pénzügyi vállalkozásnak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</si>
  <si>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</si>
  <si>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</si>
  <si>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</si>
  <si>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</si>
  <si>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</si>
  <si>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</si>
  <si>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Csodavilág Mini Bölcsőde költségvetése</t>
  </si>
  <si>
    <t>3/2019. (II.25.) önkormányzati rendelet 4. melléklete</t>
  </si>
  <si>
    <t>BEVÉTELEK</t>
  </si>
  <si>
    <t>Eredeti előirányzat 2019-ből</t>
  </si>
  <si>
    <t>Eredeti előirányzat        2017.</t>
  </si>
  <si>
    <t>2017. évi várható teljesítés</t>
  </si>
  <si>
    <t>B1-B7.</t>
  </si>
  <si>
    <t>B816.</t>
  </si>
  <si>
    <t>Központi, irányítószervi támogatás</t>
  </si>
  <si>
    <t>B1.- B8.</t>
  </si>
  <si>
    <t>KIADÁSOK</t>
  </si>
  <si>
    <t xml:space="preserve">K5. </t>
  </si>
  <si>
    <t>Egyéb működési célú támogatások áht-n kívülre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</si>
  <si>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</si>
  <si>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</si>
  <si>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</si>
  <si>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</si>
  <si>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</si>
  <si>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</si>
  <si>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 xml:space="preserve">Csesztreg Község Önkormányzata </t>
  </si>
  <si>
    <t>Felhalmozási jellegű bevételek és kiadások (önkormányzati szinten)</t>
  </si>
  <si>
    <t>3/2019. (II.25.) önkormányzati rendelet 6. melléklete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</si>
  <si>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</si>
  <si>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</si>
  <si>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</si>
  <si>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</si>
  <si>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</si>
  <si>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</si>
  <si>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Igazgatáshoz szükséges kis értékű tárgyi eszközök beszerzés</t>
  </si>
  <si>
    <t>Fecskeház kialakítása</t>
  </si>
  <si>
    <t>Teleki úti szolgálati lakás értékesítése</t>
  </si>
  <si>
    <t>562913</t>
  </si>
  <si>
    <t>096020</t>
  </si>
  <si>
    <t>Kossuth úti asztaltozás</t>
  </si>
  <si>
    <t>Tulajdonosi bevételek (Zalavíz)</t>
  </si>
  <si>
    <t>680001</t>
  </si>
  <si>
    <t>013350</t>
  </si>
  <si>
    <t>Út felújítási, aszfaltozási munkák</t>
  </si>
  <si>
    <t>Tulajdonosi bevételek (Telenor, Vodafone, fejlesztési díjak)</t>
  </si>
  <si>
    <t>Kerkai úti aszfaltozás</t>
  </si>
  <si>
    <t>Napelem park (foglaló és vételár előleg)</t>
  </si>
  <si>
    <t>Autóbuszforduló kialakítása az ipartelepnél</t>
  </si>
  <si>
    <t>Szabadidőpark haszonbérletéből származó bevétel</t>
  </si>
  <si>
    <t>066020</t>
  </si>
  <si>
    <t>Térfigyelő kamerarendszer bővítése</t>
  </si>
  <si>
    <t>Fecskeházak kialakítására kapott pályázati támogatás</t>
  </si>
  <si>
    <t>Egészségügy részére kis értékű eszközök beszerzése</t>
  </si>
  <si>
    <t>Közétkeztetés fejlesztési pályázat támogatási bevétele</t>
  </si>
  <si>
    <t>910502</t>
  </si>
  <si>
    <t>082091</t>
  </si>
  <si>
    <t>Víziközmű felújítása</t>
  </si>
  <si>
    <t>Ingatlan értékesítése</t>
  </si>
  <si>
    <t>931102</t>
  </si>
  <si>
    <t>081030</t>
  </si>
  <si>
    <t>Védőnői szolgálat részére kis értékű eszközök beszerzése</t>
  </si>
  <si>
    <t>052020</t>
  </si>
  <si>
    <t>Pávakör NKA pályázat- kis értékű eszközök beszerzése</t>
  </si>
  <si>
    <t>Művelődési Ház felújítása (fűtés, szellőzés)</t>
  </si>
  <si>
    <t>Egyéb felhalmozási célú támogatások áht-n kívülre (Horgászegyesület-tóparti fejlesztések)</t>
  </si>
  <si>
    <t>ÖSSZESEN:</t>
  </si>
  <si>
    <t>I. Működési célú bevételek és kiadások mérlege
(Önkormányzati szinten)</t>
  </si>
  <si>
    <t>Sor-
szám</t>
  </si>
  <si>
    <t>Bevételek</t>
  </si>
  <si>
    <t>Kiadások</t>
  </si>
  <si>
    <t>Megnevezés</t>
  </si>
  <si>
    <t>2019. évi előirányzat</t>
  </si>
  <si>
    <t>1.</t>
  </si>
  <si>
    <t>Önkormányzatok működési támogatásai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</si>
  <si>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</si>
  <si>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</si>
  <si>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</si>
  <si>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</si>
  <si>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</si>
  <si>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</si>
  <si>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</si>
  <si>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5.</t>
  </si>
  <si>
    <t>6.</t>
  </si>
  <si>
    <t>Tartalékok</t>
  </si>
  <si>
    <t>7.</t>
  </si>
  <si>
    <t>6.-ból EU-s támogatás (közvetlen)</t>
  </si>
  <si>
    <t>8.</t>
  </si>
  <si>
    <t>9.</t>
  </si>
  <si>
    <t>Költségvetési bevételek összesen (1.+2.+4.+5.+6.+8.)</t>
  </si>
  <si>
    <t>Költségvetési kiadások összesen (1.+...+8.)</t>
  </si>
  <si>
    <t>10.</t>
  </si>
  <si>
    <t>Hiány belső finanszírozásának bevételei (11.+…+14. )</t>
  </si>
  <si>
    <t>Értékpapír vásárlása, visszavásárlása</t>
  </si>
  <si>
    <t>11.</t>
  </si>
  <si>
    <t xml:space="preserve">   Költségvetési maradvány igénybevétele </t>
  </si>
  <si>
    <t>Likviditási célú hitelek törlesztése</t>
  </si>
  <si>
    <t>12.</t>
  </si>
  <si>
    <t xml:space="preserve">   Vállalkozási maradvány igénybevétele </t>
  </si>
  <si>
    <t>Rövid lejáratú hitelek törlesztése</t>
  </si>
  <si>
    <t>13.</t>
  </si>
  <si>
    <t xml:space="preserve">   Betét visszavonásából származó bevétel </t>
  </si>
  <si>
    <t>Hosszú lejáratú hitelek törlesztése</t>
  </si>
  <si>
    <t>14.</t>
  </si>
  <si>
    <t>Kölcsön törlesztése</t>
  </si>
  <si>
    <t>15.</t>
  </si>
  <si>
    <t xml:space="preserve">Hiány külső finanszírozásának bevételei (16.+17.) </t>
  </si>
  <si>
    <t>Forgatási célú belföldi, külföldi értékpapírok vásárlása</t>
  </si>
  <si>
    <t>16.</t>
  </si>
  <si>
    <t xml:space="preserve">   Likviditási célú hitelek, kölcsönök felvétele</t>
  </si>
  <si>
    <t>Pénzeszközök lekötött betétként elhelyezése</t>
  </si>
  <si>
    <t>17.</t>
  </si>
  <si>
    <t xml:space="preserve">   Értékpapírok bevételei</t>
  </si>
  <si>
    <t>Adóssághoz nem kapcsolódó származékos ügyletek</t>
  </si>
  <si>
    <t>18.</t>
  </si>
  <si>
    <t>Váltóbevételek</t>
  </si>
  <si>
    <t>Váltókiadások</t>
  </si>
  <si>
    <t>19.</t>
  </si>
  <si>
    <t>Adóssághoz nem kapcsolódó származékos ügyletek bevételei</t>
  </si>
  <si>
    <t>Államháztartáson belüli megelőlegezések visszafizetése</t>
  </si>
  <si>
    <t>20.</t>
  </si>
  <si>
    <t>21.</t>
  </si>
  <si>
    <t>Működési célú finanszírozási bevételek összesen (10.+15.+19.+20.)</t>
  </si>
  <si>
    <t>Működési célú finanszírozási kiadások összesen (10.+...+20.)</t>
  </si>
  <si>
    <t>22.</t>
  </si>
  <si>
    <t>BEVÉTEL ÖSSZESEN (9.+21.)</t>
  </si>
  <si>
    <t>KIADÁSOK ÖSSZESEN (9.+21.)</t>
  </si>
  <si>
    <t>23.</t>
  </si>
  <si>
    <t>Költségvetési hiány:</t>
  </si>
  <si>
    <t>Költségvetési többlet:</t>
  </si>
  <si>
    <t>24.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</si>
  <si>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</si>
  <si>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</si>
  <si>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</si>
  <si>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</si>
  <si>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</si>
  <si>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</si>
  <si>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</si>
  <si>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</si>
  <si>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</si>
  <si>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</si>
  <si>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</si>
  <si>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(1.+3.+4.+6.+7.)</t>
  </si>
  <si>
    <t>Költségvetési kiadások összesen: (1.+3.+5.+6.+7.)</t>
  </si>
  <si>
    <t>Hiány belső finanszírozás bevételei ( 10.+…+14.)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</si>
  <si>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</si>
  <si>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</si>
  <si>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</si>
  <si>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</si>
  <si>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</si>
  <si>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</si>
  <si>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</si>
  <si>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</si>
  <si>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</si>
  <si>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</si>
  <si>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</si>
  <si>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</si>
  <si>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</si>
  <si>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</si>
  <si>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(9.+15.)</t>
  </si>
  <si>
    <t>Felhalmozási célú finanszírozási kiadások összesen
(9.+...+20.)</t>
  </si>
  <si>
    <t>BEVÉTEL ÖSSZESEN (8.+21.)</t>
  </si>
  <si>
    <t>KIADÁSOK ÖSSZESEN (8.+21.)</t>
  </si>
  <si>
    <t>-</t>
  </si>
  <si>
    <t>CSESZTREG KÖZSÉG ÖNKORMÁNYZATA 2019. ÉVI TARTALÉKAI</t>
  </si>
  <si>
    <t>3/2019. (II.25.) önkormányzati rendelet 8. melléklete</t>
  </si>
  <si>
    <t>Sorszám.</t>
  </si>
  <si>
    <t>Feladat / cél</t>
  </si>
  <si>
    <t>Az átcsoportosítás jogát gyakorolja</t>
  </si>
  <si>
    <t>A.</t>
  </si>
  <si>
    <t>Céltartalékok</t>
  </si>
  <si>
    <t>Polgármester</t>
  </si>
  <si>
    <t>EFOP 1.5.3. - Humán szolgáltatások fejlesztése Lenti járás területén</t>
  </si>
  <si>
    <t>EFOP 3.9.2. - Humán kapacitások fejlesztése a Lenti járásban</t>
  </si>
  <si>
    <t>GO IN NATURE projekt</t>
  </si>
  <si>
    <t>B.</t>
  </si>
  <si>
    <t xml:space="preserve">Általános tartalék </t>
  </si>
  <si>
    <t xml:space="preserve">Tartalékok mindösszesen </t>
  </si>
  <si>
    <t>………... önkormányzati rendelet 10. melléklete</t>
  </si>
  <si>
    <t>Összesen</t>
  </si>
  <si>
    <t>CSESZTREG KÖZSÉG ÖNKORMÁNYZATA ÉS INTÉZMÉNYEI 2019. ÉVI MÓDOSÍTOTT ELŐIRÁNYZAT FELHASZNÁLÁSI ÜTEMTERVE</t>
  </si>
  <si>
    <t>………... önkormányzati rendelet 8. melléklete</t>
  </si>
  <si>
    <t>3/2019. (II.25.) önkormányzati rendelet 11. melléklete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</si>
  <si>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</si>
  <si>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</si>
  <si>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</si>
  <si>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</si>
  <si>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</si>
  <si>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</si>
  <si>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</si>
  <si>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</si>
  <si>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</si>
  <si>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</si>
  <si>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</si>
  <si>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</si>
  <si>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</si>
  <si>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</si>
  <si>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Működési célú támogatások áht-n belülről</t>
  </si>
  <si>
    <t>Felhalmozási célú támogatások áht-n belülről</t>
  </si>
  <si>
    <t>Előző évi költségvetési maradvány igénybevétele</t>
  </si>
  <si>
    <t xml:space="preserve">Államháztartáson belüli megelőlegezések </t>
  </si>
  <si>
    <t>Bevételek összesen :</t>
  </si>
  <si>
    <t>Munkaadót terhelő járulékok</t>
  </si>
  <si>
    <t>Egyéb működési célú támogatások</t>
  </si>
  <si>
    <t>Tartalék</t>
  </si>
  <si>
    <t>Kiadások összesen:</t>
  </si>
  <si>
    <t>Záró pénzkészlet</t>
  </si>
  <si>
    <t>Kossuth út</t>
  </si>
  <si>
    <t>fecskeház 50%</t>
  </si>
  <si>
    <t>ady út</t>
  </si>
  <si>
    <t>beruh</t>
  </si>
  <si>
    <t>Műv. Ház</t>
  </si>
  <si>
    <t>vízmű</t>
  </si>
  <si>
    <t>Kerkai út</t>
  </si>
  <si>
    <t xml:space="preserve"> Adatok Ft-ban</t>
  </si>
  <si>
    <t>Sor-szám</t>
  </si>
  <si>
    <t>2020.</t>
  </si>
  <si>
    <t>2021.</t>
  </si>
  <si>
    <t>Csesztreg Község Önkormányzata adósságot keletkeztető 2019. évi fejlesztési céljai, az ügyletekből és kezességvállalásokból fennálló kötelezettségei, valamint azok fedezetéül szolgáló saját bevételek</t>
  </si>
  <si>
    <t>3/2019. (II.25.) önkormányzati rendelet 14. melléklete</t>
  </si>
  <si>
    <t>1, 2019. évi adósságkeletkeztető fejlesztési célok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</si>
  <si>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</si>
  <si>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</si>
  <si>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</si>
  <si>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</si>
  <si>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</si>
  <si>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</si>
  <si>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</si>
  <si>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</si>
  <si>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2022.</t>
  </si>
  <si>
    <t>Hosszú lejáratú hitel törlesztése és kamatai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</si>
  <si>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</si>
  <si>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</si>
  <si>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</si>
  <si>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01.</t>
  </si>
  <si>
    <t>Helyi adók (B34-ből)</t>
  </si>
  <si>
    <t>02.</t>
  </si>
  <si>
    <t>Tulajdonosi bevételek (B404)</t>
  </si>
  <si>
    <t>03.</t>
  </si>
  <si>
    <t>Díjak, pótlékok bírságok, települési adók (B355-ből, B36)</t>
  </si>
  <si>
    <t>04.</t>
  </si>
  <si>
    <t>Immateriális javak, ingatlanok és egyéb tárgyi eszközök értékesítése (B51, B52, B53)</t>
  </si>
  <si>
    <t>05.</t>
  </si>
  <si>
    <t>Részesedések értékesítése és részesedések megszűnéséhez kapcsolódó bevételek (B54-ből, B55)</t>
  </si>
  <si>
    <t>06.</t>
  </si>
  <si>
    <t>Privatizációból származó bevételek (B54-ből)</t>
  </si>
  <si>
    <t>07.</t>
  </si>
  <si>
    <t>Garancia- és kezességvállalásból származó megtérülések (B13, B22, B61, B71)</t>
  </si>
  <si>
    <t>Saját bevételek összesen* (01.+…+07.)</t>
  </si>
  <si>
    <t>Saját bevételek 50 %-a</t>
  </si>
  <si>
    <t>*Az adósságot keletkeztető ügyletekhez történő hozzájárulás részletes szabályairól szóló 353/2011. (XII.31.) Korm. Rendelet 2.§ (1) bekezdése alapján.</t>
  </si>
  <si>
    <t>1/2020. (III. 3.) önkormányzati rendelet 1. melléklete</t>
  </si>
  <si>
    <t>1/2020. (III. 3.) önkormányzati rendelet 2. melléklete</t>
  </si>
  <si>
    <t>1/2020. (III. 3.) önkormányzati rendelet 3. melléklete</t>
  </si>
  <si>
    <t>1/2020. (III. 3.) önkormányzati rendelet 4. melléklete</t>
  </si>
  <si>
    <t>1/2020. (III. 3.) önkormányzati rendelet 5. melléklete</t>
  </si>
  <si>
    <t>1/2020. (III. 3.) önkormányzati rendelet 6. melléklete</t>
  </si>
  <si>
    <t>3/2019. (II.25.) önkormányzati rendelet 7/a. melléklete</t>
  </si>
  <si>
    <t>3/2019. (II.25.) önkormányzati rendelet 7/b. melléklete</t>
  </si>
  <si>
    <t>1/2020. (III. 3.) önkormányzati rendelet 7. melléklete</t>
  </si>
  <si>
    <t>1/2020. (III. 3.) önkormányzati rendelet 8.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</si>
</sst>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_-* #,##0\ _F_t_-;\-* #,##0\ _F_t_-;_-* &quot;-&quot;??\ _F_t_-;_-@_-"/>
    <numFmt numFmtId="166" formatCode="#,##0\ _F_t"/>
    <numFmt numFmtId="167" formatCode="#,##0.0"/>
    <numFmt numFmtId="168" formatCode="#,###"/>
    <numFmt numFmtId="169" formatCode="0&quot;.&quot;"/>
  </numFmts>
  <fonts count="95" x14ac:knownFonts="1"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color indexed="4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indexed="9"/>
      <name val="Calibri"/>
      <family val="2"/>
      <charset val="238"/>
    </font>
    <font>
      <b/>
      <i/>
      <sz val="10.5"/>
      <color indexed="8"/>
      <name val="Times New Roman"/>
      <family val="1"/>
      <charset val="238"/>
    </font>
    <font>
      <b/>
      <i/>
      <sz val="10.5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i/>
      <sz val="16"/>
      <name val="Times New Roman"/>
      <family val="1"/>
      <charset val="238"/>
    </font>
    <font>
      <i/>
      <sz val="16"/>
      <name val="Arial CE"/>
      <charset val="238"/>
    </font>
    <font>
      <b/>
      <sz val="6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Arial CE"/>
      <charset val="238"/>
    </font>
    <font>
      <b/>
      <sz val="8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2"/>
      <name val="Times New Roman CE"/>
      <charset val="238"/>
    </font>
    <font>
      <i/>
      <sz val="6"/>
      <name val="Times New Roman CE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 CE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9">
    <xf numFmtId="0" fontId="0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6" borderId="0" applyNumberFormat="0" applyBorder="0" applyAlignment="0" applyProtection="0"/>
    <xf numFmtId="0" fontId="22" fillId="23" borderId="20" applyNumberFormat="0" applyAlignment="0" applyProtection="0"/>
    <xf numFmtId="0" fontId="23" fillId="24" borderId="21" applyNumberFormat="0" applyAlignment="0" applyProtection="0"/>
    <xf numFmtId="0" fontId="24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20" applyNumberFormat="0" applyAlignment="0" applyProtection="0"/>
    <xf numFmtId="0" fontId="31" fillId="0" borderId="25" applyNumberFormat="0" applyFill="0" applyAlignment="0" applyProtection="0"/>
    <xf numFmtId="0" fontId="32" fillId="25" borderId="0" applyNumberFormat="0" applyBorder="0" applyAlignment="0" applyProtection="0"/>
    <xf numFmtId="0" fontId="25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33" fillId="0" borderId="0"/>
    <xf numFmtId="0" fontId="19" fillId="26" borderId="26" applyNumberFormat="0" applyFont="0" applyAlignment="0" applyProtection="0"/>
    <xf numFmtId="0" fontId="34" fillId="23" borderId="27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8" applyNumberFormat="0" applyFill="0" applyAlignment="0" applyProtection="0"/>
    <xf numFmtId="0" fontId="37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25" fillId="0" borderId="0"/>
    <xf numFmtId="0" fontId="4" fillId="0" borderId="0"/>
    <xf numFmtId="0" fontId="81" fillId="0" borderId="0"/>
    <xf numFmtId="0" fontId="4" fillId="0" borderId="0"/>
  </cellStyleXfs>
  <cellXfs count="643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1" xfId="1" applyFont="1" applyBorder="1" applyAlignment="1">
      <alignment horizontal="right"/>
    </xf>
    <xf numFmtId="0" fontId="3" fillId="0" borderId="0" xfId="1" applyFont="1" applyBorder="1" applyAlignment="1"/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left" vertical="center"/>
    </xf>
    <xf numFmtId="3" fontId="9" fillId="0" borderId="13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9" fillId="0" borderId="14" xfId="1" applyNumberFormat="1" applyFont="1" applyBorder="1" applyAlignment="1">
      <alignment vertical="center"/>
    </xf>
    <xf numFmtId="0" fontId="7" fillId="0" borderId="9" xfId="1" applyFont="1" applyBorder="1" applyAlignment="1">
      <alignment horizontal="center"/>
    </xf>
    <xf numFmtId="0" fontId="7" fillId="0" borderId="13" xfId="1" applyFont="1" applyBorder="1"/>
    <xf numFmtId="0" fontId="9" fillId="0" borderId="13" xfId="1" applyFont="1" applyBorder="1" applyAlignment="1">
      <alignment horizontal="left" vertical="center"/>
    </xf>
    <xf numFmtId="3" fontId="9" fillId="0" borderId="13" xfId="3" applyNumberFormat="1" applyFont="1" applyBorder="1" applyAlignment="1">
      <alignment horizontal="right"/>
    </xf>
    <xf numFmtId="3" fontId="9" fillId="0" borderId="15" xfId="1" applyNumberFormat="1" applyFont="1" applyBorder="1" applyAlignment="1">
      <alignment horizontal="right" vertical="center"/>
    </xf>
    <xf numFmtId="3" fontId="9" fillId="0" borderId="13" xfId="1" applyNumberFormat="1" applyFont="1" applyBorder="1" applyAlignment="1">
      <alignment horizontal="right"/>
    </xf>
    <xf numFmtId="0" fontId="10" fillId="0" borderId="9" xfId="3" applyFont="1" applyBorder="1" applyAlignment="1">
      <alignment horizontal="center"/>
    </xf>
    <xf numFmtId="3" fontId="9" fillId="0" borderId="13" xfId="1" applyNumberFormat="1" applyFont="1" applyBorder="1"/>
    <xf numFmtId="0" fontId="9" fillId="0" borderId="13" xfId="3" applyFont="1" applyBorder="1" applyAlignment="1">
      <alignment horizontal="left"/>
    </xf>
    <xf numFmtId="3" fontId="9" fillId="0" borderId="13" xfId="1" applyNumberFormat="1" applyFont="1" applyBorder="1" applyAlignment="1">
      <alignment horizontal="right" vertical="center"/>
    </xf>
    <xf numFmtId="0" fontId="9" fillId="0" borderId="1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horizontal="right" vertical="center"/>
    </xf>
    <xf numFmtId="3" fontId="10" fillId="0" borderId="8" xfId="1" applyNumberFormat="1" applyFont="1" applyBorder="1" applyAlignment="1">
      <alignment horizontal="right" vertical="center"/>
    </xf>
    <xf numFmtId="3" fontId="10" fillId="0" borderId="13" xfId="1" applyNumberFormat="1" applyFont="1" applyBorder="1"/>
    <xf numFmtId="0" fontId="10" fillId="0" borderId="13" xfId="1" applyFont="1" applyBorder="1" applyAlignment="1">
      <alignment horizontal="left" vertical="center"/>
    </xf>
    <xf numFmtId="3" fontId="10" fillId="0" borderId="13" xfId="1" applyNumberFormat="1" applyFont="1" applyBorder="1" applyAlignment="1">
      <alignment vertical="center"/>
    </xf>
    <xf numFmtId="3" fontId="10" fillId="0" borderId="9" xfId="1" applyNumberFormat="1" applyFont="1" applyBorder="1" applyAlignment="1">
      <alignment vertical="center"/>
    </xf>
    <xf numFmtId="0" fontId="7" fillId="0" borderId="9" xfId="1" applyFont="1" applyBorder="1" applyAlignment="1">
      <alignment horizontal="left" vertical="center"/>
    </xf>
    <xf numFmtId="3" fontId="9" fillId="0" borderId="8" xfId="1" applyNumberFormat="1" applyFont="1" applyBorder="1" applyAlignment="1">
      <alignment horizontal="right" vertical="center"/>
    </xf>
    <xf numFmtId="3" fontId="9" fillId="0" borderId="8" xfId="3" applyNumberFormat="1" applyFont="1" applyBorder="1" applyAlignment="1">
      <alignment horizontal="right"/>
    </xf>
    <xf numFmtId="3" fontId="10" fillId="0" borderId="13" xfId="1" applyNumberFormat="1" applyFont="1" applyBorder="1" applyAlignment="1">
      <alignment horizontal="right"/>
    </xf>
    <xf numFmtId="0" fontId="7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3" fontId="7" fillId="0" borderId="8" xfId="1" applyNumberFormat="1" applyFont="1" applyBorder="1" applyAlignment="1">
      <alignment horizontal="right" vertical="center"/>
    </xf>
    <xf numFmtId="0" fontId="7" fillId="0" borderId="8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3" fontId="7" fillId="0" borderId="13" xfId="1" applyNumberFormat="1" applyFont="1" applyBorder="1" applyAlignment="1">
      <alignment vertical="center"/>
    </xf>
    <xf numFmtId="3" fontId="7" fillId="0" borderId="14" xfId="1" applyNumberFormat="1" applyFont="1" applyBorder="1" applyAlignment="1">
      <alignment vertical="center"/>
    </xf>
    <xf numFmtId="3" fontId="7" fillId="0" borderId="9" xfId="1" applyNumberFormat="1" applyFont="1" applyBorder="1" applyAlignment="1">
      <alignment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11" fillId="3" borderId="12" xfId="1" applyFont="1" applyFill="1" applyBorder="1" applyAlignment="1">
      <alignment horizontal="left" vertical="center"/>
    </xf>
    <xf numFmtId="0" fontId="11" fillId="3" borderId="13" xfId="1" applyFont="1" applyFill="1" applyBorder="1" applyAlignment="1">
      <alignment horizontal="left" vertical="center"/>
    </xf>
    <xf numFmtId="3" fontId="11" fillId="3" borderId="13" xfId="1" applyNumberFormat="1" applyFont="1" applyFill="1" applyBorder="1"/>
    <xf numFmtId="3" fontId="11" fillId="3" borderId="8" xfId="1" applyNumberFormat="1" applyFont="1" applyFill="1" applyBorder="1"/>
    <xf numFmtId="0" fontId="11" fillId="3" borderId="9" xfId="1" applyFont="1" applyFill="1" applyBorder="1" applyAlignment="1">
      <alignment horizontal="left" vertical="center"/>
    </xf>
    <xf numFmtId="3" fontId="11" fillId="3" borderId="9" xfId="1" applyNumberFormat="1" applyFont="1" applyFill="1" applyBorder="1"/>
    <xf numFmtId="0" fontId="11" fillId="0" borderId="1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horizontal="right" vertical="center"/>
    </xf>
    <xf numFmtId="3" fontId="11" fillId="0" borderId="8" xfId="1" applyNumberFormat="1" applyFont="1" applyBorder="1" applyAlignment="1">
      <alignment horizontal="right" vertical="center"/>
    </xf>
    <xf numFmtId="0" fontId="11" fillId="0" borderId="9" xfId="1" applyFont="1" applyBorder="1" applyAlignment="1">
      <alignment horizontal="left" vertical="center"/>
    </xf>
    <xf numFmtId="3" fontId="11" fillId="0" borderId="13" xfId="1" applyNumberFormat="1" applyFont="1" applyBorder="1"/>
    <xf numFmtId="3" fontId="11" fillId="0" borderId="9" xfId="1" applyNumberFormat="1" applyFont="1" applyBorder="1"/>
    <xf numFmtId="3" fontId="13" fillId="0" borderId="13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vertical="center"/>
    </xf>
    <xf numFmtId="3" fontId="13" fillId="0" borderId="13" xfId="1" applyNumberFormat="1" applyFont="1" applyBorder="1"/>
    <xf numFmtId="3" fontId="13" fillId="0" borderId="9" xfId="1" applyNumberFormat="1" applyFont="1" applyBorder="1"/>
    <xf numFmtId="0" fontId="7" fillId="0" borderId="9" xfId="1" applyFont="1" applyBorder="1" applyAlignment="1">
      <alignment vertical="center"/>
    </xf>
    <xf numFmtId="3" fontId="9" fillId="0" borderId="8" xfId="1" applyNumberFormat="1" applyFont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3" fontId="10" fillId="0" borderId="8" xfId="1" applyNumberFormat="1" applyFont="1" applyBorder="1"/>
    <xf numFmtId="0" fontId="8" fillId="0" borderId="9" xfId="1" applyFont="1" applyBorder="1" applyAlignment="1">
      <alignment horizontal="center" vertical="center"/>
    </xf>
    <xf numFmtId="3" fontId="14" fillId="0" borderId="13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0" fontId="15" fillId="0" borderId="0" xfId="1" applyFont="1"/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3" fontId="7" fillId="0" borderId="8" xfId="1" applyNumberFormat="1" applyFont="1" applyBorder="1" applyAlignment="1">
      <alignment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3" fontId="9" fillId="4" borderId="13" xfId="1" applyNumberFormat="1" applyFont="1" applyFill="1" applyBorder="1" applyAlignment="1">
      <alignment vertical="center"/>
    </xf>
    <xf numFmtId="3" fontId="9" fillId="4" borderId="9" xfId="1" applyNumberFormat="1" applyFont="1" applyFill="1" applyBorder="1" applyAlignment="1">
      <alignment vertical="center"/>
    </xf>
    <xf numFmtId="0" fontId="10" fillId="0" borderId="9" xfId="1" applyFont="1" applyBorder="1" applyAlignment="1">
      <alignment horizontal="left" vertical="center" wrapText="1"/>
    </xf>
    <xf numFmtId="3" fontId="10" fillId="0" borderId="8" xfId="1" applyNumberFormat="1" applyFont="1" applyBorder="1" applyAlignment="1">
      <alignment vertical="center"/>
    </xf>
    <xf numFmtId="3" fontId="10" fillId="4" borderId="13" xfId="1" applyNumberFormat="1" applyFont="1" applyFill="1" applyBorder="1" applyAlignment="1">
      <alignment vertical="center"/>
    </xf>
    <xf numFmtId="3" fontId="10" fillId="4" borderId="9" xfId="1" applyNumberFormat="1" applyFont="1" applyFill="1" applyBorder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8" fillId="0" borderId="9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 wrapText="1"/>
    </xf>
    <xf numFmtId="0" fontId="7" fillId="0" borderId="9" xfId="1" applyFont="1" applyBorder="1" applyAlignment="1">
      <alignment vertical="center" wrapText="1"/>
    </xf>
    <xf numFmtId="0" fontId="15" fillId="0" borderId="13" xfId="1" applyFont="1" applyBorder="1" applyAlignment="1">
      <alignment vertical="center" wrapText="1"/>
    </xf>
    <xf numFmtId="0" fontId="9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15" fillId="0" borderId="9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wrapText="1"/>
    </xf>
    <xf numFmtId="3" fontId="10" fillId="0" borderId="15" xfId="1" applyNumberFormat="1" applyFont="1" applyBorder="1"/>
    <xf numFmtId="0" fontId="10" fillId="0" borderId="8" xfId="1" applyFont="1" applyBorder="1" applyAlignment="1">
      <alignment horizontal="left" vertical="center" wrapText="1"/>
    </xf>
    <xf numFmtId="3" fontId="10" fillId="3" borderId="13" xfId="1" applyNumberFormat="1" applyFont="1" applyFill="1" applyBorder="1" applyAlignment="1">
      <alignment horizontal="right" vertical="center"/>
    </xf>
    <xf numFmtId="3" fontId="10" fillId="3" borderId="8" xfId="1" applyNumberFormat="1" applyFont="1" applyFill="1" applyBorder="1" applyAlignment="1">
      <alignment horizontal="right" vertical="center"/>
    </xf>
    <xf numFmtId="3" fontId="10" fillId="3" borderId="13" xfId="1" applyNumberFormat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3" fontId="7" fillId="0" borderId="9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horizontal="center" vertical="center"/>
    </xf>
    <xf numFmtId="3" fontId="2" fillId="2" borderId="18" xfId="1" applyNumberFormat="1" applyFont="1" applyFill="1" applyBorder="1" applyAlignment="1">
      <alignment vertical="center"/>
    </xf>
    <xf numFmtId="0" fontId="2" fillId="2" borderId="19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3" fillId="0" borderId="0" xfId="4" applyFont="1"/>
    <xf numFmtId="0" fontId="18" fillId="0" borderId="0" xfId="1" applyFont="1"/>
    <xf numFmtId="0" fontId="4" fillId="0" borderId="0" xfId="2"/>
    <xf numFmtId="0" fontId="39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40" fillId="0" borderId="0" xfId="2" applyFont="1" applyAlignment="1">
      <alignment horizontal="center" wrapText="1"/>
    </xf>
    <xf numFmtId="0" fontId="41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41" fillId="0" borderId="0" xfId="2" applyFont="1" applyAlignment="1">
      <alignment wrapText="1"/>
    </xf>
    <xf numFmtId="0" fontId="43" fillId="0" borderId="37" xfId="2" applyFont="1" applyBorder="1" applyAlignment="1">
      <alignment horizontal="center" wrapText="1"/>
    </xf>
    <xf numFmtId="0" fontId="43" fillId="0" borderId="38" xfId="2" applyFont="1" applyBorder="1" applyAlignment="1">
      <alignment horizontal="center" wrapText="1"/>
    </xf>
    <xf numFmtId="0" fontId="44" fillId="0" borderId="39" xfId="2" applyFont="1" applyBorder="1" applyAlignment="1">
      <alignment horizontal="center" wrapText="1"/>
    </xf>
    <xf numFmtId="0" fontId="44" fillId="0" borderId="40" xfId="2" applyFont="1" applyBorder="1" applyAlignment="1">
      <alignment horizontal="center" wrapText="1"/>
    </xf>
    <xf numFmtId="0" fontId="43" fillId="0" borderId="40" xfId="2" applyFont="1" applyBorder="1" applyAlignment="1">
      <alignment horizontal="center" wrapText="1"/>
    </xf>
    <xf numFmtId="0" fontId="43" fillId="0" borderId="41" xfId="2" applyFont="1" applyBorder="1" applyAlignment="1">
      <alignment horizontal="center" wrapText="1"/>
    </xf>
    <xf numFmtId="0" fontId="39" fillId="0" borderId="42" xfId="2" applyFont="1" applyBorder="1" applyAlignment="1">
      <alignment wrapText="1"/>
    </xf>
    <xf numFmtId="0" fontId="39" fillId="0" borderId="43" xfId="2" applyFont="1" applyBorder="1" applyAlignment="1">
      <alignment wrapText="1"/>
    </xf>
    <xf numFmtId="3" fontId="39" fillId="0" borderId="43" xfId="0" applyNumberFormat="1" applyFont="1" applyBorder="1" applyAlignment="1">
      <alignment horizontal="right" wrapText="1"/>
    </xf>
    <xf numFmtId="3" fontId="45" fillId="0" borderId="13" xfId="2" applyNumberFormat="1" applyFont="1" applyBorder="1"/>
    <xf numFmtId="3" fontId="44" fillId="0" borderId="43" xfId="2" applyNumberFormat="1" applyFont="1" applyBorder="1" applyAlignment="1">
      <alignment horizontal="right" wrapText="1"/>
    </xf>
    <xf numFmtId="3" fontId="44" fillId="0" borderId="44" xfId="2" applyNumberFormat="1" applyFont="1" applyBorder="1" applyAlignment="1">
      <alignment horizontal="right" wrapText="1"/>
    </xf>
    <xf numFmtId="0" fontId="41" fillId="0" borderId="45" xfId="2" applyFont="1" applyBorder="1" applyAlignment="1">
      <alignment wrapText="1"/>
    </xf>
    <xf numFmtId="0" fontId="41" fillId="0" borderId="13" xfId="2" applyFont="1" applyBorder="1" applyAlignment="1">
      <alignment wrapText="1"/>
    </xf>
    <xf numFmtId="3" fontId="41" fillId="0" borderId="13" xfId="0" applyNumberFormat="1" applyFont="1" applyBorder="1" applyAlignment="1">
      <alignment horizontal="right" wrapText="1"/>
    </xf>
    <xf numFmtId="3" fontId="4" fillId="0" borderId="13" xfId="2" applyNumberFormat="1" applyFont="1" applyBorder="1"/>
    <xf numFmtId="3" fontId="46" fillId="0" borderId="13" xfId="0" applyNumberFormat="1" applyFont="1" applyBorder="1" applyAlignment="1">
      <alignment horizontal="right" wrapText="1"/>
    </xf>
    <xf numFmtId="3" fontId="46" fillId="0" borderId="13" xfId="2" applyNumberFormat="1" applyFont="1" applyBorder="1" applyAlignment="1">
      <alignment horizontal="right" wrapText="1"/>
    </xf>
    <xf numFmtId="3" fontId="46" fillId="0" borderId="46" xfId="2" applyNumberFormat="1" applyFont="1" applyBorder="1" applyAlignment="1">
      <alignment horizontal="right" wrapText="1"/>
    </xf>
    <xf numFmtId="0" fontId="4" fillId="0" borderId="0" xfId="2" applyFont="1"/>
    <xf numFmtId="0" fontId="3" fillId="0" borderId="13" xfId="2" applyFont="1" applyBorder="1" applyAlignment="1">
      <alignment wrapText="1"/>
    </xf>
    <xf numFmtId="3" fontId="3" fillId="0" borderId="13" xfId="0" applyNumberFormat="1" applyFont="1" applyBorder="1" applyAlignment="1">
      <alignment horizontal="right" wrapText="1"/>
    </xf>
    <xf numFmtId="3" fontId="47" fillId="0" borderId="13" xfId="2" applyNumberFormat="1" applyFont="1" applyBorder="1" applyAlignment="1">
      <alignment horizontal="right" wrapText="1"/>
    </xf>
    <xf numFmtId="3" fontId="47" fillId="0" borderId="46" xfId="2" applyNumberFormat="1" applyFont="1" applyBorder="1" applyAlignment="1">
      <alignment horizontal="right" wrapText="1"/>
    </xf>
    <xf numFmtId="0" fontId="39" fillId="0" borderId="45" xfId="2" applyFont="1" applyBorder="1" applyAlignment="1">
      <alignment wrapText="1"/>
    </xf>
    <xf numFmtId="0" fontId="39" fillId="0" borderId="13" xfId="2" applyFont="1" applyBorder="1" applyAlignment="1">
      <alignment wrapText="1"/>
    </xf>
    <xf numFmtId="3" fontId="39" fillId="0" borderId="13" xfId="0" applyNumberFormat="1" applyFont="1" applyBorder="1" applyAlignment="1">
      <alignment horizontal="right" wrapText="1"/>
    </xf>
    <xf numFmtId="3" fontId="44" fillId="0" borderId="13" xfId="0" applyNumberFormat="1" applyFont="1" applyBorder="1" applyAlignment="1">
      <alignment horizontal="right" wrapText="1"/>
    </xf>
    <xf numFmtId="3" fontId="44" fillId="0" borderId="46" xfId="0" applyNumberFormat="1" applyFont="1" applyBorder="1" applyAlignment="1">
      <alignment horizontal="right" wrapText="1"/>
    </xf>
    <xf numFmtId="3" fontId="4" fillId="0" borderId="13" xfId="2" applyNumberFormat="1" applyBorder="1"/>
    <xf numFmtId="3" fontId="44" fillId="0" borderId="13" xfId="2" applyNumberFormat="1" applyFont="1" applyBorder="1" applyAlignment="1">
      <alignment horizontal="right" wrapText="1"/>
    </xf>
    <xf numFmtId="3" fontId="44" fillId="0" borderId="46" xfId="2" applyNumberFormat="1" applyFont="1" applyBorder="1" applyAlignment="1">
      <alignment horizontal="right" wrapText="1"/>
    </xf>
    <xf numFmtId="0" fontId="46" fillId="0" borderId="45" xfId="2" applyFont="1" applyBorder="1" applyAlignment="1">
      <alignment wrapText="1"/>
    </xf>
    <xf numFmtId="0" fontId="46" fillId="0" borderId="13" xfId="2" applyFont="1" applyBorder="1" applyAlignment="1">
      <alignment wrapText="1"/>
    </xf>
    <xf numFmtId="3" fontId="48" fillId="0" borderId="13" xfId="2" applyNumberFormat="1" applyFont="1" applyBorder="1"/>
    <xf numFmtId="0" fontId="48" fillId="0" borderId="0" xfId="2" applyFont="1"/>
    <xf numFmtId="165" fontId="41" fillId="0" borderId="13" xfId="58" applyNumberFormat="1" applyFont="1" applyBorder="1" applyAlignment="1">
      <alignment horizontal="right" wrapText="1"/>
    </xf>
    <xf numFmtId="3" fontId="41" fillId="0" borderId="43" xfId="0" applyNumberFormat="1" applyFont="1" applyBorder="1" applyAlignment="1">
      <alignment horizontal="right" wrapText="1"/>
    </xf>
    <xf numFmtId="3" fontId="46" fillId="0" borderId="43" xfId="2" applyNumberFormat="1" applyFont="1" applyBorder="1" applyAlignment="1">
      <alignment horizontal="right" wrapText="1"/>
    </xf>
    <xf numFmtId="3" fontId="46" fillId="0" borderId="44" xfId="2" applyNumberFormat="1" applyFont="1" applyBorder="1" applyAlignment="1">
      <alignment horizontal="right" wrapText="1"/>
    </xf>
    <xf numFmtId="0" fontId="39" fillId="0" borderId="13" xfId="0" applyFont="1" applyBorder="1" applyAlignment="1">
      <alignment horizontal="right" wrapText="1"/>
    </xf>
    <xf numFmtId="0" fontId="41" fillId="0" borderId="13" xfId="0" applyFont="1" applyBorder="1" applyAlignment="1">
      <alignment wrapText="1"/>
    </xf>
    <xf numFmtId="3" fontId="39" fillId="0" borderId="13" xfId="0" applyNumberFormat="1" applyFont="1" applyBorder="1" applyAlignment="1">
      <alignment wrapText="1"/>
    </xf>
    <xf numFmtId="3" fontId="44" fillId="0" borderId="13" xfId="2" applyNumberFormat="1" applyFont="1" applyBorder="1" applyAlignment="1">
      <alignment wrapText="1"/>
    </xf>
    <xf numFmtId="3" fontId="44" fillId="0" borderId="46" xfId="2" applyNumberFormat="1" applyFont="1" applyBorder="1" applyAlignment="1">
      <alignment wrapText="1"/>
    </xf>
    <xf numFmtId="0" fontId="49" fillId="0" borderId="45" xfId="2" applyFont="1" applyBorder="1" applyAlignment="1">
      <alignment wrapText="1"/>
    </xf>
    <xf numFmtId="0" fontId="49" fillId="0" borderId="13" xfId="2" applyFont="1" applyBorder="1" applyAlignment="1">
      <alignment wrapText="1"/>
    </xf>
    <xf numFmtId="3" fontId="49" fillId="0" borderId="13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0" fontId="49" fillId="0" borderId="47" xfId="2" applyFont="1" applyBorder="1" applyAlignment="1">
      <alignment wrapText="1"/>
    </xf>
    <xf numFmtId="0" fontId="49" fillId="0" borderId="48" xfId="2" applyFont="1" applyBorder="1" applyAlignment="1">
      <alignment wrapText="1"/>
    </xf>
    <xf numFmtId="3" fontId="49" fillId="0" borderId="48" xfId="0" applyNumberFormat="1" applyFont="1" applyBorder="1" applyAlignment="1">
      <alignment horizontal="right" wrapText="1"/>
    </xf>
    <xf numFmtId="3" fontId="44" fillId="0" borderId="48" xfId="2" applyNumberFormat="1" applyFont="1" applyBorder="1" applyAlignment="1">
      <alignment horizontal="right" wrapText="1"/>
    </xf>
    <xf numFmtId="3" fontId="44" fillId="0" borderId="49" xfId="2" applyNumberFormat="1" applyFont="1" applyBorder="1" applyAlignment="1">
      <alignment horizontal="right" wrapText="1"/>
    </xf>
    <xf numFmtId="0" fontId="50" fillId="0" borderId="0" xfId="2" applyFont="1"/>
    <xf numFmtId="0" fontId="51" fillId="0" borderId="0" xfId="2" applyFont="1" applyAlignment="1">
      <alignment wrapText="1"/>
    </xf>
    <xf numFmtId="0" fontId="52" fillId="0" borderId="0" xfId="2" applyFont="1"/>
    <xf numFmtId="0" fontId="41" fillId="0" borderId="0" xfId="2" applyFont="1" applyBorder="1" applyAlignment="1">
      <alignment horizontal="right" wrapText="1"/>
    </xf>
    <xf numFmtId="0" fontId="40" fillId="0" borderId="31" xfId="2" applyFont="1" applyBorder="1" applyAlignment="1">
      <alignment horizontal="center" wrapText="1"/>
    </xf>
    <xf numFmtId="0" fontId="40" fillId="0" borderId="36" xfId="2" applyFont="1" applyBorder="1" applyAlignment="1">
      <alignment horizontal="center" wrapText="1"/>
    </xf>
    <xf numFmtId="166" fontId="39" fillId="0" borderId="43" xfId="0" applyNumberFormat="1" applyFont="1" applyBorder="1" applyAlignment="1">
      <alignment horizontal="right" wrapText="1"/>
    </xf>
    <xf numFmtId="0" fontId="15" fillId="0" borderId="0" xfId="2" applyFont="1"/>
    <xf numFmtId="0" fontId="3" fillId="0" borderId="0" xfId="2" applyFont="1"/>
    <xf numFmtId="3" fontId="3" fillId="0" borderId="13" xfId="2" applyNumberFormat="1" applyFont="1" applyBorder="1"/>
    <xf numFmtId="3" fontId="54" fillId="0" borderId="0" xfId="36" applyNumberFormat="1" applyFont="1" applyBorder="1" applyAlignment="1">
      <alignment horizontal="right" wrapText="1"/>
    </xf>
    <xf numFmtId="3" fontId="3" fillId="0" borderId="0" xfId="36" applyNumberFormat="1" applyFont="1" applyBorder="1"/>
    <xf numFmtId="3" fontId="39" fillId="0" borderId="0" xfId="36" applyNumberFormat="1" applyFont="1" applyBorder="1" applyAlignment="1">
      <alignment wrapText="1"/>
    </xf>
    <xf numFmtId="3" fontId="55" fillId="0" borderId="0" xfId="36" applyNumberFormat="1" applyFont="1" applyBorder="1"/>
    <xf numFmtId="0" fontId="8" fillId="0" borderId="13" xfId="2" applyFont="1" applyBorder="1" applyAlignment="1">
      <alignment wrapText="1"/>
    </xf>
    <xf numFmtId="3" fontId="8" fillId="0" borderId="13" xfId="2" applyNumberFormat="1" applyFont="1" applyBorder="1"/>
    <xf numFmtId="3" fontId="7" fillId="0" borderId="0" xfId="36" applyNumberFormat="1" applyFont="1" applyBorder="1"/>
    <xf numFmtId="0" fontId="41" fillId="0" borderId="42" xfId="2" applyFont="1" applyBorder="1" applyAlignment="1">
      <alignment wrapText="1"/>
    </xf>
    <xf numFmtId="0" fontId="41" fillId="0" borderId="43" xfId="2" applyFont="1" applyBorder="1" applyAlignment="1">
      <alignment wrapText="1"/>
    </xf>
    <xf numFmtId="3" fontId="46" fillId="0" borderId="46" xfId="0" applyNumberFormat="1" applyFont="1" applyBorder="1" applyAlignment="1">
      <alignment horizontal="right" wrapText="1"/>
    </xf>
    <xf numFmtId="165" fontId="41" fillId="0" borderId="13" xfId="35" applyNumberFormat="1" applyFont="1" applyBorder="1" applyAlignment="1">
      <alignment horizontal="right" wrapText="1"/>
    </xf>
    <xf numFmtId="3" fontId="41" fillId="0" borderId="46" xfId="0" applyNumberFormat="1" applyFont="1" applyBorder="1" applyAlignment="1">
      <alignment horizontal="right" wrapText="1"/>
    </xf>
    <xf numFmtId="165" fontId="41" fillId="0" borderId="13" xfId="35" quotePrefix="1" applyNumberFormat="1" applyFont="1" applyBorder="1" applyAlignment="1">
      <alignment horizontal="right" wrapText="1"/>
    </xf>
    <xf numFmtId="165" fontId="46" fillId="0" borderId="13" xfId="35" applyNumberFormat="1" applyFont="1" applyFill="1" applyBorder="1" applyAlignment="1">
      <alignment horizontal="right" wrapText="1"/>
    </xf>
    <xf numFmtId="165" fontId="46" fillId="0" borderId="46" xfId="35" applyNumberFormat="1" applyFont="1" applyBorder="1" applyAlignment="1">
      <alignment horizontal="right" wrapText="1"/>
    </xf>
    <xf numFmtId="3" fontId="15" fillId="0" borderId="13" xfId="2" applyNumberFormat="1" applyFont="1" applyBorder="1"/>
    <xf numFmtId="0" fontId="56" fillId="0" borderId="45" xfId="2" applyFont="1" applyBorder="1" applyAlignment="1">
      <alignment wrapText="1"/>
    </xf>
    <xf numFmtId="0" fontId="56" fillId="0" borderId="13" xfId="2" applyFont="1" applyBorder="1" applyAlignment="1">
      <alignment wrapText="1"/>
    </xf>
    <xf numFmtId="3" fontId="57" fillId="0" borderId="13" xfId="0" applyNumberFormat="1" applyFont="1" applyBorder="1" applyAlignment="1">
      <alignment horizontal="right" wrapText="1"/>
    </xf>
    <xf numFmtId="0" fontId="58" fillId="0" borderId="0" xfId="2" applyFont="1"/>
    <xf numFmtId="3" fontId="58" fillId="0" borderId="13" xfId="2" applyNumberFormat="1" applyFont="1" applyBorder="1"/>
    <xf numFmtId="0" fontId="56" fillId="0" borderId="47" xfId="2" applyFont="1" applyBorder="1" applyAlignment="1">
      <alignment wrapText="1"/>
    </xf>
    <xf numFmtId="0" fontId="56" fillId="0" borderId="48" xfId="2" applyFont="1" applyBorder="1" applyAlignment="1">
      <alignment wrapText="1"/>
    </xf>
    <xf numFmtId="3" fontId="57" fillId="0" borderId="48" xfId="0" applyNumberFormat="1" applyFont="1" applyBorder="1" applyAlignment="1">
      <alignment horizontal="right" wrapText="1"/>
    </xf>
    <xf numFmtId="3" fontId="4" fillId="0" borderId="0" xfId="2" applyNumberFormat="1"/>
    <xf numFmtId="0" fontId="59" fillId="0" borderId="0" xfId="2" applyFont="1" applyAlignment="1">
      <alignment wrapText="1"/>
    </xf>
    <xf numFmtId="0" fontId="1" fillId="0" borderId="0" xfId="50" applyAlignment="1" applyProtection="1">
      <alignment horizontal="right"/>
      <protection locked="0"/>
    </xf>
    <xf numFmtId="0" fontId="1" fillId="0" borderId="0" xfId="50"/>
    <xf numFmtId="0" fontId="3" fillId="0" borderId="0" xfId="50" applyFont="1"/>
    <xf numFmtId="0" fontId="60" fillId="0" borderId="0" xfId="50" applyFont="1" applyAlignment="1" applyProtection="1">
      <alignment horizontal="center" vertical="center" wrapText="1"/>
      <protection locked="0"/>
    </xf>
    <xf numFmtId="0" fontId="61" fillId="0" borderId="0" xfId="50" applyFont="1" applyAlignment="1" applyProtection="1">
      <alignment horizontal="center" vertical="center"/>
      <protection locked="0"/>
    </xf>
    <xf numFmtId="0" fontId="3" fillId="0" borderId="0" xfId="50" applyFont="1" applyAlignment="1">
      <alignment horizontal="right" wrapText="1"/>
    </xf>
    <xf numFmtId="0" fontId="61" fillId="0" borderId="51" xfId="50" applyFont="1" applyBorder="1" applyAlignment="1" applyProtection="1">
      <alignment horizontal="center" vertical="center"/>
      <protection locked="0"/>
    </xf>
    <xf numFmtId="0" fontId="3" fillId="0" borderId="51" xfId="50" applyFont="1" applyBorder="1" applyAlignment="1">
      <alignment horizontal="right" wrapText="1"/>
    </xf>
    <xf numFmtId="0" fontId="39" fillId="0" borderId="18" xfId="2" applyFont="1" applyBorder="1" applyAlignment="1">
      <alignment horizontal="center" wrapText="1"/>
    </xf>
    <xf numFmtId="0" fontId="39" fillId="0" borderId="55" xfId="2" applyFont="1" applyBorder="1" applyAlignment="1">
      <alignment horizontal="center" wrapText="1"/>
    </xf>
    <xf numFmtId="0" fontId="44" fillId="0" borderId="56" xfId="2" applyFont="1" applyBorder="1" applyAlignment="1">
      <alignment horizontal="center" wrapText="1"/>
    </xf>
    <xf numFmtId="0" fontId="44" fillId="0" borderId="43" xfId="2" applyFont="1" applyBorder="1" applyAlignment="1">
      <alignment horizontal="center" wrapText="1"/>
    </xf>
    <xf numFmtId="0" fontId="44" fillId="0" borderId="57" xfId="2" applyFont="1" applyBorder="1" applyAlignment="1">
      <alignment horizontal="center" wrapText="1"/>
    </xf>
    <xf numFmtId="0" fontId="54" fillId="0" borderId="12" xfId="2" applyFont="1" applyBorder="1" applyAlignment="1">
      <alignment wrapText="1"/>
    </xf>
    <xf numFmtId="0" fontId="54" fillId="0" borderId="13" xfId="2" applyFont="1" applyBorder="1" applyAlignment="1">
      <alignment wrapText="1"/>
    </xf>
    <xf numFmtId="3" fontId="54" fillId="0" borderId="13" xfId="36" applyNumberFormat="1" applyFont="1" applyBorder="1" applyAlignment="1">
      <alignment wrapText="1"/>
    </xf>
    <xf numFmtId="3" fontId="54" fillId="0" borderId="13" xfId="36" applyNumberFormat="1" applyFont="1" applyBorder="1" applyAlignment="1">
      <alignment horizontal="right" wrapText="1"/>
    </xf>
    <xf numFmtId="3" fontId="55" fillId="0" borderId="13" xfId="50" applyNumberFormat="1" applyFont="1" applyBorder="1"/>
    <xf numFmtId="3" fontId="54" fillId="0" borderId="14" xfId="36" applyNumberFormat="1" applyFont="1" applyBorder="1" applyAlignment="1">
      <alignment horizontal="right" wrapText="1"/>
    </xf>
    <xf numFmtId="0" fontId="41" fillId="0" borderId="12" xfId="2" applyFont="1" applyBorder="1" applyAlignment="1">
      <alignment wrapText="1"/>
    </xf>
    <xf numFmtId="3" fontId="41" fillId="0" borderId="13" xfId="36" applyNumberFormat="1" applyFont="1" applyBorder="1" applyAlignment="1">
      <alignment wrapText="1"/>
    </xf>
    <xf numFmtId="3" fontId="3" fillId="0" borderId="13" xfId="36" applyNumberFormat="1" applyFont="1" applyBorder="1"/>
    <xf numFmtId="3" fontId="3" fillId="0" borderId="13" xfId="50" applyNumberFormat="1" applyFont="1" applyBorder="1"/>
    <xf numFmtId="3" fontId="3" fillId="0" borderId="14" xfId="36" applyNumberFormat="1" applyFont="1" applyBorder="1"/>
    <xf numFmtId="0" fontId="39" fillId="0" borderId="12" xfId="2" applyFont="1" applyBorder="1" applyAlignment="1">
      <alignment wrapText="1"/>
    </xf>
    <xf numFmtId="3" fontId="39" fillId="0" borderId="13" xfId="36" applyNumberFormat="1" applyFont="1" applyBorder="1" applyAlignment="1">
      <alignment wrapText="1"/>
    </xf>
    <xf numFmtId="3" fontId="14" fillId="0" borderId="13" xfId="50" applyNumberFormat="1" applyFont="1" applyBorder="1"/>
    <xf numFmtId="3" fontId="39" fillId="0" borderId="14" xfId="36" applyNumberFormat="1" applyFont="1" applyBorder="1" applyAlignment="1">
      <alignment wrapText="1"/>
    </xf>
    <xf numFmtId="3" fontId="55" fillId="0" borderId="13" xfId="36" applyNumberFormat="1" applyFont="1" applyBorder="1"/>
    <xf numFmtId="3" fontId="55" fillId="0" borderId="14" xfId="36" applyNumberFormat="1" applyFont="1" applyBorder="1"/>
    <xf numFmtId="0" fontId="3" fillId="0" borderId="12" xfId="50" applyFont="1" applyBorder="1" applyProtection="1">
      <protection locked="0"/>
    </xf>
    <xf numFmtId="0" fontId="3" fillId="0" borderId="13" xfId="50" applyFont="1" applyBorder="1" applyProtection="1">
      <protection locked="0"/>
    </xf>
    <xf numFmtId="3" fontId="3" fillId="0" borderId="13" xfId="36" applyNumberFormat="1" applyFont="1" applyBorder="1" applyProtection="1">
      <protection locked="0"/>
    </xf>
    <xf numFmtId="0" fontId="49" fillId="0" borderId="17" xfId="2" applyFont="1" applyBorder="1" applyAlignment="1">
      <alignment wrapText="1"/>
    </xf>
    <xf numFmtId="0" fontId="49" fillId="0" borderId="18" xfId="2" applyFont="1" applyBorder="1" applyAlignment="1">
      <alignment wrapText="1"/>
    </xf>
    <xf numFmtId="3" fontId="49" fillId="0" borderId="18" xfId="36" applyNumberFormat="1" applyFont="1" applyBorder="1" applyAlignment="1">
      <alignment wrapText="1"/>
    </xf>
    <xf numFmtId="3" fontId="7" fillId="0" borderId="18" xfId="36" applyNumberFormat="1" applyFont="1" applyBorder="1"/>
    <xf numFmtId="3" fontId="7" fillId="0" borderId="18" xfId="50" applyNumberFormat="1" applyFont="1" applyBorder="1"/>
    <xf numFmtId="3" fontId="7" fillId="0" borderId="55" xfId="36" applyNumberFormat="1" applyFont="1" applyBorder="1"/>
    <xf numFmtId="0" fontId="49" fillId="0" borderId="0" xfId="2" applyFont="1" applyAlignment="1">
      <alignment wrapText="1"/>
    </xf>
    <xf numFmtId="3" fontId="49" fillId="0" borderId="0" xfId="2" applyNumberFormat="1" applyFont="1" applyAlignment="1">
      <alignment wrapText="1"/>
    </xf>
    <xf numFmtId="3" fontId="3" fillId="0" borderId="0" xfId="50" applyNumberFormat="1" applyFont="1"/>
    <xf numFmtId="0" fontId="3" fillId="0" borderId="29" xfId="50" applyFont="1" applyBorder="1"/>
    <xf numFmtId="0" fontId="7" fillId="0" borderId="29" xfId="50" applyFont="1" applyBorder="1"/>
    <xf numFmtId="3" fontId="7" fillId="0" borderId="29" xfId="50" applyNumberFormat="1" applyFont="1" applyBorder="1"/>
    <xf numFmtId="3" fontId="3" fillId="0" borderId="29" xfId="50" applyNumberFormat="1" applyFont="1" applyBorder="1"/>
    <xf numFmtId="3" fontId="44" fillId="0" borderId="40" xfId="2" applyNumberFormat="1" applyFont="1" applyBorder="1" applyAlignment="1">
      <alignment horizontal="center" wrapText="1"/>
    </xf>
    <xf numFmtId="0" fontId="54" fillId="0" borderId="45" xfId="2" applyFont="1" applyBorder="1" applyAlignment="1">
      <alignment wrapText="1"/>
    </xf>
    <xf numFmtId="3" fontId="54" fillId="0" borderId="13" xfId="2" applyNumberFormat="1" applyFont="1" applyBorder="1" applyAlignment="1">
      <alignment wrapText="1"/>
    </xf>
    <xf numFmtId="3" fontId="54" fillId="0" borderId="13" xfId="2" applyNumberFormat="1" applyFont="1" applyBorder="1" applyAlignment="1">
      <alignment horizontal="right" wrapText="1"/>
    </xf>
    <xf numFmtId="3" fontId="41" fillId="0" borderId="13" xfId="2" applyNumberFormat="1" applyFont="1" applyBorder="1" applyAlignment="1">
      <alignment wrapText="1"/>
    </xf>
    <xf numFmtId="0" fontId="55" fillId="0" borderId="13" xfId="2" applyFont="1" applyBorder="1" applyAlignment="1">
      <alignment wrapText="1"/>
    </xf>
    <xf numFmtId="3" fontId="55" fillId="0" borderId="13" xfId="2" applyNumberFormat="1" applyFont="1" applyBorder="1" applyAlignment="1">
      <alignment wrapText="1"/>
    </xf>
    <xf numFmtId="0" fontId="63" fillId="0" borderId="45" xfId="2" applyFont="1" applyBorder="1" applyAlignment="1">
      <alignment wrapText="1"/>
    </xf>
    <xf numFmtId="0" fontId="63" fillId="0" borderId="13" xfId="2" applyFont="1" applyBorder="1" applyAlignment="1">
      <alignment wrapText="1"/>
    </xf>
    <xf numFmtId="3" fontId="63" fillId="0" borderId="13" xfId="2" applyNumberFormat="1" applyFont="1" applyBorder="1" applyAlignment="1">
      <alignment wrapText="1"/>
    </xf>
    <xf numFmtId="3" fontId="41" fillId="0" borderId="9" xfId="2" applyNumberFormat="1" applyFont="1" applyBorder="1" applyAlignment="1">
      <alignment wrapText="1"/>
    </xf>
    <xf numFmtId="3" fontId="63" fillId="0" borderId="9" xfId="2" applyNumberFormat="1" applyFont="1" applyBorder="1" applyAlignment="1">
      <alignment wrapText="1"/>
    </xf>
    <xf numFmtId="3" fontId="49" fillId="0" borderId="48" xfId="2" applyNumberFormat="1" applyFont="1" applyBorder="1" applyAlignment="1">
      <alignment wrapText="1"/>
    </xf>
    <xf numFmtId="3" fontId="7" fillId="0" borderId="48" xfId="50" applyNumberFormat="1" applyFont="1" applyBorder="1"/>
    <xf numFmtId="3" fontId="7" fillId="0" borderId="0" xfId="50" applyNumberFormat="1" applyFont="1"/>
    <xf numFmtId="0" fontId="4" fillId="0" borderId="0" xfId="2" applyAlignment="1">
      <alignment vertical="center" wrapText="1"/>
    </xf>
    <xf numFmtId="0" fontId="7" fillId="0" borderId="0" xfId="50" applyFont="1"/>
    <xf numFmtId="0" fontId="64" fillId="0" borderId="58" xfId="2" applyFont="1" applyBorder="1" applyAlignment="1">
      <alignment horizontal="left" vertical="center"/>
    </xf>
    <xf numFmtId="0" fontId="65" fillId="0" borderId="59" xfId="2" applyFont="1" applyBorder="1" applyAlignment="1">
      <alignment vertical="center" wrapText="1"/>
    </xf>
    <xf numFmtId="0" fontId="65" fillId="0" borderId="60" xfId="2" applyFont="1" applyBorder="1" applyAlignment="1">
      <alignment vertical="center" wrapText="1"/>
    </xf>
    <xf numFmtId="167" fontId="65" fillId="0" borderId="61" xfId="2" applyNumberFormat="1" applyFont="1" applyBorder="1" applyAlignment="1" applyProtection="1">
      <alignment horizontal="right" vertical="center" wrapText="1" indent="1"/>
      <protection locked="0"/>
    </xf>
    <xf numFmtId="0" fontId="4" fillId="0" borderId="62" xfId="2" applyBorder="1"/>
    <xf numFmtId="0" fontId="45" fillId="0" borderId="62" xfId="2" applyFont="1" applyBorder="1"/>
    <xf numFmtId="3" fontId="65" fillId="0" borderId="61" xfId="2" applyNumberFormat="1" applyFont="1" applyBorder="1" applyAlignment="1" applyProtection="1">
      <alignment horizontal="right" vertical="center" wrapText="1" indent="1"/>
      <protection locked="0"/>
    </xf>
    <xf numFmtId="0" fontId="1" fillId="0" borderId="62" xfId="50" applyBorder="1"/>
    <xf numFmtId="0" fontId="66" fillId="0" borderId="62" xfId="50" applyFont="1" applyBorder="1"/>
    <xf numFmtId="167" fontId="65" fillId="0" borderId="63" xfId="2" applyNumberFormat="1" applyFont="1" applyBorder="1" applyAlignment="1" applyProtection="1">
      <alignment horizontal="right" vertical="center" wrapText="1" indent="1"/>
      <protection locked="0"/>
    </xf>
    <xf numFmtId="3" fontId="65" fillId="0" borderId="63" xfId="2" applyNumberFormat="1" applyFont="1" applyBorder="1" applyAlignment="1" applyProtection="1">
      <alignment horizontal="right" vertical="center" wrapText="1" indent="1"/>
      <protection locked="0"/>
    </xf>
    <xf numFmtId="0" fontId="68" fillId="0" borderId="0" xfId="49" applyFont="1" applyAlignment="1">
      <alignment horizontal="right"/>
    </xf>
    <xf numFmtId="0" fontId="25" fillId="0" borderId="0" xfId="49" applyAlignment="1">
      <alignment horizontal="right"/>
    </xf>
    <xf numFmtId="0" fontId="25" fillId="0" borderId="0" xfId="49"/>
    <xf numFmtId="0" fontId="70" fillId="0" borderId="0" xfId="49" applyFont="1" applyAlignment="1">
      <alignment horizontal="center"/>
    </xf>
    <xf numFmtId="0" fontId="5" fillId="0" borderId="0" xfId="2" applyFont="1" applyAlignment="1">
      <alignment horizontal="left" wrapText="1"/>
    </xf>
    <xf numFmtId="0" fontId="25" fillId="0" borderId="0" xfId="49" applyAlignment="1">
      <alignment horizontal="center"/>
    </xf>
    <xf numFmtId="0" fontId="68" fillId="0" borderId="50" xfId="49" applyFont="1" applyBorder="1" applyAlignment="1">
      <alignment vertical="center" wrapText="1"/>
    </xf>
    <xf numFmtId="0" fontId="68" fillId="0" borderId="51" xfId="49" applyFont="1" applyBorder="1" applyAlignment="1">
      <alignment horizontal="center" vertical="center" wrapText="1"/>
    </xf>
    <xf numFmtId="0" fontId="68" fillId="0" borderId="54" xfId="49" applyFont="1" applyBorder="1" applyAlignment="1">
      <alignment horizontal="center" vertical="center" wrapText="1"/>
    </xf>
    <xf numFmtId="0" fontId="71" fillId="0" borderId="12" xfId="49" applyFont="1" applyBorder="1" applyAlignment="1">
      <alignment horizontal="center"/>
    </xf>
    <xf numFmtId="0" fontId="71" fillId="0" borderId="13" xfId="49" applyFont="1" applyBorder="1" applyAlignment="1">
      <alignment horizontal="center"/>
    </xf>
    <xf numFmtId="0" fontId="71" fillId="0" borderId="9" xfId="49" applyFont="1" applyBorder="1" applyAlignment="1">
      <alignment horizontal="center"/>
    </xf>
    <xf numFmtId="0" fontId="71" fillId="0" borderId="0" xfId="49" applyFont="1"/>
    <xf numFmtId="49" fontId="25" fillId="0" borderId="12" xfId="49" applyNumberFormat="1" applyBorder="1" applyAlignment="1">
      <alignment horizontal="right"/>
    </xf>
    <xf numFmtId="49" fontId="25" fillId="0" borderId="13" xfId="49" applyNumberFormat="1" applyBorder="1" applyAlignment="1">
      <alignment horizontal="right"/>
    </xf>
    <xf numFmtId="168" fontId="72" fillId="0" borderId="13" xfId="49" applyNumberFormat="1" applyFont="1" applyBorder="1" applyAlignment="1" applyProtection="1">
      <alignment horizontal="left" vertical="center" wrapText="1" indent="1"/>
      <protection locked="0"/>
    </xf>
    <xf numFmtId="3" fontId="25" fillId="0" borderId="13" xfId="49" applyNumberFormat="1" applyBorder="1"/>
    <xf numFmtId="3" fontId="25" fillId="0" borderId="75" xfId="49" applyNumberFormat="1" applyBorder="1"/>
    <xf numFmtId="3" fontId="25" fillId="0" borderId="13" xfId="49" applyNumberFormat="1" applyBorder="1" applyAlignment="1" applyProtection="1">
      <alignment vertical="center" wrapText="1"/>
      <protection locked="0"/>
    </xf>
    <xf numFmtId="3" fontId="25" fillId="0" borderId="75" xfId="49" applyNumberFormat="1" applyBorder="1" applyAlignment="1" applyProtection="1">
      <alignment vertical="center" wrapText="1"/>
      <protection locked="0"/>
    </xf>
    <xf numFmtId="3" fontId="25" fillId="0" borderId="0" xfId="49" applyNumberFormat="1"/>
    <xf numFmtId="0" fontId="25" fillId="0" borderId="9" xfId="49" applyFont="1" applyBorder="1"/>
    <xf numFmtId="0" fontId="25" fillId="0" borderId="72" xfId="49" applyBorder="1"/>
    <xf numFmtId="49" fontId="25" fillId="0" borderId="76" xfId="49" applyNumberFormat="1" applyBorder="1" applyAlignment="1">
      <alignment horizontal="right"/>
    </xf>
    <xf numFmtId="49" fontId="25" fillId="0" borderId="75" xfId="49" applyNumberFormat="1" applyBorder="1" applyAlignment="1">
      <alignment horizontal="right"/>
    </xf>
    <xf numFmtId="49" fontId="25" fillId="0" borderId="76" xfId="49" applyNumberFormat="1" applyBorder="1"/>
    <xf numFmtId="49" fontId="25" fillId="0" borderId="75" xfId="49" applyNumberFormat="1" applyBorder="1"/>
    <xf numFmtId="0" fontId="68" fillId="0" borderId="18" xfId="49" applyFont="1" applyBorder="1" applyAlignment="1">
      <alignment horizontal="left"/>
    </xf>
    <xf numFmtId="3" fontId="68" fillId="0" borderId="18" xfId="49" applyNumberFormat="1" applyFont="1" applyBorder="1"/>
    <xf numFmtId="0" fontId="68" fillId="0" borderId="19" xfId="49" applyFont="1" applyBorder="1" applyAlignment="1">
      <alignment horizontal="left"/>
    </xf>
    <xf numFmtId="0" fontId="68" fillId="0" borderId="17" xfId="49" applyFont="1" applyBorder="1" applyAlignment="1">
      <alignment horizontal="left"/>
    </xf>
    <xf numFmtId="168" fontId="25" fillId="0" borderId="0" xfId="65" applyNumberFormat="1" applyAlignment="1">
      <alignment vertical="center" wrapText="1"/>
    </xf>
    <xf numFmtId="168" fontId="73" fillId="0" borderId="0" xfId="65" applyNumberFormat="1" applyFont="1" applyAlignment="1">
      <alignment horizontal="centerContinuous" vertical="center" wrapText="1"/>
    </xf>
    <xf numFmtId="168" fontId="25" fillId="0" borderId="0" xfId="65" applyNumberFormat="1" applyAlignment="1">
      <alignment horizontal="centerContinuous" vertical="center"/>
    </xf>
    <xf numFmtId="168" fontId="68" fillId="0" borderId="0" xfId="65" applyNumberFormat="1" applyFont="1" applyAlignment="1">
      <alignment horizontal="centerContinuous" vertical="center"/>
    </xf>
    <xf numFmtId="168" fontId="75" fillId="0" borderId="0" xfId="65" applyNumberFormat="1" applyFont="1" applyAlignment="1">
      <alignment horizontal="right" vertical="center"/>
    </xf>
    <xf numFmtId="168" fontId="77" fillId="0" borderId="58" xfId="65" applyNumberFormat="1" applyFont="1" applyBorder="1" applyAlignment="1">
      <alignment horizontal="centerContinuous" vertical="center" wrapText="1"/>
    </xf>
    <xf numFmtId="168" fontId="77" fillId="0" borderId="79" xfId="65" applyNumberFormat="1" applyFont="1" applyBorder="1" applyAlignment="1">
      <alignment horizontal="centerContinuous" vertical="center" wrapText="1"/>
    </xf>
    <xf numFmtId="168" fontId="77" fillId="0" borderId="59" xfId="65" applyNumberFormat="1" applyFont="1" applyBorder="1" applyAlignment="1">
      <alignment horizontal="centerContinuous" vertical="center" wrapText="1"/>
    </xf>
    <xf numFmtId="168" fontId="77" fillId="0" borderId="80" xfId="65" applyNumberFormat="1" applyFont="1" applyBorder="1" applyAlignment="1">
      <alignment horizontal="centerContinuous" vertical="center" wrapText="1"/>
    </xf>
    <xf numFmtId="168" fontId="77" fillId="0" borderId="67" xfId="65" applyNumberFormat="1" applyFont="1" applyBorder="1" applyAlignment="1">
      <alignment horizontal="centerContinuous" vertical="center" wrapText="1"/>
    </xf>
    <xf numFmtId="168" fontId="77" fillId="0" borderId="58" xfId="65" applyNumberFormat="1" applyFont="1" applyBorder="1" applyAlignment="1">
      <alignment horizontal="center" vertical="center" wrapText="1"/>
    </xf>
    <xf numFmtId="168" fontId="77" fillId="0" borderId="79" xfId="65" applyNumberFormat="1" applyFont="1" applyBorder="1" applyAlignment="1">
      <alignment horizontal="center" vertical="center" wrapText="1"/>
    </xf>
    <xf numFmtId="168" fontId="77" fillId="0" borderId="59" xfId="65" applyNumberFormat="1" applyFont="1" applyBorder="1" applyAlignment="1">
      <alignment horizontal="center" vertical="center" wrapText="1"/>
    </xf>
    <xf numFmtId="168" fontId="77" fillId="0" borderId="80" xfId="65" applyNumberFormat="1" applyFont="1" applyBorder="1" applyAlignment="1">
      <alignment horizontal="center" vertical="center" wrapText="1"/>
    </xf>
    <xf numFmtId="168" fontId="77" fillId="0" borderId="61" xfId="65" applyNumberFormat="1" applyFont="1" applyBorder="1" applyAlignment="1">
      <alignment horizontal="center" vertical="center" wrapText="1"/>
    </xf>
    <xf numFmtId="168" fontId="65" fillId="0" borderId="0" xfId="65" applyNumberFormat="1" applyFont="1" applyAlignment="1">
      <alignment horizontal="center" vertical="center" wrapText="1"/>
    </xf>
    <xf numFmtId="168" fontId="71" fillId="0" borderId="62" xfId="65" applyNumberFormat="1" applyFont="1" applyBorder="1" applyAlignment="1">
      <alignment horizontal="center" vertical="center" wrapText="1"/>
    </xf>
    <xf numFmtId="168" fontId="71" fillId="0" borderId="58" xfId="65" applyNumberFormat="1" applyFont="1" applyBorder="1" applyAlignment="1">
      <alignment horizontal="center" vertical="center" wrapText="1"/>
    </xf>
    <xf numFmtId="168" fontId="71" fillId="0" borderId="79" xfId="65" applyNumberFormat="1" applyFont="1" applyBorder="1" applyAlignment="1">
      <alignment horizontal="center" vertical="center" wrapText="1"/>
    </xf>
    <xf numFmtId="168" fontId="71" fillId="0" borderId="59" xfId="65" applyNumberFormat="1" applyFont="1" applyBorder="1" applyAlignment="1">
      <alignment horizontal="center" vertical="center" wrapText="1"/>
    </xf>
    <xf numFmtId="168" fontId="71" fillId="0" borderId="80" xfId="65" applyNumberFormat="1" applyFont="1" applyBorder="1" applyAlignment="1">
      <alignment horizontal="center" vertical="center" wrapText="1"/>
    </xf>
    <xf numFmtId="168" fontId="71" fillId="0" borderId="81" xfId="65" applyNumberFormat="1" applyFont="1" applyBorder="1" applyAlignment="1">
      <alignment horizontal="center" vertical="center" wrapText="1"/>
    </xf>
    <xf numFmtId="168" fontId="71" fillId="0" borderId="0" xfId="65" applyNumberFormat="1" applyFont="1" applyAlignment="1">
      <alignment horizontal="center" vertical="center" wrapText="1"/>
    </xf>
    <xf numFmtId="168" fontId="25" fillId="0" borderId="73" xfId="65" applyNumberFormat="1" applyBorder="1" applyAlignment="1">
      <alignment horizontal="left" vertical="center" wrapText="1" indent="1"/>
    </xf>
    <xf numFmtId="168" fontId="78" fillId="0" borderId="56" xfId="65" applyNumberFormat="1" applyFont="1" applyBorder="1" applyAlignment="1">
      <alignment horizontal="left" vertical="center" wrapText="1" indent="1"/>
    </xf>
    <xf numFmtId="168" fontId="78" fillId="0" borderId="43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68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82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51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83" xfId="65" applyNumberFormat="1" applyFont="1" applyBorder="1" applyAlignment="1" applyProtection="1">
      <alignment horizontal="right" vertical="center" wrapText="1" indent="1"/>
      <protection locked="0"/>
    </xf>
    <xf numFmtId="168" fontId="25" fillId="0" borderId="74" xfId="65" applyNumberFormat="1" applyBorder="1" applyAlignment="1">
      <alignment horizontal="left" vertical="center" wrapText="1" indent="1"/>
    </xf>
    <xf numFmtId="168" fontId="78" fillId="0" borderId="12" xfId="65" applyNumberFormat="1" applyFont="1" applyBorder="1" applyAlignment="1">
      <alignment horizontal="left" vertical="center" wrapText="1" indent="1"/>
    </xf>
    <xf numFmtId="168" fontId="78" fillId="0" borderId="13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9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15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14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84" xfId="65" applyNumberFormat="1" applyFont="1" applyBorder="1" applyAlignment="1">
      <alignment horizontal="left" vertical="center" wrapText="1" indent="1"/>
    </xf>
    <xf numFmtId="168" fontId="78" fillId="0" borderId="8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12" xfId="65" applyNumberFormat="1" applyFont="1" applyBorder="1" applyAlignment="1" applyProtection="1">
      <alignment horizontal="left" vertical="center" wrapText="1" indent="1"/>
      <protection locked="0"/>
    </xf>
    <xf numFmtId="168" fontId="78" fillId="0" borderId="18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55" xfId="65" applyNumberFormat="1" applyFont="1" applyBorder="1" applyAlignment="1" applyProtection="1">
      <alignment horizontal="right" vertical="center" wrapText="1" indent="1"/>
      <protection locked="0"/>
    </xf>
    <xf numFmtId="168" fontId="68" fillId="0" borderId="74" xfId="65" applyNumberFormat="1" applyFont="1" applyBorder="1" applyAlignment="1">
      <alignment horizontal="left" vertical="center" wrapText="1" indent="1"/>
    </xf>
    <xf numFmtId="168" fontId="71" fillId="0" borderId="58" xfId="65" applyNumberFormat="1" applyFont="1" applyBorder="1" applyAlignment="1">
      <alignment horizontal="left" vertical="center" wrapText="1" indent="1"/>
    </xf>
    <xf numFmtId="168" fontId="71" fillId="0" borderId="79" xfId="65" applyNumberFormat="1" applyFont="1" applyBorder="1" applyAlignment="1">
      <alignment horizontal="right" vertical="center" wrapText="1" indent="1"/>
    </xf>
    <xf numFmtId="168" fontId="71" fillId="0" borderId="61" xfId="65" applyNumberFormat="1" applyFont="1" applyBorder="1" applyAlignment="1">
      <alignment horizontal="right" vertical="center" wrapText="1" indent="1"/>
    </xf>
    <xf numFmtId="168" fontId="75" fillId="0" borderId="85" xfId="65" applyNumberFormat="1" applyFont="1" applyBorder="1" applyAlignment="1">
      <alignment horizontal="left" vertical="center" wrapText="1" indent="1"/>
    </xf>
    <xf numFmtId="168" fontId="79" fillId="0" borderId="16" xfId="65" applyNumberFormat="1" applyFont="1" applyBorder="1" applyAlignment="1">
      <alignment horizontal="right" vertical="center" wrapText="1" indent="1"/>
    </xf>
    <xf numFmtId="168" fontId="75" fillId="0" borderId="12" xfId="65" applyNumberFormat="1" applyFont="1" applyBorder="1" applyAlignment="1">
      <alignment horizontal="left" vertical="center" wrapText="1" indent="1"/>
    </xf>
    <xf numFmtId="168" fontId="75" fillId="0" borderId="86" xfId="65" applyNumberFormat="1" applyFont="1" applyBorder="1" applyAlignment="1" applyProtection="1">
      <alignment horizontal="right" vertical="center" wrapText="1" indent="1"/>
      <protection locked="0"/>
    </xf>
    <xf numFmtId="168" fontId="75" fillId="0" borderId="51" xfId="65" applyNumberFormat="1" applyFont="1" applyBorder="1" applyAlignment="1" applyProtection="1">
      <alignment horizontal="right" vertical="center" wrapText="1" indent="1"/>
      <protection locked="0"/>
    </xf>
    <xf numFmtId="168" fontId="75" fillId="0" borderId="13" xfId="65" applyNumberFormat="1" applyFont="1" applyBorder="1" applyAlignment="1" applyProtection="1">
      <alignment horizontal="right" vertical="center" wrapText="1" indent="1"/>
      <protection locked="0"/>
    </xf>
    <xf numFmtId="168" fontId="75" fillId="0" borderId="9" xfId="65" applyNumberFormat="1" applyFont="1" applyBorder="1" applyAlignment="1" applyProtection="1">
      <alignment horizontal="right" vertical="center" wrapText="1" indent="1"/>
      <protection locked="0"/>
    </xf>
    <xf numFmtId="168" fontId="75" fillId="0" borderId="15" xfId="65" applyNumberFormat="1" applyFont="1" applyBorder="1" applyAlignment="1" applyProtection="1">
      <alignment horizontal="right" vertical="center" wrapText="1" indent="1"/>
      <protection locked="0"/>
    </xf>
    <xf numFmtId="168" fontId="75" fillId="0" borderId="14" xfId="65" applyNumberFormat="1" applyFont="1" applyBorder="1" applyAlignment="1" applyProtection="1">
      <alignment horizontal="right" vertical="center" wrapText="1" indent="1"/>
      <protection locked="0"/>
    </xf>
    <xf numFmtId="168" fontId="75" fillId="0" borderId="87" xfId="65" applyNumberFormat="1" applyFont="1" applyBorder="1" applyAlignment="1" applyProtection="1">
      <alignment horizontal="right" vertical="center" wrapText="1" indent="1"/>
      <protection locked="0"/>
    </xf>
    <xf numFmtId="168" fontId="79" fillId="0" borderId="13" xfId="65" applyNumberFormat="1" applyFont="1" applyBorder="1" applyAlignment="1">
      <alignment horizontal="right" vertical="center" wrapText="1" indent="1"/>
    </xf>
    <xf numFmtId="168" fontId="75" fillId="0" borderId="87" xfId="65" applyNumberFormat="1" applyFont="1" applyBorder="1" applyAlignment="1">
      <alignment horizontal="left" vertical="center" wrapText="1" indent="1"/>
    </xf>
    <xf numFmtId="168" fontId="75" fillId="0" borderId="16" xfId="65" applyNumberFormat="1" applyFont="1" applyBorder="1" applyAlignment="1" applyProtection="1">
      <alignment horizontal="right" vertical="center" wrapText="1" indent="1"/>
      <protection locked="0"/>
    </xf>
    <xf numFmtId="168" fontId="75" fillId="0" borderId="9" xfId="65" applyNumberFormat="1" applyFont="1" applyBorder="1" applyAlignment="1">
      <alignment horizontal="left" vertical="center" wrapText="1" indent="1"/>
    </xf>
    <xf numFmtId="168" fontId="75" fillId="0" borderId="8" xfId="65" applyNumberFormat="1" applyFont="1" applyBorder="1" applyAlignment="1" applyProtection="1">
      <alignment horizontal="right" vertical="center" wrapText="1" indent="1"/>
      <protection locked="0"/>
    </xf>
    <xf numFmtId="168" fontId="75" fillId="0" borderId="71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17" xfId="65" applyNumberFormat="1" applyFont="1" applyBorder="1" applyAlignment="1" applyProtection="1">
      <alignment horizontal="left" vertical="center" wrapText="1" indent="1"/>
      <protection locked="0"/>
    </xf>
    <xf numFmtId="168" fontId="75" fillId="0" borderId="88" xfId="65" applyNumberFormat="1" applyFont="1" applyBorder="1" applyAlignment="1" applyProtection="1">
      <alignment horizontal="right" vertical="center" wrapText="1" indent="1"/>
      <protection locked="0"/>
    </xf>
    <xf numFmtId="168" fontId="75" fillId="0" borderId="89" xfId="65" applyNumberFormat="1" applyFont="1" applyBorder="1" applyAlignment="1" applyProtection="1">
      <alignment horizontal="right" vertical="center" wrapText="1" indent="1"/>
      <protection locked="0"/>
    </xf>
    <xf numFmtId="168" fontId="71" fillId="0" borderId="19" xfId="65" applyNumberFormat="1" applyFont="1" applyBorder="1" applyAlignment="1">
      <alignment horizontal="left" vertical="center" wrapText="1" indent="1"/>
    </xf>
    <xf numFmtId="168" fontId="71" fillId="0" borderId="55" xfId="65" applyNumberFormat="1" applyFont="1" applyBorder="1" applyAlignment="1">
      <alignment horizontal="right" vertical="center" wrapText="1" indent="1"/>
    </xf>
    <xf numFmtId="168" fontId="68" fillId="0" borderId="58" xfId="65" applyNumberFormat="1" applyFont="1" applyBorder="1" applyAlignment="1">
      <alignment horizontal="left" vertical="center" wrapText="1" indent="1"/>
    </xf>
    <xf numFmtId="168" fontId="68" fillId="0" borderId="63" xfId="65" applyNumberFormat="1" applyFont="1" applyBorder="1" applyAlignment="1">
      <alignment horizontal="right" vertical="center" wrapText="1" indent="1"/>
    </xf>
    <xf numFmtId="168" fontId="25" fillId="0" borderId="0" xfId="65" applyNumberFormat="1" applyAlignment="1">
      <alignment horizontal="center" vertical="center" wrapText="1"/>
    </xf>
    <xf numFmtId="168" fontId="77" fillId="0" borderId="61" xfId="65" applyNumberFormat="1" applyFont="1" applyBorder="1" applyAlignment="1">
      <alignment horizontal="centerContinuous" vertical="center" wrapText="1"/>
    </xf>
    <xf numFmtId="168" fontId="77" fillId="0" borderId="0" xfId="65" applyNumberFormat="1" applyFont="1" applyBorder="1" applyAlignment="1">
      <alignment horizontal="centerContinuous" vertical="center" wrapText="1"/>
    </xf>
    <xf numFmtId="168" fontId="71" fillId="0" borderId="61" xfId="65" applyNumberFormat="1" applyFont="1" applyBorder="1" applyAlignment="1">
      <alignment horizontal="center" vertical="center" wrapText="1"/>
    </xf>
    <xf numFmtId="168" fontId="78" fillId="0" borderId="57" xfId="65" applyNumberFormat="1" applyFont="1" applyBorder="1" applyAlignment="1" applyProtection="1">
      <alignment horizontal="right" vertical="center" wrapText="1" indent="1"/>
      <protection locked="0"/>
    </xf>
    <xf numFmtId="168" fontId="82" fillId="0" borderId="12" xfId="65" applyNumberFormat="1" applyFont="1" applyBorder="1" applyAlignment="1">
      <alignment horizontal="left" vertical="center" wrapText="1" indent="1"/>
    </xf>
    <xf numFmtId="168" fontId="82" fillId="0" borderId="14" xfId="65" applyNumberFormat="1" applyFont="1" applyBorder="1" applyAlignment="1" applyProtection="1">
      <alignment horizontal="right" vertical="center" wrapText="1" indent="1"/>
      <protection locked="0"/>
    </xf>
    <xf numFmtId="168" fontId="82" fillId="0" borderId="13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85" xfId="65" applyNumberFormat="1" applyFont="1" applyBorder="1" applyAlignment="1">
      <alignment horizontal="left" vertical="center" wrapText="1" indent="1"/>
    </xf>
    <xf numFmtId="168" fontId="78" fillId="0" borderId="91" xfId="65" applyNumberFormat="1" applyFont="1" applyBorder="1" applyAlignment="1" applyProtection="1">
      <alignment horizontal="right" vertical="center" wrapText="1" indent="1"/>
      <protection locked="0"/>
    </xf>
    <xf numFmtId="168" fontId="78" fillId="0" borderId="12" xfId="65" quotePrefix="1" applyNumberFormat="1" applyFont="1" applyBorder="1" applyAlignment="1" applyProtection="1">
      <alignment horizontal="left" vertical="center" wrapText="1" indent="6"/>
      <protection locked="0"/>
    </xf>
    <xf numFmtId="168" fontId="68" fillId="0" borderId="62" xfId="65" applyNumberFormat="1" applyFont="1" applyBorder="1" applyAlignment="1">
      <alignment horizontal="left" vertical="center" wrapText="1" indent="1"/>
    </xf>
    <xf numFmtId="168" fontId="71" fillId="0" borderId="5" xfId="65" applyNumberFormat="1" applyFont="1" applyBorder="1" applyAlignment="1">
      <alignment horizontal="right" vertical="center" wrapText="1" indent="1"/>
    </xf>
    <xf numFmtId="168" fontId="79" fillId="0" borderId="85" xfId="65" applyNumberFormat="1" applyFont="1" applyBorder="1" applyAlignment="1">
      <alignment horizontal="left" vertical="center" wrapText="1" indent="1"/>
    </xf>
    <xf numFmtId="168" fontId="79" fillId="0" borderId="43" xfId="65" applyNumberFormat="1" applyFont="1" applyBorder="1" applyAlignment="1">
      <alignment horizontal="right" vertical="center" wrapText="1" indent="1"/>
    </xf>
    <xf numFmtId="168" fontId="75" fillId="0" borderId="82" xfId="65" applyNumberFormat="1" applyFont="1" applyBorder="1" applyAlignment="1" applyProtection="1">
      <alignment horizontal="right" vertical="center" wrapText="1" indent="1"/>
      <protection locked="0"/>
    </xf>
    <xf numFmtId="168" fontId="75" fillId="0" borderId="12" xfId="65" applyNumberFormat="1" applyFont="1" applyBorder="1" applyAlignment="1">
      <alignment horizontal="left" vertical="center" wrapText="1" indent="2"/>
    </xf>
    <xf numFmtId="168" fontId="75" fillId="0" borderId="13" xfId="65" applyNumberFormat="1" applyFont="1" applyBorder="1" applyAlignment="1">
      <alignment horizontal="left" vertical="center" wrapText="1" indent="2"/>
    </xf>
    <xf numFmtId="168" fontId="79" fillId="0" borderId="13" xfId="65" applyNumberFormat="1" applyFont="1" applyBorder="1" applyAlignment="1">
      <alignment horizontal="left" vertical="center" wrapText="1" indent="1"/>
    </xf>
    <xf numFmtId="168" fontId="75" fillId="0" borderId="56" xfId="65" applyNumberFormat="1" applyFont="1" applyBorder="1" applyAlignment="1">
      <alignment horizontal="left" vertical="center" wrapText="1" indent="1"/>
    </xf>
    <xf numFmtId="168" fontId="75" fillId="0" borderId="68" xfId="65" applyNumberFormat="1" applyFont="1" applyBorder="1" applyAlignment="1" applyProtection="1">
      <alignment horizontal="right" vertical="center" wrapText="1" indent="1"/>
      <protection locked="0"/>
    </xf>
    <xf numFmtId="168" fontId="75" fillId="0" borderId="56" xfId="65" applyNumberFormat="1" applyFont="1" applyBorder="1" applyAlignment="1" applyProtection="1">
      <alignment horizontal="left" vertical="center" wrapText="1" indent="1"/>
      <protection locked="0"/>
    </xf>
    <xf numFmtId="168" fontId="78" fillId="0" borderId="56" xfId="65" applyNumberFormat="1" applyFont="1" applyBorder="1" applyAlignment="1" applyProtection="1">
      <alignment horizontal="left" vertical="center" wrapText="1" indent="1"/>
      <protection locked="0"/>
    </xf>
    <xf numFmtId="168" fontId="78" fillId="0" borderId="56" xfId="65" applyNumberFormat="1" applyFont="1" applyBorder="1" applyAlignment="1">
      <alignment horizontal="left" vertical="center" wrapText="1" indent="2"/>
    </xf>
    <xf numFmtId="168" fontId="78" fillId="0" borderId="76" xfId="65" applyNumberFormat="1" applyFont="1" applyBorder="1" applyAlignment="1">
      <alignment horizontal="left" vertical="center" wrapText="1" indent="2"/>
    </xf>
    <xf numFmtId="168" fontId="75" fillId="0" borderId="18" xfId="65" applyNumberFormat="1" applyFont="1" applyBorder="1" applyAlignment="1" applyProtection="1">
      <alignment horizontal="right" vertical="center" wrapText="1" indent="1"/>
      <protection locked="0"/>
    </xf>
    <xf numFmtId="168" fontId="71" fillId="0" borderId="92" xfId="65" applyNumberFormat="1" applyFont="1" applyBorder="1" applyAlignment="1">
      <alignment horizontal="right" vertical="center" wrapText="1" indent="1"/>
    </xf>
    <xf numFmtId="168" fontId="68" fillId="0" borderId="60" xfId="65" applyNumberFormat="1" applyFont="1" applyBorder="1" applyAlignment="1">
      <alignment horizontal="right" vertical="center" wrapText="1" indent="1"/>
    </xf>
    <xf numFmtId="0" fontId="4" fillId="0" borderId="0" xfId="68"/>
    <xf numFmtId="0" fontId="7" fillId="0" borderId="0" xfId="68" applyFont="1" applyAlignment="1">
      <alignment horizontal="center"/>
    </xf>
    <xf numFmtId="0" fontId="5" fillId="0" borderId="0" xfId="68" applyFont="1"/>
    <xf numFmtId="0" fontId="39" fillId="0" borderId="12" xfId="68" applyFont="1" applyBorder="1" applyAlignment="1">
      <alignment horizontal="center"/>
    </xf>
    <xf numFmtId="0" fontId="39" fillId="0" borderId="82" xfId="68" applyFont="1" applyBorder="1" applyAlignment="1">
      <alignment horizontal="left"/>
    </xf>
    <xf numFmtId="0" fontId="5" fillId="0" borderId="13" xfId="68" applyFont="1" applyBorder="1" applyAlignment="1">
      <alignment horizontal="right"/>
    </xf>
    <xf numFmtId="3" fontId="39" fillId="0" borderId="15" xfId="68" applyNumberFormat="1" applyFont="1" applyBorder="1" applyAlignment="1">
      <alignment horizontal="right"/>
    </xf>
    <xf numFmtId="0" fontId="5" fillId="0" borderId="14" xfId="68" applyFont="1" applyBorder="1" applyAlignment="1">
      <alignment horizontal="center"/>
    </xf>
    <xf numFmtId="0" fontId="52" fillId="0" borderId="0" xfId="68" applyFont="1"/>
    <xf numFmtId="0" fontId="5" fillId="0" borderId="13" xfId="68" applyFont="1" applyBorder="1" applyAlignment="1">
      <alignment horizontal="center"/>
    </xf>
    <xf numFmtId="0" fontId="83" fillId="0" borderId="13" xfId="68" applyFont="1" applyBorder="1" applyAlignment="1">
      <alignment horizontal="left" wrapText="1"/>
    </xf>
    <xf numFmtId="0" fontId="83" fillId="0" borderId="13" xfId="68" applyFont="1" applyBorder="1" applyAlignment="1">
      <alignment horizontal="right"/>
    </xf>
    <xf numFmtId="3" fontId="83" fillId="0" borderId="13" xfId="68" applyNumberFormat="1" applyFont="1" applyBorder="1" applyAlignment="1">
      <alignment horizontal="right"/>
    </xf>
    <xf numFmtId="0" fontId="83" fillId="0" borderId="13" xfId="68" applyFont="1" applyBorder="1" applyAlignment="1">
      <alignment horizontal="center"/>
    </xf>
    <xf numFmtId="0" fontId="83" fillId="0" borderId="13" xfId="68" applyFont="1" applyBorder="1" applyAlignment="1">
      <alignment horizontal="left"/>
    </xf>
    <xf numFmtId="0" fontId="39" fillId="0" borderId="75" xfId="68" applyFont="1" applyBorder="1" applyAlignment="1">
      <alignment horizontal="left"/>
    </xf>
    <xf numFmtId="0" fontId="39" fillId="0" borderId="72" xfId="68" applyFont="1" applyBorder="1" applyAlignment="1">
      <alignment horizontal="right"/>
    </xf>
    <xf numFmtId="0" fontId="5" fillId="27" borderId="17" xfId="68" applyFont="1" applyFill="1" applyBorder="1" applyAlignment="1">
      <alignment horizontal="center"/>
    </xf>
    <xf numFmtId="0" fontId="39" fillId="27" borderId="18" xfId="68" applyFont="1" applyFill="1" applyBorder="1" applyAlignment="1">
      <alignment horizontal="left"/>
    </xf>
    <xf numFmtId="0" fontId="39" fillId="27" borderId="19" xfId="68" applyFont="1" applyFill="1" applyBorder="1" applyAlignment="1">
      <alignment horizontal="right"/>
    </xf>
    <xf numFmtId="3" fontId="39" fillId="27" borderId="88" xfId="68" applyNumberFormat="1" applyFont="1" applyFill="1" applyBorder="1" applyAlignment="1">
      <alignment horizontal="right"/>
    </xf>
    <xf numFmtId="0" fontId="5" fillId="27" borderId="55" xfId="68" applyFont="1" applyFill="1" applyBorder="1" applyAlignment="1">
      <alignment horizontal="center"/>
    </xf>
    <xf numFmtId="0" fontId="15" fillId="0" borderId="0" xfId="68" applyFont="1"/>
    <xf numFmtId="0" fontId="7" fillId="0" borderId="0" xfId="1" applyFont="1"/>
    <xf numFmtId="0" fontId="8" fillId="0" borderId="0" xfId="1" applyFont="1" applyAlignment="1">
      <alignment horizontal="right"/>
    </xf>
    <xf numFmtId="0" fontId="5" fillId="0" borderId="0" xfId="2" applyFont="1" applyAlignment="1"/>
    <xf numFmtId="0" fontId="5" fillId="0" borderId="70" xfId="2" applyFont="1" applyBorder="1" applyAlignment="1"/>
    <xf numFmtId="0" fontId="5" fillId="0" borderId="70" xfId="2" applyFont="1" applyBorder="1" applyAlignment="1">
      <alignment wrapText="1"/>
    </xf>
    <xf numFmtId="0" fontId="6" fillId="2" borderId="13" xfId="66" applyFont="1" applyFill="1" applyBorder="1" applyAlignment="1">
      <alignment horizontal="center" vertical="center" wrapText="1"/>
    </xf>
    <xf numFmtId="0" fontId="7" fillId="2" borderId="13" xfId="66" applyFont="1" applyFill="1" applyBorder="1" applyAlignment="1">
      <alignment horizontal="center" vertical="center"/>
    </xf>
    <xf numFmtId="0" fontId="4" fillId="0" borderId="0" xfId="66"/>
    <xf numFmtId="0" fontId="3" fillId="0" borderId="13" xfId="66" applyFont="1" applyBorder="1"/>
    <xf numFmtId="0" fontId="7" fillId="0" borderId="13" xfId="66" applyFont="1" applyBorder="1" applyAlignment="1">
      <alignment horizontal="left"/>
    </xf>
    <xf numFmtId="165" fontId="15" fillId="0" borderId="13" xfId="37" applyNumberFormat="1" applyFont="1" applyBorder="1"/>
    <xf numFmtId="0" fontId="9" fillId="0" borderId="13" xfId="66" applyFont="1" applyFill="1" applyBorder="1"/>
    <xf numFmtId="0" fontId="3" fillId="0" borderId="13" xfId="66" applyFont="1" applyBorder="1" applyAlignment="1">
      <alignment horizontal="center"/>
    </xf>
    <xf numFmtId="0" fontId="9" fillId="0" borderId="13" xfId="66" applyFont="1" applyBorder="1" applyAlignment="1">
      <alignment horizontal="left" vertical="distributed"/>
    </xf>
    <xf numFmtId="3" fontId="7" fillId="0" borderId="13" xfId="66" applyNumberFormat="1" applyFont="1" applyFill="1" applyBorder="1"/>
    <xf numFmtId="0" fontId="9" fillId="0" borderId="15" xfId="66" applyFont="1" applyBorder="1" applyAlignment="1">
      <alignment horizontal="left" wrapText="1"/>
    </xf>
    <xf numFmtId="3" fontId="7" fillId="0" borderId="13" xfId="66" applyNumberFormat="1" applyFont="1" applyBorder="1"/>
    <xf numFmtId="0" fontId="84" fillId="0" borderId="13" xfId="66" applyFont="1" applyBorder="1" applyAlignment="1">
      <alignment horizontal="center"/>
    </xf>
    <xf numFmtId="0" fontId="10" fillId="0" borderId="13" xfId="66" applyFont="1" applyBorder="1" applyAlignment="1">
      <alignment horizontal="left"/>
    </xf>
    <xf numFmtId="3" fontId="14" fillId="0" borderId="13" xfId="66" applyNumberFormat="1" applyFont="1" applyBorder="1"/>
    <xf numFmtId="3" fontId="11" fillId="0" borderId="13" xfId="66" applyNumberFormat="1" applyFont="1" applyBorder="1"/>
    <xf numFmtId="0" fontId="85" fillId="0" borderId="0" xfId="66" applyFont="1"/>
    <xf numFmtId="165" fontId="69" fillId="0" borderId="13" xfId="37" applyNumberFormat="1" applyFont="1" applyBorder="1"/>
    <xf numFmtId="0" fontId="9" fillId="0" borderId="13" xfId="66" applyFont="1" applyBorder="1"/>
    <xf numFmtId="0" fontId="9" fillId="0" borderId="13" xfId="66" applyFont="1" applyBorder="1" applyAlignment="1">
      <alignment horizontal="left"/>
    </xf>
    <xf numFmtId="165" fontId="15" fillId="0" borderId="13" xfId="37" applyNumberFormat="1" applyFont="1" applyBorder="1" applyAlignment="1">
      <alignment horizontal="center"/>
    </xf>
    <xf numFmtId="0" fontId="9" fillId="0" borderId="15" xfId="66" applyFont="1" applyBorder="1" applyAlignment="1">
      <alignment horizontal="left"/>
    </xf>
    <xf numFmtId="0" fontId="9" fillId="0" borderId="15" xfId="66" applyFont="1" applyBorder="1" applyAlignment="1">
      <alignment horizontal="left" vertical="distributed"/>
    </xf>
    <xf numFmtId="165" fontId="4" fillId="0" borderId="0" xfId="66" applyNumberFormat="1"/>
    <xf numFmtId="3" fontId="3" fillId="0" borderId="13" xfId="66" applyNumberFormat="1" applyFont="1" applyBorder="1"/>
    <xf numFmtId="0" fontId="3" fillId="0" borderId="0" xfId="66" applyFont="1"/>
    <xf numFmtId="0" fontId="7" fillId="0" borderId="0" xfId="66" applyFont="1" applyAlignment="1">
      <alignment horizontal="left"/>
    </xf>
    <xf numFmtId="3" fontId="3" fillId="0" borderId="0" xfId="66" applyNumberFormat="1" applyFont="1"/>
    <xf numFmtId="0" fontId="50" fillId="0" borderId="0" xfId="66" applyFont="1"/>
    <xf numFmtId="0" fontId="25" fillId="0" borderId="0" xfId="65" applyAlignment="1">
      <alignment vertical="center" wrapText="1"/>
    </xf>
    <xf numFmtId="168" fontId="86" fillId="0" borderId="0" xfId="65" applyNumberFormat="1" applyFont="1" applyAlignment="1">
      <alignment vertical="center" wrapText="1"/>
    </xf>
    <xf numFmtId="168" fontId="75" fillId="0" borderId="0" xfId="65" applyNumberFormat="1" applyFont="1" applyAlignment="1">
      <alignment horizontal="center" vertical="center"/>
    </xf>
    <xf numFmtId="168" fontId="87" fillId="0" borderId="0" xfId="65" applyNumberFormat="1" applyFont="1" applyAlignment="1">
      <alignment vertical="center" wrapText="1"/>
    </xf>
    <xf numFmtId="0" fontId="67" fillId="0" borderId="0" xfId="65" applyFont="1" applyAlignment="1">
      <alignment wrapText="1"/>
    </xf>
    <xf numFmtId="0" fontId="88" fillId="0" borderId="0" xfId="65" applyFont="1" applyAlignment="1">
      <alignment horizontal="right" wrapText="1"/>
    </xf>
    <xf numFmtId="0" fontId="90" fillId="0" borderId="0" xfId="67" applyFont="1"/>
    <xf numFmtId="168" fontId="73" fillId="0" borderId="0" xfId="67" applyNumberFormat="1" applyFont="1" applyAlignment="1">
      <alignment horizontal="center" vertical="center" wrapText="1"/>
    </xf>
    <xf numFmtId="168" fontId="86" fillId="0" borderId="0" xfId="65" applyNumberFormat="1" applyFont="1" applyAlignment="1">
      <alignment horizontal="center" vertical="center" wrapText="1"/>
    </xf>
    <xf numFmtId="0" fontId="6" fillId="0" borderId="0" xfId="65" applyFont="1" applyAlignment="1">
      <alignment horizontal="center" wrapText="1"/>
    </xf>
    <xf numFmtId="168" fontId="75" fillId="0" borderId="0" xfId="65" applyNumberFormat="1" applyFont="1" applyAlignment="1">
      <alignment horizontal="center" vertical="center" wrapText="1"/>
    </xf>
    <xf numFmtId="0" fontId="91" fillId="0" borderId="0" xfId="65" applyFont="1" applyAlignment="1">
      <alignment horizontal="right"/>
    </xf>
    <xf numFmtId="0" fontId="92" fillId="0" borderId="0" xfId="65" applyFont="1"/>
    <xf numFmtId="0" fontId="93" fillId="0" borderId="0" xfId="67" applyFont="1"/>
    <xf numFmtId="168" fontId="64" fillId="0" borderId="0" xfId="67" applyNumberFormat="1" applyFont="1" applyAlignment="1">
      <alignment horizontal="centerContinuous" vertical="center"/>
    </xf>
    <xf numFmtId="0" fontId="92" fillId="0" borderId="0" xfId="65" applyFont="1" applyAlignment="1">
      <alignment horizontal="right"/>
    </xf>
    <xf numFmtId="0" fontId="68" fillId="0" borderId="50" xfId="67" applyFont="1" applyBorder="1" applyAlignment="1">
      <alignment horizontal="center" vertical="center" wrapText="1"/>
    </xf>
    <xf numFmtId="0" fontId="89" fillId="0" borderId="0" xfId="65" applyFont="1"/>
    <xf numFmtId="0" fontId="25" fillId="0" borderId="0" xfId="67" applyFont="1"/>
    <xf numFmtId="0" fontId="25" fillId="0" borderId="12" xfId="67" applyFont="1" applyBorder="1" applyAlignment="1">
      <alignment horizontal="center" vertical="center"/>
    </xf>
    <xf numFmtId="0" fontId="68" fillId="0" borderId="17" xfId="67" applyFont="1" applyBorder="1" applyAlignment="1">
      <alignment horizontal="center" vertical="center"/>
    </xf>
    <xf numFmtId="0" fontId="71" fillId="0" borderId="0" xfId="67" applyFont="1" applyAlignment="1">
      <alignment horizontal="center" vertical="center"/>
    </xf>
    <xf numFmtId="0" fontId="71" fillId="0" borderId="0" xfId="67" applyFont="1" applyAlignment="1">
      <alignment horizontal="center" vertical="center" wrapText="1"/>
    </xf>
    <xf numFmtId="165" fontId="71" fillId="0" borderId="0" xfId="37" applyNumberFormat="1" applyFont="1" applyAlignment="1">
      <alignment horizontal="center"/>
    </xf>
    <xf numFmtId="0" fontId="68" fillId="0" borderId="75" xfId="67" applyFont="1" applyBorder="1" applyAlignment="1">
      <alignment horizontal="center" vertical="center" wrapText="1"/>
    </xf>
    <xf numFmtId="169" fontId="68" fillId="0" borderId="75" xfId="67" applyNumberFormat="1" applyFont="1" applyBorder="1" applyAlignment="1">
      <alignment horizontal="center" vertical="center" wrapText="1"/>
    </xf>
    <xf numFmtId="0" fontId="72" fillId="0" borderId="58" xfId="67" applyFont="1" applyBorder="1" applyAlignment="1">
      <alignment horizontal="center" vertical="center"/>
    </xf>
    <xf numFmtId="0" fontId="72" fillId="0" borderId="79" xfId="67" applyFont="1" applyBorder="1" applyAlignment="1">
      <alignment horizontal="center" vertical="center"/>
    </xf>
    <xf numFmtId="0" fontId="72" fillId="0" borderId="61" xfId="67" applyFont="1" applyBorder="1" applyAlignment="1">
      <alignment horizontal="center" vertical="center"/>
    </xf>
    <xf numFmtId="0" fontId="72" fillId="0" borderId="56" xfId="67" applyFont="1" applyBorder="1" applyAlignment="1">
      <alignment horizontal="center" vertical="center"/>
    </xf>
    <xf numFmtId="0" fontId="72" fillId="0" borderId="43" xfId="67" applyFont="1" applyBorder="1" applyAlignment="1" applyProtection="1">
      <alignment wrapText="1"/>
      <protection locked="0"/>
    </xf>
    <xf numFmtId="165" fontId="72" fillId="0" borderId="43" xfId="37" applyNumberFormat="1" applyFont="1" applyBorder="1" applyProtection="1">
      <protection locked="0"/>
    </xf>
    <xf numFmtId="165" fontId="72" fillId="0" borderId="57" xfId="37" applyNumberFormat="1" applyFont="1" applyBorder="1"/>
    <xf numFmtId="0" fontId="72" fillId="0" borderId="12" xfId="67" applyFont="1" applyBorder="1" applyAlignment="1">
      <alignment horizontal="center" vertical="center"/>
    </xf>
    <xf numFmtId="0" fontId="72" fillId="0" borderId="13" xfId="67" applyFont="1" applyBorder="1" applyProtection="1">
      <protection locked="0"/>
    </xf>
    <xf numFmtId="165" fontId="72" fillId="0" borderId="13" xfId="37" applyNumberFormat="1" applyFont="1" applyBorder="1" applyProtection="1">
      <protection locked="0"/>
    </xf>
    <xf numFmtId="165" fontId="72" fillId="0" borderId="14" xfId="37" applyNumberFormat="1" applyFont="1" applyBorder="1"/>
    <xf numFmtId="0" fontId="68" fillId="0" borderId="58" xfId="67" applyFont="1" applyBorder="1" applyAlignment="1">
      <alignment horizontal="center" vertical="center"/>
    </xf>
    <xf numFmtId="0" fontId="68" fillId="0" borderId="79" xfId="67" applyFont="1" applyBorder="1"/>
    <xf numFmtId="165" fontId="68" fillId="0" borderId="79" xfId="67" applyNumberFormat="1" applyFont="1" applyBorder="1"/>
    <xf numFmtId="165" fontId="68" fillId="0" borderId="61" xfId="67" applyNumberFormat="1" applyFont="1" applyBorder="1"/>
    <xf numFmtId="0" fontId="94" fillId="0" borderId="0" xfId="67" applyFont="1"/>
    <xf numFmtId="0" fontId="68" fillId="0" borderId="0" xfId="67" applyFont="1" applyAlignment="1">
      <alignment horizontal="center" vertical="center"/>
    </xf>
    <xf numFmtId="0" fontId="68" fillId="0" borderId="0" xfId="67" applyFont="1"/>
    <xf numFmtId="165" fontId="68" fillId="0" borderId="0" xfId="67" applyNumberFormat="1" applyFont="1"/>
    <xf numFmtId="0" fontId="93" fillId="0" borderId="0" xfId="67" applyFont="1" applyAlignment="1">
      <alignment wrapText="1"/>
    </xf>
    <xf numFmtId="0" fontId="71" fillId="0" borderId="62" xfId="67" applyFont="1" applyBorder="1" applyAlignment="1">
      <alignment horizontal="center" vertical="center" wrapText="1"/>
    </xf>
    <xf numFmtId="0" fontId="71" fillId="0" borderId="90" xfId="67" applyFont="1" applyBorder="1" applyAlignment="1">
      <alignment horizontal="center" vertical="center"/>
    </xf>
    <xf numFmtId="0" fontId="75" fillId="0" borderId="74" xfId="67" applyFont="1" applyBorder="1" applyAlignment="1">
      <alignment horizontal="center" vertical="center"/>
    </xf>
    <xf numFmtId="165" fontId="75" fillId="0" borderId="74" xfId="37" applyNumberFormat="1" applyFont="1" applyBorder="1" applyProtection="1">
      <protection locked="0"/>
    </xf>
    <xf numFmtId="0" fontId="75" fillId="0" borderId="8" xfId="67" applyFont="1" applyBorder="1" applyAlignment="1">
      <alignment horizontal="left"/>
    </xf>
    <xf numFmtId="0" fontId="76" fillId="0" borderId="93" xfId="67" applyFont="1" applyBorder="1"/>
    <xf numFmtId="0" fontId="76" fillId="0" borderId="88" xfId="67" applyFont="1" applyBorder="1"/>
    <xf numFmtId="0" fontId="76" fillId="0" borderId="77" xfId="67" applyFont="1" applyBorder="1"/>
    <xf numFmtId="165" fontId="71" fillId="0" borderId="78" xfId="37" applyNumberFormat="1" applyFont="1" applyBorder="1"/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5" fillId="0" borderId="0" xfId="2" applyFont="1" applyAlignment="1">
      <alignment horizontal="left" wrapText="1"/>
    </xf>
    <xf numFmtId="0" fontId="3" fillId="0" borderId="1" xfId="1" applyFont="1" applyBorder="1" applyAlignment="1">
      <alignment horizontal="right"/>
    </xf>
    <xf numFmtId="0" fontId="10" fillId="0" borderId="7" xfId="1" applyFont="1" applyBorder="1" applyAlignment="1">
      <alignment horizontal="left" vertical="center"/>
    </xf>
    <xf numFmtId="0" fontId="10" fillId="0" borderId="9" xfId="1" applyFont="1" applyBorder="1" applyAlignment="1">
      <alignment horizontal="left" vertical="center"/>
    </xf>
    <xf numFmtId="0" fontId="10" fillId="0" borderId="8" xfId="1" applyFont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10" fillId="0" borderId="8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/>
    </xf>
    <xf numFmtId="0" fontId="14" fillId="0" borderId="13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3" borderId="7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10" fillId="3" borderId="8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38" fillId="0" borderId="0" xfId="2" applyFont="1" applyAlignment="1">
      <alignment horizontal="center" wrapText="1"/>
    </xf>
    <xf numFmtId="0" fontId="39" fillId="0" borderId="0" xfId="2" applyFont="1" applyAlignment="1">
      <alignment horizontal="center" wrapText="1"/>
    </xf>
    <xf numFmtId="0" fontId="39" fillId="0" borderId="0" xfId="2" applyFont="1" applyAlignment="1">
      <alignment horizontal="right" wrapText="1"/>
    </xf>
    <xf numFmtId="0" fontId="41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40" fillId="0" borderId="31" xfId="2" applyFont="1" applyBorder="1" applyAlignment="1">
      <alignment horizontal="center" wrapText="1"/>
    </xf>
    <xf numFmtId="0" fontId="40" fillId="0" borderId="36" xfId="2" applyFont="1" applyBorder="1" applyAlignment="1">
      <alignment horizontal="center" wrapText="1"/>
    </xf>
    <xf numFmtId="0" fontId="43" fillId="0" borderId="32" xfId="2" applyFont="1" applyBorder="1" applyAlignment="1">
      <alignment horizontal="center" wrapText="1"/>
    </xf>
    <xf numFmtId="0" fontId="43" fillId="0" borderId="33" xfId="2" applyFont="1" applyBorder="1" applyAlignment="1">
      <alignment horizontal="center" wrapText="1"/>
    </xf>
    <xf numFmtId="0" fontId="43" fillId="0" borderId="34" xfId="2" applyFont="1" applyBorder="1" applyAlignment="1">
      <alignment horizontal="center" wrapText="1"/>
    </xf>
    <xf numFmtId="0" fontId="5" fillId="0" borderId="29" xfId="2" applyFont="1" applyBorder="1" applyAlignment="1">
      <alignment horizontal="right" wrapText="1"/>
    </xf>
    <xf numFmtId="0" fontId="42" fillId="0" borderId="30" xfId="2" applyFont="1" applyBorder="1" applyAlignment="1">
      <alignment horizontal="center" wrapText="1"/>
    </xf>
    <xf numFmtId="0" fontId="42" fillId="0" borderId="35" xfId="2" applyFont="1" applyBorder="1" applyAlignment="1">
      <alignment horizontal="center" wrapText="1"/>
    </xf>
    <xf numFmtId="0" fontId="39" fillId="0" borderId="31" xfId="2" applyFont="1" applyBorder="1" applyAlignment="1">
      <alignment horizontal="center" wrapText="1"/>
    </xf>
    <xf numFmtId="0" fontId="39" fillId="0" borderId="36" xfId="2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9" xfId="2" applyFont="1" applyBorder="1" applyAlignment="1">
      <alignment horizontal="left" wrapText="1"/>
    </xf>
    <xf numFmtId="0" fontId="41" fillId="0" borderId="29" xfId="2" applyFont="1" applyBorder="1" applyAlignment="1">
      <alignment horizontal="right" wrapText="1"/>
    </xf>
    <xf numFmtId="0" fontId="60" fillId="0" borderId="0" xfId="50" applyFont="1" applyAlignment="1" applyProtection="1">
      <alignment horizontal="center" vertical="center" wrapText="1"/>
      <protection locked="0"/>
    </xf>
    <xf numFmtId="0" fontId="3" fillId="0" borderId="0" xfId="50" applyFont="1" applyAlignment="1">
      <alignment horizontal="right" wrapText="1"/>
    </xf>
    <xf numFmtId="0" fontId="39" fillId="0" borderId="52" xfId="2" applyFont="1" applyBorder="1" applyAlignment="1">
      <alignment horizontal="center" wrapText="1"/>
    </xf>
    <xf numFmtId="0" fontId="39" fillId="0" borderId="53" xfId="2" applyFont="1" applyBorder="1" applyAlignment="1">
      <alignment horizontal="center" wrapText="1"/>
    </xf>
    <xf numFmtId="0" fontId="39" fillId="0" borderId="54" xfId="2" applyFont="1" applyBorder="1" applyAlignment="1">
      <alignment horizontal="center" wrapText="1"/>
    </xf>
    <xf numFmtId="0" fontId="62" fillId="0" borderId="50" xfId="2" applyFont="1" applyBorder="1" applyAlignment="1">
      <alignment horizontal="center" wrapText="1"/>
    </xf>
    <xf numFmtId="0" fontId="62" fillId="0" borderId="17" xfId="2" applyFont="1" applyBorder="1" applyAlignment="1">
      <alignment horizontal="center" wrapText="1"/>
    </xf>
    <xf numFmtId="0" fontId="39" fillId="0" borderId="51" xfId="2" applyFont="1" applyBorder="1" applyAlignment="1">
      <alignment horizontal="center" wrapText="1"/>
    </xf>
    <xf numFmtId="0" fontId="39" fillId="0" borderId="18" xfId="2" applyFont="1" applyBorder="1" applyAlignment="1">
      <alignment horizontal="center" wrapText="1"/>
    </xf>
    <xf numFmtId="0" fontId="39" fillId="0" borderId="3" xfId="2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70" fillId="0" borderId="0" xfId="49" applyFont="1" applyAlignment="1">
      <alignment horizontal="center"/>
    </xf>
    <xf numFmtId="168" fontId="74" fillId="0" borderId="0" xfId="65" applyNumberFormat="1" applyFont="1" applyAlignment="1">
      <alignment horizontal="center" textRotation="180" wrapText="1"/>
    </xf>
    <xf numFmtId="168" fontId="76" fillId="0" borderId="67" xfId="65" applyNumberFormat="1" applyFont="1" applyBorder="1" applyAlignment="1">
      <alignment horizontal="center" vertical="center" wrapText="1"/>
    </xf>
    <xf numFmtId="168" fontId="76" fillId="0" borderId="81" xfId="65" applyNumberFormat="1" applyFont="1" applyBorder="1" applyAlignment="1">
      <alignment horizontal="center" vertical="center" wrapText="1"/>
    </xf>
    <xf numFmtId="168" fontId="80" fillId="0" borderId="6" xfId="65" applyNumberFormat="1" applyFont="1" applyBorder="1" applyAlignment="1">
      <alignment horizontal="center" vertical="center" wrapText="1"/>
    </xf>
    <xf numFmtId="168" fontId="76" fillId="0" borderId="90" xfId="65" applyNumberFormat="1" applyFont="1" applyBorder="1" applyAlignment="1">
      <alignment horizontal="center" vertical="center" wrapText="1"/>
    </xf>
    <xf numFmtId="168" fontId="76" fillId="0" borderId="78" xfId="65" applyNumberFormat="1" applyFont="1" applyBorder="1" applyAlignment="1">
      <alignment horizontal="center" vertical="center" wrapText="1"/>
    </xf>
    <xf numFmtId="0" fontId="7" fillId="0" borderId="0" xfId="68" applyFont="1" applyAlignment="1">
      <alignment horizontal="center"/>
    </xf>
    <xf numFmtId="0" fontId="43" fillId="0" borderId="62" xfId="68" applyFont="1" applyBorder="1" applyAlignment="1">
      <alignment horizontal="center" vertical="center" wrapText="1"/>
    </xf>
    <xf numFmtId="0" fontId="39" fillId="4" borderId="62" xfId="68" applyFont="1" applyFill="1" applyBorder="1" applyAlignment="1">
      <alignment horizontal="center" vertical="center" wrapText="1"/>
    </xf>
    <xf numFmtId="0" fontId="39" fillId="4" borderId="67" xfId="68" applyFont="1" applyFill="1" applyBorder="1" applyAlignment="1">
      <alignment horizontal="center" vertical="center" wrapText="1"/>
    </xf>
    <xf numFmtId="0" fontId="39" fillId="4" borderId="69" xfId="68" applyFont="1" applyFill="1" applyBorder="1" applyAlignment="1">
      <alignment horizontal="center" vertical="center" wrapText="1"/>
    </xf>
    <xf numFmtId="0" fontId="39" fillId="4" borderId="81" xfId="68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3" fillId="0" borderId="70" xfId="1" applyFont="1" applyBorder="1" applyAlignment="1">
      <alignment horizontal="right"/>
    </xf>
    <xf numFmtId="0" fontId="71" fillId="0" borderId="63" xfId="67" applyFont="1" applyBorder="1" applyAlignment="1">
      <alignment horizontal="center" vertical="center" wrapText="1"/>
    </xf>
    <xf numFmtId="0" fontId="71" fillId="0" borderId="62" xfId="67" applyFont="1" applyBorder="1" applyAlignment="1">
      <alignment horizontal="center" vertical="center" wrapText="1"/>
    </xf>
    <xf numFmtId="0" fontId="71" fillId="0" borderId="65" xfId="67" applyFont="1" applyBorder="1" applyAlignment="1">
      <alignment horizontal="center" vertical="center"/>
    </xf>
    <xf numFmtId="0" fontId="71" fillId="0" borderId="90" xfId="67" applyFont="1" applyBorder="1" applyAlignment="1">
      <alignment horizontal="center" vertical="center"/>
    </xf>
    <xf numFmtId="0" fontId="71" fillId="0" borderId="66" xfId="67" applyFont="1" applyBorder="1" applyAlignment="1">
      <alignment horizontal="center" vertical="center"/>
    </xf>
    <xf numFmtId="0" fontId="75" fillId="0" borderId="7" xfId="67" applyFont="1" applyBorder="1" applyAlignment="1">
      <alignment horizontal="left"/>
    </xf>
    <xf numFmtId="0" fontId="75" fillId="0" borderId="8" xfId="67" applyFont="1" applyBorder="1" applyAlignment="1">
      <alignment horizontal="left"/>
    </xf>
    <xf numFmtId="0" fontId="75" fillId="0" borderId="10" xfId="67" applyFont="1" applyBorder="1" applyAlignment="1">
      <alignment horizontal="left"/>
    </xf>
    <xf numFmtId="0" fontId="78" fillId="0" borderId="6" xfId="67" applyFont="1" applyBorder="1" applyAlignment="1">
      <alignment horizontal="left" vertical="center" wrapText="1"/>
    </xf>
    <xf numFmtId="168" fontId="89" fillId="0" borderId="0" xfId="67" applyNumberFormat="1" applyFont="1" applyAlignment="1">
      <alignment horizontal="left" vertical="center"/>
    </xf>
    <xf numFmtId="0" fontId="68" fillId="0" borderId="50" xfId="67" applyFont="1" applyBorder="1" applyAlignment="1">
      <alignment horizontal="center" vertical="center" wrapText="1"/>
    </xf>
    <xf numFmtId="0" fontId="68" fillId="0" borderId="76" xfId="67" applyFont="1" applyBorder="1" applyAlignment="1">
      <alignment horizontal="center" vertical="center" wrapText="1"/>
    </xf>
    <xf numFmtId="0" fontId="68" fillId="0" borderId="51" xfId="67" applyFont="1" applyBorder="1" applyAlignment="1">
      <alignment horizontal="center" vertical="center" wrapText="1"/>
    </xf>
    <xf numFmtId="0" fontId="68" fillId="0" borderId="75" xfId="67" applyFont="1" applyBorder="1" applyAlignment="1">
      <alignment horizontal="center" vertical="center" wrapText="1"/>
    </xf>
    <xf numFmtId="0" fontId="68" fillId="0" borderId="52" xfId="67" applyFont="1" applyBorder="1" applyAlignment="1">
      <alignment horizontal="center" vertical="center" wrapText="1"/>
    </xf>
    <xf numFmtId="0" fontId="68" fillId="0" borderId="53" xfId="67" applyFont="1" applyBorder="1" applyAlignment="1">
      <alignment horizontal="center" vertical="center" wrapText="1"/>
    </xf>
    <xf numFmtId="0" fontId="68" fillId="0" borderId="54" xfId="67" applyFont="1" applyBorder="1" applyAlignment="1">
      <alignment horizontal="center" vertical="center" wrapText="1"/>
    </xf>
    <xf numFmtId="0" fontId="68" fillId="0" borderId="83" xfId="67" applyFont="1" applyBorder="1" applyAlignment="1">
      <alignment horizontal="center" vertical="center" wrapText="1"/>
    </xf>
    <xf numFmtId="0" fontId="68" fillId="0" borderId="89" xfId="67" applyFont="1" applyBorder="1" applyAlignment="1">
      <alignment horizontal="center" vertical="center" wrapText="1"/>
    </xf>
    <xf numFmtId="0" fontId="89" fillId="0" borderId="0" xfId="67" applyFont="1" applyAlignment="1">
      <alignment horizontal="left" wrapText="1"/>
    </xf>
    <xf numFmtId="0" fontId="25" fillId="0" borderId="13" xfId="67" applyFont="1" applyBorder="1" applyAlignment="1" applyProtection="1">
      <alignment horizontal="center"/>
      <protection locked="0"/>
    </xf>
    <xf numFmtId="165" fontId="25" fillId="0" borderId="13" xfId="37" applyNumberFormat="1" applyFont="1" applyBorder="1" applyAlignment="1" applyProtection="1">
      <alignment horizontal="center"/>
      <protection locked="0"/>
    </xf>
    <xf numFmtId="165" fontId="25" fillId="0" borderId="14" xfId="37" applyNumberFormat="1" applyFont="1" applyBorder="1" applyAlignment="1" applyProtection="1">
      <alignment horizontal="center"/>
      <protection locked="0"/>
    </xf>
    <xf numFmtId="0" fontId="68" fillId="0" borderId="88" xfId="67" applyFont="1" applyBorder="1" applyAlignment="1">
      <alignment horizontal="left" vertical="center" wrapText="1"/>
    </xf>
    <xf numFmtId="0" fontId="68" fillId="0" borderId="77" xfId="67" applyFont="1" applyBorder="1" applyAlignment="1">
      <alignment horizontal="left" vertical="center" wrapText="1"/>
    </xf>
    <xf numFmtId="0" fontId="68" fillId="0" borderId="19" xfId="67" applyFont="1" applyBorder="1" applyAlignment="1">
      <alignment horizontal="left" vertical="center" wrapText="1"/>
    </xf>
    <xf numFmtId="165" fontId="68" fillId="0" borderId="18" xfId="37" applyNumberFormat="1" applyFont="1" applyBorder="1" applyAlignment="1">
      <alignment horizontal="center"/>
    </xf>
    <xf numFmtId="165" fontId="68" fillId="0" borderId="55" xfId="37" applyNumberFormat="1" applyFont="1" applyBorder="1" applyAlignment="1">
      <alignment horizontal="center"/>
    </xf>
    <xf numFmtId="0" fontId="25" fillId="0" borderId="13" xfId="67" applyFont="1" applyBorder="1" applyAlignment="1">
      <alignment horizontal="center" vertical="center"/>
    </xf>
    <xf numFmtId="0" fontId="25" fillId="0" borderId="14" xfId="67" applyFont="1" applyBorder="1" applyAlignment="1">
      <alignment horizontal="center" vertical="center"/>
    </xf>
    <xf numFmtId="0" fontId="25" fillId="0" borderId="15" xfId="67" applyFont="1" applyBorder="1" applyAlignment="1" applyProtection="1">
      <alignment horizontal="left"/>
      <protection locked="0"/>
    </xf>
    <xf numFmtId="0" fontId="25" fillId="0" borderId="8" xfId="67" applyFont="1" applyBorder="1" applyAlignment="1" applyProtection="1">
      <alignment horizontal="left"/>
      <protection locked="0"/>
    </xf>
    <xf numFmtId="0" fontId="25" fillId="0" borderId="9" xfId="67" applyFont="1" applyBorder="1" applyAlignment="1" applyProtection="1">
      <alignment horizontal="left"/>
      <protection locked="0"/>
    </xf>
    <xf numFmtId="168" fontId="73" fillId="0" borderId="0" xfId="67" applyNumberFormat="1" applyFont="1" applyAlignment="1">
      <alignment horizontal="center" vertical="center" wrapText="1"/>
    </xf>
    <xf numFmtId="0" fontId="88" fillId="0" borderId="0" xfId="65" applyFont="1" applyAlignment="1">
      <alignment horizontal="right" wrapText="1"/>
    </xf>
    <xf numFmtId="168" fontId="75" fillId="0" borderId="0" xfId="65" applyNumberFormat="1" applyFont="1" applyAlignment="1">
      <alignment horizontal="right" vertical="center" wrapText="1"/>
    </xf>
  </cellXfs>
  <cellStyles count="69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xplanatory Text" xfId="32" xr:uid="{00000000-0005-0000-0000-00001B000000}"/>
    <cellStyle name="Ezres 2" xfId="33" xr:uid="{00000000-0005-0000-0000-00001C000000}"/>
    <cellStyle name="Ezres 3" xfId="34" xr:uid="{00000000-0005-0000-0000-00001D000000}"/>
    <cellStyle name="Ezres 4" xfId="35" xr:uid="{00000000-0005-0000-0000-00001E000000}"/>
    <cellStyle name="Ezres 4 2" xfId="36" xr:uid="{00000000-0005-0000-0000-00001F000000}"/>
    <cellStyle name="Ezres 5" xfId="37" xr:uid="{00000000-0005-0000-0000-000020000000}"/>
    <cellStyle name="Ezres 6" xfId="58" xr:uid="{00000000-0005-0000-0000-000021000000}"/>
    <cellStyle name="Good" xfId="38" xr:uid="{00000000-0005-0000-0000-000022000000}"/>
    <cellStyle name="Heading 1" xfId="39" xr:uid="{00000000-0005-0000-0000-000023000000}"/>
    <cellStyle name="Heading 2" xfId="40" xr:uid="{00000000-0005-0000-0000-000024000000}"/>
    <cellStyle name="Heading 3" xfId="41" xr:uid="{00000000-0005-0000-0000-000025000000}"/>
    <cellStyle name="Heading 4" xfId="42" xr:uid="{00000000-0005-0000-0000-000026000000}"/>
    <cellStyle name="Input" xfId="43" xr:uid="{00000000-0005-0000-0000-000027000000}"/>
    <cellStyle name="Jelölőszín 1" xfId="59" xr:uid="{00000000-0005-0000-0000-000028000000}"/>
    <cellStyle name="Jelölőszín 2" xfId="60" xr:uid="{00000000-0005-0000-0000-000029000000}"/>
    <cellStyle name="Jelölőszín 3" xfId="61" xr:uid="{00000000-0005-0000-0000-00002A000000}"/>
    <cellStyle name="Jelölőszín 4" xfId="62" xr:uid="{00000000-0005-0000-0000-00002B000000}"/>
    <cellStyle name="Jelölőszín 5" xfId="63" xr:uid="{00000000-0005-0000-0000-00002C000000}"/>
    <cellStyle name="Jelölőszín 6" xfId="64" xr:uid="{00000000-0005-0000-0000-00002D000000}"/>
    <cellStyle name="Linked Cell" xfId="44" xr:uid="{00000000-0005-0000-0000-00002E000000}"/>
    <cellStyle name="Neutral" xfId="45" xr:uid="{00000000-0005-0000-0000-00002F000000}"/>
    <cellStyle name="Normál" xfId="0" builtinId="0"/>
    <cellStyle name="Normál 2" xfId="2" xr:uid="{00000000-0005-0000-0000-000031000000}"/>
    <cellStyle name="Normál 3" xfId="46" xr:uid="{00000000-0005-0000-0000-000032000000}"/>
    <cellStyle name="Normál 4" xfId="47" xr:uid="{00000000-0005-0000-0000-000033000000}"/>
    <cellStyle name="Normál 5" xfId="48" xr:uid="{00000000-0005-0000-0000-000034000000}"/>
    <cellStyle name="Normál 6" xfId="4" xr:uid="{00000000-0005-0000-0000-000035000000}"/>
    <cellStyle name="Normál_11szm" xfId="66" xr:uid="{00000000-0005-0000-0000-000036000000}"/>
    <cellStyle name="Normál_12.sz.mell.2013.évi fejlesztés" xfId="49" xr:uid="{00000000-0005-0000-0000-000037000000}"/>
    <cellStyle name="Normál_3aszm" xfId="3" xr:uid="{00000000-0005-0000-0000-000038000000}"/>
    <cellStyle name="Normál_7szm" xfId="68" xr:uid="{00000000-0005-0000-0000-000039000000}"/>
    <cellStyle name="Normál_KVRENMUNKA" xfId="67" xr:uid="{00000000-0005-0000-0000-00003A000000}"/>
    <cellStyle name="Normál_Másolat eredetijeKVIREND" xfId="65" xr:uid="{00000000-0005-0000-0000-00003B000000}"/>
    <cellStyle name="Normál_Táblák 01-08 08.31." xfId="50" xr:uid="{00000000-0005-0000-0000-00003C000000}"/>
    <cellStyle name="Normal_tanusitv" xfId="51" xr:uid="{00000000-0005-0000-0000-00003D000000}"/>
    <cellStyle name="Normál_Zalakaros" xfId="1" xr:uid="{00000000-0005-0000-0000-00003E000000}"/>
    <cellStyle name="Note" xfId="52" xr:uid="{00000000-0005-0000-0000-00003F000000}"/>
    <cellStyle name="Output" xfId="53" xr:uid="{00000000-0005-0000-0000-000040000000}"/>
    <cellStyle name="Százalék 2" xfId="54" xr:uid="{00000000-0005-0000-0000-000041000000}"/>
    <cellStyle name="Title" xfId="55" xr:uid="{00000000-0005-0000-0000-000042000000}"/>
    <cellStyle name="Total" xfId="56" xr:uid="{00000000-0005-0000-0000-000043000000}"/>
    <cellStyle name="Warning Text" xfId="57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.%20K&#246;z&#246;s\17.%20&#211;b&#237;r&#243;%20R&#233;ka\Bank\2019\Csesztreg\V.%20m&#243;dos&#237;t&#225;s\05.%20T&#243;th%20N&#243;ra\CSESZTREG%20&#201;S%20INT&#201;ZM&#201;NYEI\2019\Csesztreg\Eredeti%20k&#246;lts&#233;gvet&#233;s\T&#225;bl&#225;k%20(test&#252;let%20el&#233;)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érlegszerű"/>
      <sheetName val="2,a Elemi bevételek"/>
      <sheetName val="2,b Elemi kiadások"/>
      <sheetName val="3. Hivatal"/>
      <sheetName val="4. Bölcsőde"/>
      <sheetName val="5. Állami tám."/>
      <sheetName val="6. Felhalmozás"/>
      <sheetName val="7,a Műk. mérleg"/>
      <sheetName val="7,b Beruh. mérleg"/>
      <sheetName val="8. Tartalékok"/>
      <sheetName val="9. Létszám"/>
      <sheetName val="10. Projekt"/>
      <sheetName val="11. Likviditási terv"/>
      <sheetName val="12. Közvetett támogatás"/>
      <sheetName val="13. Többéves döntések"/>
      <sheetName val="14. Adósságot kel. ügylet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 t="str">
            <v>2019. évi előirányzat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0"/>
  <sheetViews>
    <sheetView tabSelected="1" zoomScale="90" zoomScaleNormal="90" zoomScaleSheetLayoutView="100" workbookViewId="0">
      <selection activeCell="A5" sqref="A5:B5"/>
    </sheetView>
  </sheetViews>
  <sheetFormatPr defaultRowHeight="12.75" x14ac:dyDescent="0.2"/>
  <cols>
    <col min="1" max="1" width="4.5703125" style="1" customWidth="1"/>
    <col min="2" max="2" width="43.85546875" style="1" customWidth="1"/>
    <col min="3" max="3" width="16" style="1" hidden="1" customWidth="1"/>
    <col min="4" max="4" width="15.42578125" style="1" hidden="1" customWidth="1"/>
    <col min="5" max="6" width="15.5703125" style="1" customWidth="1"/>
    <col min="7" max="7" width="16" style="1" customWidth="1"/>
    <col min="8" max="8" width="17.140625" style="1" customWidth="1"/>
    <col min="9" max="9" width="5.7109375" style="1" customWidth="1"/>
    <col min="10" max="10" width="47.7109375" style="1" customWidth="1"/>
    <col min="11" max="11" width="15.42578125" style="1" hidden="1" customWidth="1"/>
    <col min="12" max="12" width="15.85546875" style="1" hidden="1" customWidth="1"/>
    <col min="13" max="14" width="15.5703125" style="1" customWidth="1"/>
    <col min="15" max="15" width="15.42578125" style="1" customWidth="1"/>
    <col min="16" max="16" width="15.85546875" style="1" customWidth="1"/>
    <col min="17" max="16384" width="9.140625" style="1"/>
  </cols>
  <sheetData>
    <row r="1" spans="1:17" ht="18.75" x14ac:dyDescent="0.3">
      <c r="A1" s="537" t="s">
        <v>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</row>
    <row r="2" spans="1:17" ht="18.75" x14ac:dyDescent="0.3">
      <c r="A2" s="537" t="s">
        <v>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</row>
    <row r="3" spans="1:17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8.75" customHeight="1" x14ac:dyDescent="0.3">
      <c r="A4" s="538" t="s">
        <v>534</v>
      </c>
      <c r="B4" s="538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2"/>
      <c r="P4" s="3"/>
    </row>
    <row r="5" spans="1:17" ht="15.75" customHeight="1" thickBot="1" x14ac:dyDescent="0.3">
      <c r="A5" s="538" t="s">
        <v>2</v>
      </c>
      <c r="B5" s="538"/>
      <c r="L5" s="539"/>
      <c r="M5" s="539"/>
      <c r="N5" s="5"/>
      <c r="P5" s="6" t="s">
        <v>3</v>
      </c>
      <c r="Q5" s="7"/>
    </row>
    <row r="6" spans="1:17" ht="47.25" customHeight="1" x14ac:dyDescent="0.2">
      <c r="A6" s="8"/>
      <c r="B6" s="9" t="s">
        <v>4</v>
      </c>
      <c r="C6" s="10" t="s">
        <v>5</v>
      </c>
      <c r="D6" s="10" t="s">
        <v>6</v>
      </c>
      <c r="E6" s="10" t="s">
        <v>7</v>
      </c>
      <c r="F6" s="11" t="s">
        <v>8</v>
      </c>
      <c r="G6" s="11" t="s">
        <v>79</v>
      </c>
      <c r="H6" s="12" t="s">
        <v>78</v>
      </c>
      <c r="I6" s="13"/>
      <c r="J6" s="9" t="s">
        <v>4</v>
      </c>
      <c r="K6" s="10" t="s">
        <v>5</v>
      </c>
      <c r="L6" s="10" t="s">
        <v>6</v>
      </c>
      <c r="M6" s="10" t="s">
        <v>7</v>
      </c>
      <c r="N6" s="11" t="s">
        <v>8</v>
      </c>
      <c r="O6" s="11" t="s">
        <v>79</v>
      </c>
      <c r="P6" s="12" t="s">
        <v>78</v>
      </c>
    </row>
    <row r="7" spans="1:17" ht="15" customHeight="1" x14ac:dyDescent="0.2">
      <c r="A7" s="534" t="s">
        <v>9</v>
      </c>
      <c r="B7" s="535"/>
      <c r="C7" s="535"/>
      <c r="D7" s="535"/>
      <c r="E7" s="536"/>
      <c r="F7" s="14"/>
      <c r="G7" s="14"/>
      <c r="H7" s="15"/>
      <c r="I7" s="535" t="s">
        <v>10</v>
      </c>
      <c r="J7" s="535"/>
      <c r="K7" s="535"/>
      <c r="L7" s="535"/>
      <c r="M7" s="536"/>
      <c r="N7" s="16"/>
      <c r="O7" s="16"/>
      <c r="P7" s="17"/>
    </row>
    <row r="8" spans="1:17" ht="15" customHeight="1" x14ac:dyDescent="0.25">
      <c r="A8" s="18" t="s">
        <v>11</v>
      </c>
      <c r="B8" s="19" t="s">
        <v>12</v>
      </c>
      <c r="C8" s="20"/>
      <c r="D8" s="20"/>
      <c r="E8" s="20"/>
      <c r="F8" s="21"/>
      <c r="G8" s="21"/>
      <c r="H8" s="22"/>
      <c r="I8" s="23" t="s">
        <v>11</v>
      </c>
      <c r="J8" s="24" t="s">
        <v>12</v>
      </c>
      <c r="K8" s="20"/>
      <c r="L8" s="20"/>
      <c r="M8" s="20"/>
      <c r="N8" s="21"/>
      <c r="O8" s="21"/>
      <c r="P8" s="22"/>
    </row>
    <row r="9" spans="1:17" ht="15" customHeight="1" x14ac:dyDescent="0.25">
      <c r="A9" s="18"/>
      <c r="B9" s="25" t="s">
        <v>13</v>
      </c>
      <c r="C9" s="26">
        <v>160974547</v>
      </c>
      <c r="D9" s="26">
        <v>186972372</v>
      </c>
      <c r="E9" s="26">
        <v>181466721</v>
      </c>
      <c r="F9" s="28">
        <v>187027351</v>
      </c>
      <c r="G9" s="27">
        <f>H9-F9</f>
        <v>1202884</v>
      </c>
      <c r="H9" s="28">
        <v>188230235</v>
      </c>
      <c r="I9" s="29"/>
      <c r="J9" s="25" t="s">
        <v>14</v>
      </c>
      <c r="K9" s="20">
        <v>47206036</v>
      </c>
      <c r="L9" s="20">
        <v>52933858</v>
      </c>
      <c r="M9" s="20">
        <v>56870226</v>
      </c>
      <c r="N9" s="30">
        <v>59939275</v>
      </c>
      <c r="O9" s="21">
        <f>P9-N9</f>
        <v>-1793257</v>
      </c>
      <c r="P9" s="30">
        <v>58146018</v>
      </c>
    </row>
    <row r="10" spans="1:17" ht="27" customHeight="1" x14ac:dyDescent="0.25">
      <c r="A10" s="18"/>
      <c r="B10" s="31" t="s">
        <v>15</v>
      </c>
      <c r="C10" s="32">
        <v>82450000</v>
      </c>
      <c r="D10" s="32">
        <v>104823985</v>
      </c>
      <c r="E10" s="32">
        <v>86934266</v>
      </c>
      <c r="F10" s="30">
        <v>67016447</v>
      </c>
      <c r="G10" s="27">
        <f t="shared" ref="G10:G12" si="0">H10-F10</f>
        <v>6086376</v>
      </c>
      <c r="H10" s="30">
        <v>73102823</v>
      </c>
      <c r="I10" s="23"/>
      <c r="J10" s="33" t="s">
        <v>16</v>
      </c>
      <c r="K10" s="20">
        <v>11598180</v>
      </c>
      <c r="L10" s="20">
        <v>10533024</v>
      </c>
      <c r="M10" s="20">
        <v>10675480</v>
      </c>
      <c r="N10" s="30">
        <v>11375480</v>
      </c>
      <c r="O10" s="21">
        <f>P10-N10</f>
        <v>-2000000</v>
      </c>
      <c r="P10" s="30">
        <v>9375480</v>
      </c>
    </row>
    <row r="11" spans="1:17" ht="15" customHeight="1" x14ac:dyDescent="0.25">
      <c r="A11" s="18"/>
      <c r="B11" s="25" t="s">
        <v>17</v>
      </c>
      <c r="C11" s="32">
        <v>11883000</v>
      </c>
      <c r="D11" s="32">
        <v>14150614</v>
      </c>
      <c r="E11" s="32">
        <v>15747000</v>
      </c>
      <c r="F11" s="30">
        <v>16197419</v>
      </c>
      <c r="G11" s="27">
        <f t="shared" si="0"/>
        <v>6875063</v>
      </c>
      <c r="H11" s="30">
        <v>23072482</v>
      </c>
      <c r="I11" s="23"/>
      <c r="J11" s="25" t="s">
        <v>18</v>
      </c>
      <c r="K11" s="20">
        <v>42555558</v>
      </c>
      <c r="L11" s="20">
        <v>56666006</v>
      </c>
      <c r="M11" s="20">
        <v>66524323</v>
      </c>
      <c r="N11" s="30">
        <v>67316864</v>
      </c>
      <c r="O11" s="21">
        <f t="shared" ref="O11:O14" si="1">P11-N11</f>
        <v>-10776026</v>
      </c>
      <c r="P11" s="30">
        <v>56540838</v>
      </c>
    </row>
    <row r="12" spans="1:17" ht="15" customHeight="1" x14ac:dyDescent="0.25">
      <c r="A12" s="18"/>
      <c r="B12" s="25" t="s">
        <v>19</v>
      </c>
      <c r="C12" s="32">
        <v>50000</v>
      </c>
      <c r="D12" s="32">
        <v>10000</v>
      </c>
      <c r="E12" s="32">
        <v>50000</v>
      </c>
      <c r="F12" s="30">
        <v>200000</v>
      </c>
      <c r="G12" s="27">
        <f t="shared" si="0"/>
        <v>-21380</v>
      </c>
      <c r="H12" s="30">
        <v>178620</v>
      </c>
      <c r="I12" s="23"/>
      <c r="J12" s="25" t="s">
        <v>20</v>
      </c>
      <c r="K12" s="20">
        <v>6315000</v>
      </c>
      <c r="L12" s="20">
        <v>4217690</v>
      </c>
      <c r="M12" s="20">
        <v>5275000</v>
      </c>
      <c r="N12" s="30">
        <v>5275000</v>
      </c>
      <c r="O12" s="21">
        <f t="shared" si="1"/>
        <v>2205864</v>
      </c>
      <c r="P12" s="30">
        <v>7480864</v>
      </c>
    </row>
    <row r="13" spans="1:17" ht="15" customHeight="1" x14ac:dyDescent="0.25">
      <c r="A13" s="18"/>
      <c r="B13" s="34"/>
      <c r="C13" s="35"/>
      <c r="D13" s="35"/>
      <c r="E13" s="35"/>
      <c r="F13" s="30"/>
      <c r="G13" s="36"/>
      <c r="H13" s="30"/>
      <c r="I13" s="23"/>
      <c r="J13" s="25" t="s">
        <v>21</v>
      </c>
      <c r="K13" s="20">
        <v>52680225</v>
      </c>
      <c r="L13" s="20">
        <v>59553893</v>
      </c>
      <c r="M13" s="20">
        <v>52695271</v>
      </c>
      <c r="N13" s="30">
        <v>53790280</v>
      </c>
      <c r="O13" s="21">
        <f t="shared" si="1"/>
        <v>689250</v>
      </c>
      <c r="P13" s="30">
        <v>54479530</v>
      </c>
    </row>
    <row r="14" spans="1:17" ht="15" customHeight="1" x14ac:dyDescent="0.25">
      <c r="A14" s="18"/>
      <c r="B14" s="34"/>
      <c r="C14" s="35"/>
      <c r="D14" s="35"/>
      <c r="E14" s="35"/>
      <c r="F14" s="30"/>
      <c r="G14" s="36"/>
      <c r="H14" s="30"/>
      <c r="I14" s="23"/>
      <c r="J14" s="25" t="s">
        <v>22</v>
      </c>
      <c r="K14" s="20">
        <v>57879594</v>
      </c>
      <c r="L14" s="20">
        <v>0</v>
      </c>
      <c r="M14" s="20">
        <v>9575983</v>
      </c>
      <c r="N14" s="30">
        <v>8440933</v>
      </c>
      <c r="O14" s="21">
        <f t="shared" si="1"/>
        <v>-439031</v>
      </c>
      <c r="P14" s="30">
        <v>8001902</v>
      </c>
    </row>
    <row r="15" spans="1:17" ht="15" customHeight="1" x14ac:dyDescent="0.25">
      <c r="A15" s="18"/>
      <c r="B15" s="34" t="s">
        <v>23</v>
      </c>
      <c r="C15" s="35">
        <f t="shared" ref="C15:H15" si="2">SUM(C9:C12)</f>
        <v>255357547</v>
      </c>
      <c r="D15" s="35">
        <f t="shared" si="2"/>
        <v>305956971</v>
      </c>
      <c r="E15" s="35">
        <f t="shared" si="2"/>
        <v>284197987</v>
      </c>
      <c r="F15" s="37">
        <f t="shared" ref="F15" si="3">SUM(F9:F12)</f>
        <v>270441217</v>
      </c>
      <c r="G15" s="36">
        <f>SUM(G9:G12)</f>
        <v>14142943</v>
      </c>
      <c r="H15" s="37">
        <f t="shared" si="2"/>
        <v>284584160</v>
      </c>
      <c r="I15" s="23"/>
      <c r="J15" s="38" t="s">
        <v>23</v>
      </c>
      <c r="K15" s="39">
        <f t="shared" ref="K15:P15" si="4">SUM(K9:K14)</f>
        <v>218234593</v>
      </c>
      <c r="L15" s="39">
        <f t="shared" si="4"/>
        <v>183904471</v>
      </c>
      <c r="M15" s="39">
        <f t="shared" si="4"/>
        <v>201616283</v>
      </c>
      <c r="N15" s="37">
        <f t="shared" ref="N15" si="5">SUM(N9:N14)</f>
        <v>206137832</v>
      </c>
      <c r="O15" s="40">
        <f t="shared" si="4"/>
        <v>-12113200</v>
      </c>
      <c r="P15" s="37">
        <f t="shared" si="4"/>
        <v>194024632</v>
      </c>
    </row>
    <row r="16" spans="1:17" ht="15" customHeight="1" x14ac:dyDescent="0.25">
      <c r="A16" s="18"/>
      <c r="B16" s="34"/>
      <c r="C16" s="35"/>
      <c r="D16" s="35"/>
      <c r="E16" s="35"/>
      <c r="F16" s="30"/>
      <c r="G16" s="36"/>
      <c r="H16" s="30"/>
      <c r="I16" s="23"/>
      <c r="J16" s="38"/>
      <c r="K16" s="39"/>
      <c r="L16" s="39"/>
      <c r="M16" s="39"/>
      <c r="N16" s="30"/>
      <c r="O16" s="40"/>
      <c r="P16" s="30"/>
    </row>
    <row r="17" spans="1:16" ht="15" customHeight="1" x14ac:dyDescent="0.25">
      <c r="A17" s="18" t="s">
        <v>24</v>
      </c>
      <c r="B17" s="41" t="s">
        <v>25</v>
      </c>
      <c r="C17" s="32"/>
      <c r="D17" s="32"/>
      <c r="E17" s="32"/>
      <c r="F17" s="30"/>
      <c r="G17" s="42"/>
      <c r="H17" s="30"/>
      <c r="I17" s="23" t="s">
        <v>24</v>
      </c>
      <c r="J17" s="19" t="s">
        <v>25</v>
      </c>
      <c r="K17" s="20"/>
      <c r="L17" s="20"/>
      <c r="M17" s="20"/>
      <c r="N17" s="30"/>
      <c r="O17" s="21"/>
      <c r="P17" s="30"/>
    </row>
    <row r="18" spans="1:16" ht="15" customHeight="1" x14ac:dyDescent="0.25">
      <c r="A18" s="18"/>
      <c r="B18" s="25" t="s">
        <v>26</v>
      </c>
      <c r="C18" s="26">
        <v>12066452</v>
      </c>
      <c r="D18" s="26">
        <v>15791142</v>
      </c>
      <c r="E18" s="26">
        <v>12223327</v>
      </c>
      <c r="F18" s="30">
        <v>20774459</v>
      </c>
      <c r="G18" s="43">
        <f>H18-F18</f>
        <v>0</v>
      </c>
      <c r="H18" s="30">
        <v>20774459</v>
      </c>
      <c r="I18" s="29"/>
      <c r="J18" s="25" t="s">
        <v>27</v>
      </c>
      <c r="K18" s="20">
        <v>56933600</v>
      </c>
      <c r="L18" s="20">
        <v>59094079</v>
      </c>
      <c r="M18" s="20">
        <v>57315000</v>
      </c>
      <c r="N18" s="30">
        <v>66624483</v>
      </c>
      <c r="O18" s="21">
        <f>P18-N18</f>
        <v>0</v>
      </c>
      <c r="P18" s="30">
        <v>66624483</v>
      </c>
    </row>
    <row r="19" spans="1:16" ht="27" customHeight="1" x14ac:dyDescent="0.25">
      <c r="A19" s="18"/>
      <c r="B19" s="25" t="s">
        <v>28</v>
      </c>
      <c r="C19" s="32">
        <v>16023000</v>
      </c>
      <c r="D19" s="32">
        <v>18842288</v>
      </c>
      <c r="E19" s="32">
        <v>19081000</v>
      </c>
      <c r="F19" s="30">
        <v>19845609</v>
      </c>
      <c r="G19" s="43">
        <f>H19-F19</f>
        <v>0</v>
      </c>
      <c r="H19" s="30">
        <v>19845609</v>
      </c>
      <c r="I19" s="23"/>
      <c r="J19" s="33" t="s">
        <v>29</v>
      </c>
      <c r="K19" s="20">
        <v>11858308</v>
      </c>
      <c r="L19" s="20">
        <v>11692068</v>
      </c>
      <c r="M19" s="20">
        <v>10700000</v>
      </c>
      <c r="N19" s="30">
        <v>12653000</v>
      </c>
      <c r="O19" s="21">
        <f>P19-N19</f>
        <v>0</v>
      </c>
      <c r="P19" s="30">
        <v>12653000</v>
      </c>
    </row>
    <row r="20" spans="1:16" ht="15" customHeight="1" x14ac:dyDescent="0.25">
      <c r="A20" s="18"/>
      <c r="B20" s="34"/>
      <c r="C20" s="35"/>
      <c r="D20" s="35"/>
      <c r="E20" s="35"/>
      <c r="F20" s="30"/>
      <c r="G20" s="36"/>
      <c r="H20" s="30"/>
      <c r="I20" s="23"/>
      <c r="J20" s="25" t="s">
        <v>30</v>
      </c>
      <c r="K20" s="20">
        <v>34520000</v>
      </c>
      <c r="L20" s="20">
        <v>34822245</v>
      </c>
      <c r="M20" s="20">
        <v>33383549</v>
      </c>
      <c r="N20" s="30">
        <v>38901265</v>
      </c>
      <c r="O20" s="21">
        <f>P20-N20</f>
        <v>0</v>
      </c>
      <c r="P20" s="30">
        <v>38901265</v>
      </c>
    </row>
    <row r="21" spans="1:16" ht="15" customHeight="1" x14ac:dyDescent="0.25">
      <c r="A21" s="18"/>
      <c r="B21" s="34"/>
      <c r="C21" s="35"/>
      <c r="D21" s="35"/>
      <c r="E21" s="35"/>
      <c r="F21" s="30"/>
      <c r="G21" s="36"/>
      <c r="H21" s="30"/>
      <c r="I21" s="23"/>
      <c r="J21" s="25" t="s">
        <v>31</v>
      </c>
      <c r="K21" s="20">
        <v>0</v>
      </c>
      <c r="L21" s="20">
        <v>75066</v>
      </c>
      <c r="M21" s="20">
        <v>0</v>
      </c>
      <c r="N21" s="30">
        <v>241284</v>
      </c>
      <c r="O21" s="21">
        <f>P21-N21</f>
        <v>0</v>
      </c>
      <c r="P21" s="30">
        <v>241284</v>
      </c>
    </row>
    <row r="22" spans="1:16" ht="15" customHeight="1" x14ac:dyDescent="0.25">
      <c r="A22" s="18"/>
      <c r="B22" s="34" t="s">
        <v>32</v>
      </c>
      <c r="C22" s="35">
        <f>SUM(C18:C20)</f>
        <v>28089452</v>
      </c>
      <c r="D22" s="35">
        <f>SUM(D18:D20)</f>
        <v>34633430</v>
      </c>
      <c r="E22" s="35">
        <f>SUM(E18:E20)</f>
        <v>31304327</v>
      </c>
      <c r="F22" s="44">
        <f>SUM(F18:F19)</f>
        <v>40620068</v>
      </c>
      <c r="G22" s="36">
        <f>SUM(G18:G20)</f>
        <v>0</v>
      </c>
      <c r="H22" s="44">
        <f>SUM(H18:H19)</f>
        <v>40620068</v>
      </c>
      <c r="I22" s="23"/>
      <c r="J22" s="38" t="s">
        <v>32</v>
      </c>
      <c r="K22" s="39">
        <f>SUM(K17:K21)</f>
        <v>103311908</v>
      </c>
      <c r="L22" s="39">
        <f>SUM(L17:L21)</f>
        <v>105683458</v>
      </c>
      <c r="M22" s="39">
        <f>SUM(M17:M21)</f>
        <v>101398549</v>
      </c>
      <c r="N22" s="37">
        <f>SUM(N18:N21)</f>
        <v>118420032</v>
      </c>
      <c r="O22" s="40">
        <f>SUM(O17:O21)</f>
        <v>0</v>
      </c>
      <c r="P22" s="37">
        <f>SUM(P18:P21)</f>
        <v>118420032</v>
      </c>
    </row>
    <row r="23" spans="1:16" ht="15" customHeight="1" x14ac:dyDescent="0.25">
      <c r="A23" s="18"/>
      <c r="B23" s="34"/>
      <c r="C23" s="35"/>
      <c r="D23" s="35"/>
      <c r="E23" s="35"/>
      <c r="F23" s="30"/>
      <c r="G23" s="36"/>
      <c r="H23" s="30"/>
      <c r="I23" s="23"/>
      <c r="J23" s="38"/>
      <c r="K23" s="39"/>
      <c r="L23" s="39"/>
      <c r="M23" s="39"/>
      <c r="N23" s="30"/>
      <c r="O23" s="40"/>
      <c r="P23" s="30"/>
    </row>
    <row r="24" spans="1:16" ht="15" customHeight="1" x14ac:dyDescent="0.25">
      <c r="A24" s="18" t="s">
        <v>33</v>
      </c>
      <c r="B24" s="41" t="s">
        <v>34</v>
      </c>
      <c r="C24" s="32"/>
      <c r="D24" s="32"/>
      <c r="E24" s="32"/>
      <c r="F24" s="30"/>
      <c r="G24" s="42"/>
      <c r="H24" s="30"/>
      <c r="I24" s="45" t="s">
        <v>33</v>
      </c>
      <c r="J24" s="41" t="s">
        <v>34</v>
      </c>
      <c r="K24" s="20"/>
      <c r="L24" s="20"/>
      <c r="M24" s="20"/>
      <c r="N24" s="30"/>
      <c r="O24" s="21"/>
      <c r="P24" s="30"/>
    </row>
    <row r="25" spans="1:16" ht="15" customHeight="1" x14ac:dyDescent="0.25">
      <c r="A25" s="18"/>
      <c r="B25" s="25" t="s">
        <v>35</v>
      </c>
      <c r="C25" s="32">
        <v>0</v>
      </c>
      <c r="D25" s="32">
        <v>1260</v>
      </c>
      <c r="E25" s="32">
        <v>5000</v>
      </c>
      <c r="F25" s="30">
        <v>7000</v>
      </c>
      <c r="G25" s="42">
        <f>H25-F25</f>
        <v>-1442</v>
      </c>
      <c r="H25" s="30">
        <v>5558</v>
      </c>
      <c r="I25" s="29"/>
      <c r="J25" s="25" t="s">
        <v>36</v>
      </c>
      <c r="K25" s="20">
        <v>0</v>
      </c>
      <c r="L25" s="20">
        <v>2382633</v>
      </c>
      <c r="M25" s="20">
        <v>6793245</v>
      </c>
      <c r="N25" s="30">
        <v>6710000</v>
      </c>
      <c r="O25" s="21">
        <f>P25-N25</f>
        <v>-14170</v>
      </c>
      <c r="P25" s="30">
        <v>6695830</v>
      </c>
    </row>
    <row r="26" spans="1:16" ht="28.9" customHeight="1" x14ac:dyDescent="0.25">
      <c r="A26" s="18"/>
      <c r="B26" s="25"/>
      <c r="C26" s="32"/>
      <c r="D26" s="32"/>
      <c r="E26" s="32"/>
      <c r="F26" s="30"/>
      <c r="G26" s="42"/>
      <c r="H26" s="30"/>
      <c r="I26" s="23"/>
      <c r="J26" s="33" t="s">
        <v>37</v>
      </c>
      <c r="K26" s="20">
        <v>0</v>
      </c>
      <c r="L26" s="20">
        <v>442927</v>
      </c>
      <c r="M26" s="20">
        <v>1400000</v>
      </c>
      <c r="N26" s="30">
        <v>1400000</v>
      </c>
      <c r="O26" s="21">
        <f>P26-N26</f>
        <v>-106106</v>
      </c>
      <c r="P26" s="30">
        <v>1293894</v>
      </c>
    </row>
    <row r="27" spans="1:16" ht="15" customHeight="1" x14ac:dyDescent="0.25">
      <c r="A27" s="18"/>
      <c r="B27" s="34"/>
      <c r="C27" s="35"/>
      <c r="D27" s="35"/>
      <c r="E27" s="35"/>
      <c r="F27" s="30"/>
      <c r="G27" s="36"/>
      <c r="H27" s="30"/>
      <c r="I27" s="23"/>
      <c r="J27" s="25" t="s">
        <v>38</v>
      </c>
      <c r="K27" s="20">
        <v>0</v>
      </c>
      <c r="L27" s="20">
        <v>273315</v>
      </c>
      <c r="M27" s="20">
        <v>1365000</v>
      </c>
      <c r="N27" s="30">
        <v>1570245</v>
      </c>
      <c r="O27" s="21">
        <f>P27-N27</f>
        <v>-143867</v>
      </c>
      <c r="P27" s="30">
        <v>1426378</v>
      </c>
    </row>
    <row r="28" spans="1:16" ht="15" customHeight="1" x14ac:dyDescent="0.25">
      <c r="A28" s="18"/>
      <c r="B28" s="34"/>
      <c r="C28" s="35"/>
      <c r="D28" s="35"/>
      <c r="E28" s="35"/>
      <c r="F28" s="30"/>
      <c r="G28" s="36"/>
      <c r="H28" s="30"/>
      <c r="I28" s="23"/>
      <c r="J28" s="46" t="s">
        <v>39</v>
      </c>
      <c r="K28" s="20">
        <v>0</v>
      </c>
      <c r="L28" s="20">
        <v>0</v>
      </c>
      <c r="M28" s="20">
        <v>137968</v>
      </c>
      <c r="N28" s="30">
        <v>137968</v>
      </c>
      <c r="O28" s="21">
        <f>P28-N28</f>
        <v>-58476</v>
      </c>
      <c r="P28" s="30">
        <v>79492</v>
      </c>
    </row>
    <row r="29" spans="1:16" ht="15" customHeight="1" x14ac:dyDescent="0.25">
      <c r="A29" s="18"/>
      <c r="B29" s="34" t="s">
        <v>40</v>
      </c>
      <c r="C29" s="35">
        <f>SUM(C25:C27)</f>
        <v>0</v>
      </c>
      <c r="D29" s="35">
        <f>SUM(D25:D27)</f>
        <v>1260</v>
      </c>
      <c r="E29" s="35">
        <f>SUM(E25:E27)</f>
        <v>5000</v>
      </c>
      <c r="F29" s="37">
        <f>F25</f>
        <v>7000</v>
      </c>
      <c r="G29" s="36">
        <f>SUM(G25:G27)</f>
        <v>-1442</v>
      </c>
      <c r="H29" s="37">
        <f>H25</f>
        <v>5558</v>
      </c>
      <c r="I29" s="23"/>
      <c r="J29" s="34" t="s">
        <v>40</v>
      </c>
      <c r="K29" s="39">
        <f>SUM(K24:K28)</f>
        <v>0</v>
      </c>
      <c r="L29" s="39">
        <f>SUM(L24:L28)</f>
        <v>3098875</v>
      </c>
      <c r="M29" s="39">
        <f>SUM(M24:M28)</f>
        <v>9696213</v>
      </c>
      <c r="N29" s="37">
        <f>SUM(N25:N28)</f>
        <v>9818213</v>
      </c>
      <c r="O29" s="40">
        <f>SUM(O24:O28)</f>
        <v>-322619</v>
      </c>
      <c r="P29" s="37">
        <f>SUM(P25:P28)</f>
        <v>9495594</v>
      </c>
    </row>
    <row r="30" spans="1:16" ht="15" customHeight="1" x14ac:dyDescent="0.25">
      <c r="A30" s="47"/>
      <c r="B30" s="48"/>
      <c r="C30" s="49"/>
      <c r="D30" s="49"/>
      <c r="E30" s="49"/>
      <c r="F30" s="30"/>
      <c r="G30" s="51"/>
      <c r="H30" s="30"/>
      <c r="I30" s="52"/>
      <c r="J30" s="34"/>
      <c r="K30" s="39"/>
      <c r="L30" s="39"/>
      <c r="M30" s="39"/>
      <c r="N30" s="30"/>
      <c r="O30" s="40"/>
      <c r="P30" s="30"/>
    </row>
    <row r="31" spans="1:16" ht="15" customHeight="1" x14ac:dyDescent="0.25">
      <c r="A31" s="540" t="s">
        <v>41</v>
      </c>
      <c r="B31" s="541"/>
      <c r="C31" s="35">
        <f>C15+C22+C29</f>
        <v>283446999</v>
      </c>
      <c r="D31" s="35">
        <f>D15+D22+D29</f>
        <v>340591661</v>
      </c>
      <c r="E31" s="35">
        <f>E15+E22+E29</f>
        <v>315507314</v>
      </c>
      <c r="F31" s="30">
        <f>F29+F22+F15</f>
        <v>311068285</v>
      </c>
      <c r="G31" s="36">
        <f>G15+G22+G29</f>
        <v>14141501</v>
      </c>
      <c r="H31" s="30">
        <f>H29+H22+H15</f>
        <v>325209786</v>
      </c>
      <c r="I31" s="542" t="s">
        <v>42</v>
      </c>
      <c r="J31" s="543"/>
      <c r="K31" s="39">
        <f>K15+K22+K29</f>
        <v>321546501</v>
      </c>
      <c r="L31" s="39">
        <f>L15+L22+L29</f>
        <v>292686804</v>
      </c>
      <c r="M31" s="39">
        <f>M15+M22+M29</f>
        <v>312711045</v>
      </c>
      <c r="N31" s="30">
        <f>N29+N22+N15</f>
        <v>334376077</v>
      </c>
      <c r="O31" s="40">
        <f>O15+O22+O29</f>
        <v>-12435819</v>
      </c>
      <c r="P31" s="30">
        <f>P29+P22+P15</f>
        <v>321940258</v>
      </c>
    </row>
    <row r="32" spans="1:16" ht="15" customHeight="1" x14ac:dyDescent="0.25">
      <c r="A32" s="47"/>
      <c r="B32" s="48"/>
      <c r="C32" s="49"/>
      <c r="D32" s="49"/>
      <c r="E32" s="49"/>
      <c r="F32" s="30"/>
      <c r="G32" s="51"/>
      <c r="H32" s="30"/>
      <c r="I32" s="53"/>
      <c r="J32" s="54"/>
      <c r="K32" s="55"/>
      <c r="L32" s="55"/>
      <c r="M32" s="55"/>
      <c r="N32" s="30"/>
      <c r="O32" s="57"/>
      <c r="P32" s="30"/>
    </row>
    <row r="33" spans="1:16" ht="15" customHeight="1" x14ac:dyDescent="0.25">
      <c r="A33" s="540" t="s">
        <v>43</v>
      </c>
      <c r="B33" s="541"/>
      <c r="C33" s="35">
        <v>0</v>
      </c>
      <c r="D33" s="35">
        <v>4488745</v>
      </c>
      <c r="E33" s="35">
        <v>0</v>
      </c>
      <c r="F33" s="30">
        <v>292066</v>
      </c>
      <c r="G33" s="36">
        <f>H33-F33</f>
        <v>-292066</v>
      </c>
      <c r="H33" s="30">
        <v>0</v>
      </c>
      <c r="I33" s="544" t="s">
        <v>44</v>
      </c>
      <c r="J33" s="541"/>
      <c r="K33" s="39">
        <v>4276181</v>
      </c>
      <c r="L33" s="39">
        <v>4276181</v>
      </c>
      <c r="M33" s="39">
        <v>4488745</v>
      </c>
      <c r="N33" s="30">
        <v>4780811</v>
      </c>
      <c r="O33" s="40">
        <v>0</v>
      </c>
      <c r="P33" s="30">
        <v>4780811</v>
      </c>
    </row>
    <row r="34" spans="1:16" ht="15" customHeight="1" x14ac:dyDescent="0.25">
      <c r="A34" s="58"/>
      <c r="B34" s="41"/>
      <c r="C34" s="32"/>
      <c r="D34" s="32"/>
      <c r="E34" s="32"/>
      <c r="F34" s="30"/>
      <c r="G34" s="42"/>
      <c r="H34" s="30"/>
      <c r="I34" s="59"/>
      <c r="J34" s="41"/>
      <c r="K34" s="55"/>
      <c r="L34" s="55"/>
      <c r="M34" s="55"/>
      <c r="N34" s="30"/>
      <c r="O34" s="57"/>
      <c r="P34" s="30"/>
    </row>
    <row r="35" spans="1:16" ht="15" customHeight="1" x14ac:dyDescent="0.3">
      <c r="A35" s="60" t="s">
        <v>45</v>
      </c>
      <c r="B35" s="61"/>
      <c r="C35" s="62">
        <f t="shared" ref="C35:H35" si="6">C31+C33</f>
        <v>283446999</v>
      </c>
      <c r="D35" s="62">
        <f t="shared" si="6"/>
        <v>345080406</v>
      </c>
      <c r="E35" s="62">
        <f t="shared" si="6"/>
        <v>315507314</v>
      </c>
      <c r="F35" s="62">
        <f>F31+F33</f>
        <v>311360351</v>
      </c>
      <c r="G35" s="63">
        <f t="shared" si="6"/>
        <v>13849435</v>
      </c>
      <c r="H35" s="62">
        <f t="shared" si="6"/>
        <v>325209786</v>
      </c>
      <c r="I35" s="64" t="s">
        <v>46</v>
      </c>
      <c r="J35" s="61" t="s">
        <v>46</v>
      </c>
      <c r="K35" s="62">
        <f>K31+K33</f>
        <v>325822682</v>
      </c>
      <c r="L35" s="62">
        <f>L31+L33</f>
        <v>296962985</v>
      </c>
      <c r="M35" s="62">
        <f>M31+M33</f>
        <v>317199790</v>
      </c>
      <c r="N35" s="62">
        <f>N33+N31</f>
        <v>339156888</v>
      </c>
      <c r="O35" s="65">
        <f>O31+O33</f>
        <v>-12435819</v>
      </c>
      <c r="P35" s="62">
        <f>P33+P31</f>
        <v>326721069</v>
      </c>
    </row>
    <row r="36" spans="1:16" ht="15" customHeight="1" x14ac:dyDescent="0.3">
      <c r="A36" s="66"/>
      <c r="B36" s="67"/>
      <c r="C36" s="68"/>
      <c r="D36" s="68"/>
      <c r="E36" s="68"/>
      <c r="F36" s="30"/>
      <c r="G36" s="69"/>
      <c r="H36" s="30"/>
      <c r="I36" s="70"/>
      <c r="J36" s="67"/>
      <c r="K36" s="71"/>
      <c r="L36" s="71"/>
      <c r="M36" s="71"/>
      <c r="N36" s="30"/>
      <c r="O36" s="72"/>
      <c r="P36" s="30"/>
    </row>
    <row r="37" spans="1:16" ht="15" customHeight="1" x14ac:dyDescent="0.25">
      <c r="A37" s="545" t="s">
        <v>47</v>
      </c>
      <c r="B37" s="546"/>
      <c r="C37" s="73"/>
      <c r="D37" s="73"/>
      <c r="E37" s="73"/>
      <c r="F37" s="30"/>
      <c r="G37" s="74"/>
      <c r="H37" s="30"/>
      <c r="I37" s="536" t="s">
        <v>48</v>
      </c>
      <c r="J37" s="546"/>
      <c r="K37" s="75"/>
      <c r="L37" s="75"/>
      <c r="M37" s="75"/>
      <c r="N37" s="30"/>
      <c r="O37" s="76"/>
      <c r="P37" s="30"/>
    </row>
    <row r="38" spans="1:16" ht="15" customHeight="1" x14ac:dyDescent="0.25">
      <c r="A38" s="545" t="s">
        <v>49</v>
      </c>
      <c r="B38" s="547"/>
      <c r="C38" s="73"/>
      <c r="D38" s="73"/>
      <c r="E38" s="73"/>
      <c r="F38" s="30"/>
      <c r="G38" s="74"/>
      <c r="H38" s="30"/>
      <c r="I38" s="536" t="s">
        <v>50</v>
      </c>
      <c r="J38" s="547"/>
      <c r="K38" s="75"/>
      <c r="L38" s="75"/>
      <c r="M38" s="75"/>
      <c r="N38" s="30"/>
      <c r="O38" s="76"/>
      <c r="P38" s="30"/>
    </row>
    <row r="39" spans="1:16" ht="15" customHeight="1" x14ac:dyDescent="0.25">
      <c r="A39" s="18" t="s">
        <v>11</v>
      </c>
      <c r="B39" s="77" t="s">
        <v>12</v>
      </c>
      <c r="C39" s="20"/>
      <c r="D39" s="20"/>
      <c r="E39" s="20"/>
      <c r="F39" s="30"/>
      <c r="G39" s="78"/>
      <c r="H39" s="30"/>
      <c r="I39" s="45" t="s">
        <v>11</v>
      </c>
      <c r="J39" s="24" t="s">
        <v>12</v>
      </c>
      <c r="K39" s="20"/>
      <c r="L39" s="20"/>
      <c r="M39" s="20"/>
      <c r="N39" s="30"/>
      <c r="O39" s="21"/>
      <c r="P39" s="30"/>
    </row>
    <row r="40" spans="1:16" ht="15" customHeight="1" x14ac:dyDescent="0.25">
      <c r="A40" s="79"/>
      <c r="B40" s="46" t="s">
        <v>51</v>
      </c>
      <c r="C40" s="20">
        <v>86185955</v>
      </c>
      <c r="D40" s="20">
        <v>268000</v>
      </c>
      <c r="E40" s="20">
        <v>104528617</v>
      </c>
      <c r="F40" s="30">
        <v>64528617</v>
      </c>
      <c r="G40" s="78">
        <f>H40-F40</f>
        <v>-15041489</v>
      </c>
      <c r="H40" s="30">
        <v>49487128</v>
      </c>
      <c r="I40" s="45"/>
      <c r="J40" s="25" t="s">
        <v>52</v>
      </c>
      <c r="K40" s="20">
        <v>38100000</v>
      </c>
      <c r="L40" s="20">
        <v>39058972</v>
      </c>
      <c r="M40" s="20">
        <v>4350000</v>
      </c>
      <c r="N40" s="30">
        <v>4588500</v>
      </c>
      <c r="O40" s="21">
        <f>P40-N40</f>
        <v>-700000</v>
      </c>
      <c r="P40" s="30">
        <v>3888500</v>
      </c>
    </row>
    <row r="41" spans="1:16" ht="15" customHeight="1" x14ac:dyDescent="0.25">
      <c r="A41" s="79"/>
      <c r="B41" s="46" t="s">
        <v>53</v>
      </c>
      <c r="C41" s="20">
        <v>0</v>
      </c>
      <c r="D41" s="20">
        <v>11000</v>
      </c>
      <c r="E41" s="20">
        <v>7000000</v>
      </c>
      <c r="F41" s="30">
        <v>7001000</v>
      </c>
      <c r="G41" s="78">
        <f t="shared" ref="G41:G42" si="7">H41-F41</f>
        <v>0</v>
      </c>
      <c r="H41" s="30">
        <v>7001000</v>
      </c>
      <c r="I41" s="45"/>
      <c r="J41" s="25" t="s">
        <v>54</v>
      </c>
      <c r="K41" s="20">
        <v>95154097</v>
      </c>
      <c r="L41" s="20">
        <v>5628763</v>
      </c>
      <c r="M41" s="20">
        <v>209473000</v>
      </c>
      <c r="N41" s="30">
        <v>197434254</v>
      </c>
      <c r="O41" s="21">
        <f>P41-N41</f>
        <v>17563374</v>
      </c>
      <c r="P41" s="30">
        <v>214997628</v>
      </c>
    </row>
    <row r="42" spans="1:16" ht="15" customHeight="1" x14ac:dyDescent="0.25">
      <c r="A42" s="79"/>
      <c r="B42" s="46" t="s">
        <v>55</v>
      </c>
      <c r="C42" s="20">
        <v>0</v>
      </c>
      <c r="D42" s="20">
        <v>0</v>
      </c>
      <c r="E42" s="20">
        <v>0</v>
      </c>
      <c r="F42" s="30">
        <v>0</v>
      </c>
      <c r="G42" s="78">
        <f t="shared" si="7"/>
        <v>0</v>
      </c>
      <c r="H42" s="30">
        <v>0</v>
      </c>
      <c r="I42" s="45"/>
      <c r="J42" s="25" t="s">
        <v>56</v>
      </c>
      <c r="K42" s="20">
        <v>550000</v>
      </c>
      <c r="L42" s="20">
        <v>39131351</v>
      </c>
      <c r="M42" s="20">
        <v>500000</v>
      </c>
      <c r="N42" s="30">
        <v>500000</v>
      </c>
      <c r="O42" s="21">
        <f>P42-N42</f>
        <v>0</v>
      </c>
      <c r="P42" s="30">
        <v>500000</v>
      </c>
    </row>
    <row r="43" spans="1:16" s="84" customFormat="1" ht="15.75" x14ac:dyDescent="0.25">
      <c r="A43" s="79"/>
      <c r="B43" s="38" t="s">
        <v>23</v>
      </c>
      <c r="C43" s="37">
        <f t="shared" ref="C43:H43" si="8">SUM(C40:C42)</f>
        <v>86185955</v>
      </c>
      <c r="D43" s="37">
        <f t="shared" si="8"/>
        <v>279000</v>
      </c>
      <c r="E43" s="37">
        <f t="shared" si="8"/>
        <v>111528617</v>
      </c>
      <c r="F43" s="37">
        <f t="shared" si="8"/>
        <v>71529617</v>
      </c>
      <c r="G43" s="80">
        <f t="shared" si="8"/>
        <v>-15041489</v>
      </c>
      <c r="H43" s="37">
        <f t="shared" si="8"/>
        <v>56488128</v>
      </c>
      <c r="I43" s="81"/>
      <c r="J43" s="38" t="s">
        <v>23</v>
      </c>
      <c r="K43" s="82">
        <f t="shared" ref="K43:P43" si="9">SUM(K40:K42)</f>
        <v>133804097</v>
      </c>
      <c r="L43" s="82">
        <f t="shared" si="9"/>
        <v>83819086</v>
      </c>
      <c r="M43" s="82">
        <f t="shared" si="9"/>
        <v>214323000</v>
      </c>
      <c r="N43" s="37">
        <f t="shared" ref="N43" si="10">SUM(N40:N42)</f>
        <v>202522754</v>
      </c>
      <c r="O43" s="83">
        <f t="shared" si="9"/>
        <v>16863374</v>
      </c>
      <c r="P43" s="37">
        <f t="shared" si="9"/>
        <v>219386128</v>
      </c>
    </row>
    <row r="44" spans="1:16" s="84" customFormat="1" ht="15.75" x14ac:dyDescent="0.25">
      <c r="A44" s="79"/>
      <c r="B44" s="38"/>
      <c r="C44" s="37"/>
      <c r="D44" s="37"/>
      <c r="E44" s="37"/>
      <c r="F44" s="30"/>
      <c r="G44" s="80"/>
      <c r="H44" s="30"/>
      <c r="I44" s="81"/>
      <c r="J44" s="38"/>
      <c r="K44" s="82"/>
      <c r="L44" s="82"/>
      <c r="M44" s="82"/>
      <c r="N44" s="30"/>
      <c r="O44" s="83"/>
      <c r="P44" s="30"/>
    </row>
    <row r="45" spans="1:16" s="84" customFormat="1" ht="15.75" x14ac:dyDescent="0.25">
      <c r="A45" s="85" t="s">
        <v>24</v>
      </c>
      <c r="B45" s="86" t="s">
        <v>25</v>
      </c>
      <c r="C45" s="55"/>
      <c r="D45" s="55"/>
      <c r="E45" s="55"/>
      <c r="F45" s="30"/>
      <c r="G45" s="87"/>
      <c r="H45" s="30"/>
      <c r="I45" s="45" t="s">
        <v>24</v>
      </c>
      <c r="J45" s="19" t="s">
        <v>25</v>
      </c>
      <c r="K45" s="20"/>
      <c r="L45" s="20"/>
      <c r="M45" s="20"/>
      <c r="N45" s="30"/>
      <c r="O45" s="21"/>
      <c r="P45" s="30"/>
    </row>
    <row r="46" spans="1:16" s="84" customFormat="1" ht="15.75" x14ac:dyDescent="0.25">
      <c r="A46" s="88"/>
      <c r="B46" s="89" t="s">
        <v>57</v>
      </c>
      <c r="C46" s="20">
        <v>15000</v>
      </c>
      <c r="D46" s="20">
        <v>0</v>
      </c>
      <c r="E46" s="20">
        <v>0</v>
      </c>
      <c r="F46" s="30">
        <v>0</v>
      </c>
      <c r="G46" s="78">
        <v>0</v>
      </c>
      <c r="H46" s="30">
        <v>0</v>
      </c>
      <c r="I46" s="45"/>
      <c r="J46" s="25" t="s">
        <v>58</v>
      </c>
      <c r="K46" s="90">
        <v>254000</v>
      </c>
      <c r="L46" s="20">
        <v>80501</v>
      </c>
      <c r="M46" s="20">
        <v>128000</v>
      </c>
      <c r="N46" s="30">
        <v>253004</v>
      </c>
      <c r="O46" s="91">
        <f>P46-N46</f>
        <v>0</v>
      </c>
      <c r="P46" s="30">
        <v>253004</v>
      </c>
    </row>
    <row r="47" spans="1:16" s="84" customFormat="1" ht="15.75" x14ac:dyDescent="0.25">
      <c r="A47" s="88"/>
      <c r="B47" s="92" t="s">
        <v>32</v>
      </c>
      <c r="C47" s="39">
        <f>C46</f>
        <v>15000</v>
      </c>
      <c r="D47" s="39">
        <f>D46</f>
        <v>0</v>
      </c>
      <c r="E47" s="39">
        <f>E46</f>
        <v>0</v>
      </c>
      <c r="F47" s="37">
        <v>0</v>
      </c>
      <c r="G47" s="93">
        <f>G46</f>
        <v>0</v>
      </c>
      <c r="H47" s="37">
        <v>0</v>
      </c>
      <c r="I47" s="45"/>
      <c r="J47" s="38" t="s">
        <v>59</v>
      </c>
      <c r="K47" s="94">
        <f>SUM(K46)</f>
        <v>254000</v>
      </c>
      <c r="L47" s="39">
        <f>SUM(L46)</f>
        <v>80501</v>
      </c>
      <c r="M47" s="39">
        <f>SUM(M46)</f>
        <v>128000</v>
      </c>
      <c r="N47" s="37">
        <f>N46</f>
        <v>253004</v>
      </c>
      <c r="O47" s="95">
        <f>SUM(O46)</f>
        <v>0</v>
      </c>
      <c r="P47" s="37">
        <f>P46</f>
        <v>253004</v>
      </c>
    </row>
    <row r="48" spans="1:16" s="84" customFormat="1" ht="15.75" x14ac:dyDescent="0.25">
      <c r="A48" s="96"/>
      <c r="B48" s="92"/>
      <c r="C48" s="39"/>
      <c r="D48" s="39"/>
      <c r="E48" s="39"/>
      <c r="F48" s="30"/>
      <c r="G48" s="93"/>
      <c r="H48" s="30"/>
      <c r="I48" s="45"/>
      <c r="J48" s="38"/>
      <c r="K48" s="94"/>
      <c r="L48" s="39"/>
      <c r="M48" s="39"/>
      <c r="N48" s="30"/>
      <c r="O48" s="95"/>
      <c r="P48" s="30"/>
    </row>
    <row r="49" spans="1:16" s="84" customFormat="1" ht="15.75" x14ac:dyDescent="0.25">
      <c r="A49" s="85" t="s">
        <v>33</v>
      </c>
      <c r="B49" s="41" t="s">
        <v>34</v>
      </c>
      <c r="C49" s="55"/>
      <c r="D49" s="55"/>
      <c r="E49" s="55"/>
      <c r="F49" s="30"/>
      <c r="G49" s="87"/>
      <c r="H49" s="30"/>
      <c r="I49" s="45" t="s">
        <v>33</v>
      </c>
      <c r="J49" s="41" t="s">
        <v>34</v>
      </c>
      <c r="K49" s="20"/>
      <c r="L49" s="20"/>
      <c r="M49" s="20"/>
      <c r="N49" s="30"/>
      <c r="O49" s="21"/>
      <c r="P49" s="30"/>
    </row>
    <row r="50" spans="1:16" s="84" customFormat="1" ht="15.75" x14ac:dyDescent="0.25">
      <c r="A50" s="88"/>
      <c r="B50" s="89"/>
      <c r="C50" s="20"/>
      <c r="D50" s="20"/>
      <c r="E50" s="20"/>
      <c r="F50" s="30"/>
      <c r="G50" s="78"/>
      <c r="H50" s="30"/>
      <c r="I50" s="45"/>
      <c r="J50" s="25" t="s">
        <v>60</v>
      </c>
      <c r="K50" s="90">
        <v>0</v>
      </c>
      <c r="L50" s="20">
        <v>50800</v>
      </c>
      <c r="M50" s="20">
        <v>64000</v>
      </c>
      <c r="N50" s="30">
        <v>64000</v>
      </c>
      <c r="O50" s="91">
        <f>P50-N50</f>
        <v>-64000</v>
      </c>
      <c r="P50" s="30">
        <v>0</v>
      </c>
    </row>
    <row r="51" spans="1:16" s="84" customFormat="1" ht="15.75" x14ac:dyDescent="0.25">
      <c r="A51" s="88"/>
      <c r="B51" s="34" t="s">
        <v>40</v>
      </c>
      <c r="C51" s="39">
        <f>C50</f>
        <v>0</v>
      </c>
      <c r="D51" s="39">
        <f>D50</f>
        <v>0</v>
      </c>
      <c r="E51" s="39">
        <f>E50</f>
        <v>0</v>
      </c>
      <c r="F51" s="37">
        <v>0</v>
      </c>
      <c r="G51" s="93">
        <f>G50</f>
        <v>0</v>
      </c>
      <c r="H51" s="37">
        <v>0</v>
      </c>
      <c r="I51" s="45"/>
      <c r="J51" s="38" t="s">
        <v>59</v>
      </c>
      <c r="K51" s="94">
        <f>SUM(K50)</f>
        <v>0</v>
      </c>
      <c r="L51" s="39">
        <f>SUM(L50)</f>
        <v>50800</v>
      </c>
      <c r="M51" s="39">
        <f>SUM(M50)</f>
        <v>64000</v>
      </c>
      <c r="N51" s="37">
        <f>N50</f>
        <v>64000</v>
      </c>
      <c r="O51" s="95">
        <f>SUM(O50)</f>
        <v>-64000</v>
      </c>
      <c r="P51" s="37">
        <f>P50</f>
        <v>0</v>
      </c>
    </row>
    <row r="52" spans="1:16" s="84" customFormat="1" ht="15.75" x14ac:dyDescent="0.25">
      <c r="A52" s="96"/>
      <c r="B52" s="34"/>
      <c r="C52" s="39"/>
      <c r="D52" s="39"/>
      <c r="E52" s="39"/>
      <c r="F52" s="30"/>
      <c r="G52" s="93"/>
      <c r="H52" s="30"/>
      <c r="I52" s="45"/>
      <c r="J52" s="38"/>
      <c r="K52" s="94"/>
      <c r="L52" s="39"/>
      <c r="M52" s="39"/>
      <c r="N52" s="30"/>
      <c r="O52" s="95"/>
      <c r="P52" s="30"/>
    </row>
    <row r="53" spans="1:16" ht="15" customHeight="1" x14ac:dyDescent="0.25">
      <c r="A53" s="548" t="s">
        <v>61</v>
      </c>
      <c r="B53" s="549"/>
      <c r="C53" s="35">
        <f>C43+C47+C51</f>
        <v>86200955</v>
      </c>
      <c r="D53" s="35">
        <f>D43+D47+D51</f>
        <v>279000</v>
      </c>
      <c r="E53" s="35">
        <f>E43+E47+E51</f>
        <v>111528617</v>
      </c>
      <c r="F53" s="37">
        <f>F51+F47+F43</f>
        <v>71529617</v>
      </c>
      <c r="G53" s="36">
        <f>G43+G47+G51</f>
        <v>-15041489</v>
      </c>
      <c r="H53" s="37">
        <f>H51+H47+H43</f>
        <v>56488128</v>
      </c>
      <c r="I53" s="550" t="s">
        <v>62</v>
      </c>
      <c r="J53" s="551"/>
      <c r="K53" s="39">
        <f>K43+K47+K51</f>
        <v>134058097</v>
      </c>
      <c r="L53" s="39">
        <f>L43+L47+L51</f>
        <v>83950387</v>
      </c>
      <c r="M53" s="39">
        <f>M43+M47+M51</f>
        <v>214515000</v>
      </c>
      <c r="N53" s="30">
        <f>N51+N47+N43</f>
        <v>202839758</v>
      </c>
      <c r="O53" s="40">
        <f>O43+O47+O51</f>
        <v>16799374</v>
      </c>
      <c r="P53" s="30">
        <f>P51+P47+P43</f>
        <v>219639132</v>
      </c>
    </row>
    <row r="54" spans="1:16" ht="15" customHeight="1" x14ac:dyDescent="0.25">
      <c r="A54" s="97"/>
      <c r="B54" s="98"/>
      <c r="C54" s="49"/>
      <c r="D54" s="49"/>
      <c r="E54" s="49"/>
      <c r="F54" s="30"/>
      <c r="G54" s="51"/>
      <c r="H54" s="30"/>
      <c r="I54" s="14"/>
      <c r="J54" s="99"/>
      <c r="K54" s="55"/>
      <c r="L54" s="55"/>
      <c r="M54" s="55"/>
      <c r="N54" s="30"/>
      <c r="O54" s="57"/>
      <c r="P54" s="30"/>
    </row>
    <row r="55" spans="1:16" ht="15" customHeight="1" x14ac:dyDescent="0.25">
      <c r="A55" s="552" t="s">
        <v>63</v>
      </c>
      <c r="B55" s="553"/>
      <c r="C55" s="553"/>
      <c r="D55" s="553"/>
      <c r="E55" s="554"/>
      <c r="F55" s="30"/>
      <c r="G55" s="100"/>
      <c r="H55" s="30"/>
      <c r="I55" s="535" t="s">
        <v>64</v>
      </c>
      <c r="J55" s="536"/>
      <c r="K55" s="55"/>
      <c r="L55" s="55"/>
      <c r="M55" s="55"/>
      <c r="N55" s="30"/>
      <c r="O55" s="57"/>
      <c r="P55" s="30"/>
    </row>
    <row r="56" spans="1:16" ht="15" customHeight="1" x14ac:dyDescent="0.25">
      <c r="A56" s="85" t="s">
        <v>11</v>
      </c>
      <c r="B56" s="101" t="s">
        <v>12</v>
      </c>
      <c r="C56" s="20"/>
      <c r="D56" s="20"/>
      <c r="E56" s="20"/>
      <c r="F56" s="30"/>
      <c r="G56" s="78"/>
      <c r="H56" s="30"/>
      <c r="I56" s="45" t="s">
        <v>11</v>
      </c>
      <c r="J56" s="77" t="s">
        <v>12</v>
      </c>
      <c r="K56" s="55"/>
      <c r="L56" s="55"/>
      <c r="M56" s="55"/>
      <c r="N56" s="30"/>
      <c r="O56" s="57"/>
      <c r="P56" s="30"/>
    </row>
    <row r="57" spans="1:16" ht="27.6" customHeight="1" x14ac:dyDescent="0.25">
      <c r="A57" s="85"/>
      <c r="B57" s="102" t="s">
        <v>65</v>
      </c>
      <c r="C57" s="20">
        <v>0</v>
      </c>
      <c r="D57" s="20">
        <v>0</v>
      </c>
      <c r="E57" s="20">
        <v>50000000</v>
      </c>
      <c r="F57" s="30">
        <v>50000000</v>
      </c>
      <c r="G57" s="78">
        <v>0</v>
      </c>
      <c r="H57" s="30">
        <v>50000000</v>
      </c>
      <c r="I57" s="45"/>
      <c r="J57" s="102" t="s">
        <v>66</v>
      </c>
      <c r="K57" s="20">
        <v>0</v>
      </c>
      <c r="L57" s="20">
        <v>0</v>
      </c>
      <c r="M57" s="20">
        <v>25000000</v>
      </c>
      <c r="N57" s="30">
        <v>25000000</v>
      </c>
      <c r="O57" s="21">
        <f>P57-N57</f>
        <v>-25000000</v>
      </c>
      <c r="P57" s="30">
        <v>0</v>
      </c>
    </row>
    <row r="58" spans="1:16" ht="25.9" customHeight="1" x14ac:dyDescent="0.25">
      <c r="A58" s="85"/>
      <c r="B58" s="102" t="s">
        <v>67</v>
      </c>
      <c r="C58" s="20">
        <v>0</v>
      </c>
      <c r="D58" s="20">
        <v>0</v>
      </c>
      <c r="E58" s="20">
        <v>25000000</v>
      </c>
      <c r="F58" s="30">
        <v>25000000</v>
      </c>
      <c r="G58" s="78">
        <f>H58-F58</f>
        <v>-25000000</v>
      </c>
      <c r="H58" s="30">
        <v>0</v>
      </c>
      <c r="I58" s="45"/>
      <c r="J58" s="77"/>
      <c r="K58" s="55"/>
      <c r="L58" s="55"/>
      <c r="M58" s="55"/>
      <c r="N58" s="30"/>
      <c r="O58" s="57"/>
      <c r="P58" s="30"/>
    </row>
    <row r="59" spans="1:16" ht="32.25" customHeight="1" x14ac:dyDescent="0.25">
      <c r="A59" s="88"/>
      <c r="B59" s="102" t="s">
        <v>68</v>
      </c>
      <c r="C59" s="20">
        <v>88071346</v>
      </c>
      <c r="D59" s="20">
        <v>88071346</v>
      </c>
      <c r="E59" s="20">
        <v>54122434</v>
      </c>
      <c r="F59" s="30">
        <v>54122434</v>
      </c>
      <c r="G59" s="78">
        <v>0</v>
      </c>
      <c r="H59" s="30">
        <v>54122434</v>
      </c>
      <c r="I59" s="45"/>
      <c r="J59" s="103"/>
      <c r="K59" s="20"/>
      <c r="L59" s="20"/>
      <c r="M59" s="20"/>
      <c r="N59" s="30"/>
      <c r="O59" s="21"/>
      <c r="P59" s="30"/>
    </row>
    <row r="60" spans="1:16" ht="32.25" customHeight="1" x14ac:dyDescent="0.25">
      <c r="A60" s="88"/>
      <c r="B60" s="102" t="s">
        <v>69</v>
      </c>
      <c r="C60" s="20"/>
      <c r="D60" s="20"/>
      <c r="E60" s="20">
        <v>0</v>
      </c>
      <c r="F60" s="30">
        <v>54427819</v>
      </c>
      <c r="G60" s="78">
        <v>0</v>
      </c>
      <c r="H60" s="30">
        <v>54427819</v>
      </c>
      <c r="I60" s="45"/>
      <c r="J60" s="103"/>
      <c r="K60" s="20"/>
      <c r="L60" s="20"/>
      <c r="M60" s="20"/>
      <c r="N60" s="30"/>
      <c r="O60" s="21"/>
      <c r="P60" s="30"/>
    </row>
    <row r="61" spans="1:16" ht="32.25" customHeight="1" x14ac:dyDescent="0.25">
      <c r="A61" s="88"/>
      <c r="B61" s="102" t="s">
        <v>80</v>
      </c>
      <c r="C61" s="20"/>
      <c r="D61" s="20"/>
      <c r="E61" s="20">
        <v>0</v>
      </c>
      <c r="F61" s="30">
        <v>0</v>
      </c>
      <c r="G61" s="78">
        <f>H61-F61</f>
        <v>5555609</v>
      </c>
      <c r="H61" s="30">
        <v>5555609</v>
      </c>
      <c r="I61" s="45"/>
      <c r="J61" s="103"/>
      <c r="K61" s="20"/>
      <c r="L61" s="20"/>
      <c r="M61" s="20"/>
      <c r="N61" s="30"/>
      <c r="O61" s="21"/>
      <c r="P61" s="30"/>
    </row>
    <row r="62" spans="1:16" s="84" customFormat="1" ht="15.75" x14ac:dyDescent="0.25">
      <c r="A62" s="79"/>
      <c r="B62" s="38" t="s">
        <v>23</v>
      </c>
      <c r="C62" s="37">
        <f>SUM(C57:C59)</f>
        <v>88071346</v>
      </c>
      <c r="D62" s="37">
        <f>SUM(D57:D59)</f>
        <v>88071346</v>
      </c>
      <c r="E62" s="37">
        <f>SUM(E57:E61)</f>
        <v>129122434</v>
      </c>
      <c r="F62" s="37">
        <f>SUM(F57:F61)</f>
        <v>183550253</v>
      </c>
      <c r="G62" s="80">
        <f>SUM(G57:G61)</f>
        <v>-19444391</v>
      </c>
      <c r="H62" s="37">
        <f>SUM(H57:H61)</f>
        <v>164105862</v>
      </c>
      <c r="I62" s="81"/>
      <c r="J62" s="38" t="s">
        <v>23</v>
      </c>
      <c r="K62" s="82">
        <f>SUM(K56:K59)</f>
        <v>0</v>
      </c>
      <c r="L62" s="82">
        <f>SUM(L56:L59)</f>
        <v>0</v>
      </c>
      <c r="M62" s="82">
        <f>SUM(M56:M59)</f>
        <v>25000000</v>
      </c>
      <c r="N62" s="37">
        <f>N57</f>
        <v>25000000</v>
      </c>
      <c r="O62" s="83">
        <f>SUM(O56:O59)</f>
        <v>-25000000</v>
      </c>
      <c r="P62" s="37">
        <f>P57</f>
        <v>0</v>
      </c>
    </row>
    <row r="63" spans="1:16" ht="15" customHeight="1" x14ac:dyDescent="0.25">
      <c r="A63" s="85" t="s">
        <v>24</v>
      </c>
      <c r="B63" s="104" t="s">
        <v>25</v>
      </c>
      <c r="C63" s="55"/>
      <c r="D63" s="55"/>
      <c r="E63" s="55"/>
      <c r="F63" s="30"/>
      <c r="G63" s="87"/>
      <c r="H63" s="30"/>
      <c r="I63" s="45" t="s">
        <v>24</v>
      </c>
      <c r="J63" s="41" t="s">
        <v>25</v>
      </c>
      <c r="K63" s="55"/>
      <c r="L63" s="55"/>
      <c r="M63" s="55"/>
      <c r="N63" s="30"/>
      <c r="O63" s="57"/>
      <c r="P63" s="30"/>
    </row>
    <row r="64" spans="1:16" ht="25.9" customHeight="1" x14ac:dyDescent="0.25">
      <c r="A64" s="88"/>
      <c r="B64" s="102" t="s">
        <v>70</v>
      </c>
      <c r="C64" s="32">
        <v>2161479</v>
      </c>
      <c r="D64" s="32">
        <v>2161479</v>
      </c>
      <c r="E64" s="32">
        <v>445712</v>
      </c>
      <c r="F64" s="30">
        <v>445712</v>
      </c>
      <c r="G64" s="42">
        <v>0</v>
      </c>
      <c r="H64" s="30">
        <v>445712</v>
      </c>
      <c r="I64" s="45"/>
      <c r="J64" s="41"/>
      <c r="K64" s="20"/>
      <c r="L64" s="20"/>
      <c r="M64" s="20"/>
      <c r="N64" s="30"/>
      <c r="O64" s="21"/>
      <c r="P64" s="30"/>
    </row>
    <row r="65" spans="1:256" ht="15" customHeight="1" x14ac:dyDescent="0.25">
      <c r="A65" s="85" t="s">
        <v>33</v>
      </c>
      <c r="B65" s="41" t="s">
        <v>34</v>
      </c>
      <c r="C65" s="55"/>
      <c r="D65" s="55"/>
      <c r="E65" s="55"/>
      <c r="F65" s="30"/>
      <c r="G65" s="87"/>
      <c r="H65" s="30"/>
      <c r="I65" s="45" t="s">
        <v>33</v>
      </c>
      <c r="J65" s="41" t="s">
        <v>34</v>
      </c>
      <c r="K65" s="55"/>
      <c r="L65" s="55"/>
      <c r="M65" s="55"/>
      <c r="N65" s="30"/>
      <c r="O65" s="57"/>
      <c r="P65" s="30"/>
    </row>
    <row r="66" spans="1:256" ht="27" customHeight="1" x14ac:dyDescent="0.25">
      <c r="A66" s="88"/>
      <c r="B66" s="102" t="s">
        <v>71</v>
      </c>
      <c r="C66" s="32">
        <v>0</v>
      </c>
      <c r="D66" s="32">
        <v>0</v>
      </c>
      <c r="E66" s="32">
        <v>110713</v>
      </c>
      <c r="F66" s="30">
        <v>110713</v>
      </c>
      <c r="G66" s="42">
        <v>0</v>
      </c>
      <c r="H66" s="30">
        <v>110713</v>
      </c>
      <c r="I66" s="45"/>
      <c r="J66" s="41"/>
      <c r="K66" s="20"/>
      <c r="L66" s="20"/>
      <c r="M66" s="20"/>
      <c r="N66" s="30"/>
      <c r="O66" s="21"/>
      <c r="P66" s="30"/>
    </row>
    <row r="67" spans="1:256" ht="27" customHeight="1" x14ac:dyDescent="0.25">
      <c r="A67" s="96"/>
      <c r="B67" s="105"/>
      <c r="C67" s="32"/>
      <c r="D67" s="32"/>
      <c r="E67" s="32"/>
      <c r="F67" s="30"/>
      <c r="G67" s="42"/>
      <c r="H67" s="30"/>
      <c r="I67" s="106"/>
      <c r="J67" s="41"/>
      <c r="K67" s="20"/>
      <c r="L67" s="20"/>
      <c r="M67" s="20"/>
      <c r="N67" s="30"/>
      <c r="O67" s="21"/>
      <c r="P67" s="30"/>
    </row>
    <row r="68" spans="1:256" ht="15" customHeight="1" x14ac:dyDescent="0.25">
      <c r="A68" s="555" t="s">
        <v>72</v>
      </c>
      <c r="B68" s="556"/>
      <c r="C68" s="35">
        <f>C62+C64+C66</f>
        <v>90232825</v>
      </c>
      <c r="D68" s="35">
        <f>D62+D64+D66</f>
        <v>90232825</v>
      </c>
      <c r="E68" s="35">
        <f>E62+E64+E66</f>
        <v>129678859</v>
      </c>
      <c r="F68" s="37">
        <f>F66+F64+F62</f>
        <v>184106678</v>
      </c>
      <c r="G68" s="36">
        <f>G62+G64+G66</f>
        <v>-19444391</v>
      </c>
      <c r="H68" s="37">
        <f>H66+H64+H62</f>
        <v>164662287</v>
      </c>
      <c r="I68" s="557" t="s">
        <v>73</v>
      </c>
      <c r="J68" s="556"/>
      <c r="K68" s="39">
        <f>K62+K64+K66</f>
        <v>0</v>
      </c>
      <c r="L68" s="39">
        <f>L62+L64+L66</f>
        <v>0</v>
      </c>
      <c r="M68" s="39">
        <f>M62+M64+M66</f>
        <v>25000000</v>
      </c>
      <c r="N68" s="37">
        <f>N62+N63+N65</f>
        <v>25000000</v>
      </c>
      <c r="O68" s="40">
        <f>O62+O64+O66</f>
        <v>-25000000</v>
      </c>
      <c r="P68" s="37">
        <f>P62+P63+P65</f>
        <v>0</v>
      </c>
    </row>
    <row r="69" spans="1:256" ht="15" customHeight="1" x14ac:dyDescent="0.25">
      <c r="A69" s="107"/>
      <c r="B69" s="92"/>
      <c r="C69" s="35"/>
      <c r="D69" s="35"/>
      <c r="E69" s="35"/>
      <c r="F69" s="108"/>
      <c r="G69" s="36"/>
      <c r="H69" s="108"/>
      <c r="I69" s="109"/>
      <c r="J69" s="109"/>
      <c r="K69" s="39"/>
      <c r="L69" s="39"/>
      <c r="M69" s="39"/>
      <c r="N69" s="108"/>
      <c r="O69" s="40"/>
      <c r="P69" s="108"/>
    </row>
    <row r="70" spans="1:256" ht="15" customHeight="1" x14ac:dyDescent="0.2">
      <c r="A70" s="558" t="s">
        <v>74</v>
      </c>
      <c r="B70" s="559"/>
      <c r="C70" s="110"/>
      <c r="D70" s="110"/>
      <c r="E70" s="110">
        <f>E68+E53</f>
        <v>241207476</v>
      </c>
      <c r="F70" s="111">
        <f>F68+F53</f>
        <v>255636295</v>
      </c>
      <c r="G70" s="110">
        <f>G68+G53</f>
        <v>-34485880</v>
      </c>
      <c r="H70" s="111">
        <f>H68+H53</f>
        <v>221150415</v>
      </c>
      <c r="I70" s="560" t="s">
        <v>75</v>
      </c>
      <c r="J70" s="559"/>
      <c r="K70" s="112"/>
      <c r="L70" s="112"/>
      <c r="M70" s="112">
        <f>M68+M53</f>
        <v>239515000</v>
      </c>
      <c r="N70" s="112">
        <f>N68+N53</f>
        <v>227839758</v>
      </c>
      <c r="O70" s="112">
        <f>O68+O53</f>
        <v>-8200626</v>
      </c>
      <c r="P70" s="112">
        <f>P68+P53</f>
        <v>219639132</v>
      </c>
    </row>
    <row r="71" spans="1:256" ht="15" customHeight="1" x14ac:dyDescent="0.2">
      <c r="A71" s="113"/>
      <c r="B71" s="114"/>
      <c r="C71" s="49"/>
      <c r="D71" s="49"/>
      <c r="E71" s="49"/>
      <c r="F71" s="50"/>
      <c r="G71" s="115"/>
      <c r="H71" s="50"/>
      <c r="I71" s="106"/>
      <c r="J71" s="106"/>
      <c r="K71" s="55"/>
      <c r="L71" s="55"/>
      <c r="M71" s="55"/>
      <c r="N71" s="56"/>
      <c r="O71" s="57"/>
      <c r="P71" s="56"/>
    </row>
    <row r="72" spans="1:256" ht="15" customHeight="1" x14ac:dyDescent="0.2">
      <c r="A72" s="116"/>
      <c r="B72" s="45"/>
      <c r="C72" s="49"/>
      <c r="D72" s="49"/>
      <c r="E72" s="49"/>
      <c r="F72" s="50"/>
      <c r="G72" s="115"/>
      <c r="H72" s="50"/>
      <c r="I72" s="106"/>
      <c r="J72" s="106"/>
      <c r="K72" s="55"/>
      <c r="L72" s="55"/>
      <c r="M72" s="55"/>
      <c r="N72" s="56"/>
      <c r="O72" s="57"/>
      <c r="P72" s="56"/>
    </row>
    <row r="73" spans="1:256" ht="15" customHeight="1" thickBot="1" x14ac:dyDescent="0.25">
      <c r="A73" s="561" t="s">
        <v>76</v>
      </c>
      <c r="B73" s="562"/>
      <c r="C73" s="117" t="e">
        <f>C35+#REF!</f>
        <v>#REF!</v>
      </c>
      <c r="D73" s="117" t="e">
        <f>D35+#REF!</f>
        <v>#REF!</v>
      </c>
      <c r="E73" s="117">
        <f>E70+E35</f>
        <v>556714790</v>
      </c>
      <c r="F73" s="117">
        <f>F70+F35</f>
        <v>566996646</v>
      </c>
      <c r="G73" s="117">
        <f>G70+G35</f>
        <v>-20636445</v>
      </c>
      <c r="H73" s="117">
        <f>H70+H35</f>
        <v>546360201</v>
      </c>
      <c r="I73" s="118"/>
      <c r="J73" s="119" t="s">
        <v>77</v>
      </c>
      <c r="K73" s="117" t="e">
        <f>K35+#REF!</f>
        <v>#REF!</v>
      </c>
      <c r="L73" s="117" t="e">
        <f>L35+#REF!</f>
        <v>#REF!</v>
      </c>
      <c r="M73" s="117">
        <f>M70+M35</f>
        <v>556714790</v>
      </c>
      <c r="N73" s="117">
        <f>N70+N35</f>
        <v>566996646</v>
      </c>
      <c r="O73" s="117">
        <f>O70+O35</f>
        <v>-20636445</v>
      </c>
      <c r="P73" s="117">
        <f>P70+P35</f>
        <v>546360201</v>
      </c>
    </row>
    <row r="75" spans="1:256" ht="15" customHeight="1" x14ac:dyDescent="0.2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X75" s="120"/>
      <c r="FY75" s="120"/>
      <c r="FZ75" s="120"/>
      <c r="GA75" s="120"/>
      <c r="GB75" s="120"/>
      <c r="GC75" s="120"/>
      <c r="GD75" s="120"/>
      <c r="GE75" s="120"/>
      <c r="GF75" s="120"/>
      <c r="GG75" s="120"/>
      <c r="GH75" s="120"/>
      <c r="GI75" s="120"/>
      <c r="GJ75" s="120"/>
      <c r="GK75" s="120"/>
      <c r="GL75" s="120"/>
      <c r="GM75" s="120"/>
      <c r="GN75" s="120"/>
      <c r="GO75" s="120"/>
      <c r="GP75" s="120"/>
      <c r="GQ75" s="120"/>
      <c r="GR75" s="120"/>
      <c r="GS75" s="120"/>
      <c r="GT75" s="120"/>
      <c r="GU75" s="120"/>
      <c r="GV75" s="120"/>
      <c r="GW75" s="120"/>
      <c r="GX75" s="120"/>
      <c r="GY75" s="120"/>
      <c r="GZ75" s="120"/>
      <c r="HA75" s="120"/>
      <c r="HB75" s="120"/>
      <c r="HC75" s="120"/>
      <c r="HD75" s="120"/>
      <c r="HE75" s="120"/>
      <c r="HF75" s="120"/>
      <c r="HG75" s="120"/>
      <c r="HH75" s="120"/>
      <c r="HI75" s="120"/>
      <c r="HJ75" s="120"/>
      <c r="HK75" s="120"/>
      <c r="HL75" s="120"/>
      <c r="HM75" s="120"/>
      <c r="HN75" s="120"/>
      <c r="HO75" s="120"/>
      <c r="HP75" s="120"/>
      <c r="HQ75" s="120"/>
      <c r="HR75" s="120"/>
      <c r="HS75" s="120"/>
      <c r="HT75" s="120"/>
      <c r="HU75" s="120"/>
      <c r="HV75" s="120"/>
      <c r="HW75" s="120"/>
      <c r="HX75" s="120"/>
      <c r="HY75" s="120"/>
      <c r="HZ75" s="120"/>
      <c r="IA75" s="120"/>
      <c r="IB75" s="120"/>
      <c r="IC75" s="120"/>
      <c r="ID75" s="120"/>
      <c r="IE75" s="120"/>
      <c r="IF75" s="120"/>
      <c r="IG75" s="120"/>
      <c r="IH75" s="120"/>
      <c r="II75" s="120"/>
      <c r="IJ75" s="120"/>
      <c r="IK75" s="120"/>
      <c r="IL75" s="120"/>
      <c r="IM75" s="120"/>
      <c r="IN75" s="120"/>
      <c r="IO75" s="120"/>
      <c r="IP75" s="120"/>
      <c r="IQ75" s="120"/>
      <c r="IR75" s="120"/>
      <c r="IS75" s="120"/>
      <c r="IT75" s="120"/>
      <c r="IU75" s="120"/>
      <c r="IV75" s="120"/>
    </row>
    <row r="80" spans="1:256" x14ac:dyDescent="0.2">
      <c r="J80" s="121"/>
    </row>
  </sheetData>
  <mergeCells count="24">
    <mergeCell ref="A68:B68"/>
    <mergeCell ref="I68:J68"/>
    <mergeCell ref="A70:B70"/>
    <mergeCell ref="I70:J70"/>
    <mergeCell ref="A73:B73"/>
    <mergeCell ref="A38:B38"/>
    <mergeCell ref="I38:J38"/>
    <mergeCell ref="A53:B53"/>
    <mergeCell ref="I53:J53"/>
    <mergeCell ref="A55:E55"/>
    <mergeCell ref="I55:J55"/>
    <mergeCell ref="A31:B31"/>
    <mergeCell ref="I31:J31"/>
    <mergeCell ref="A33:B33"/>
    <mergeCell ref="I33:J33"/>
    <mergeCell ref="A37:B37"/>
    <mergeCell ref="I37:J37"/>
    <mergeCell ref="A7:E7"/>
    <mergeCell ref="I7:M7"/>
    <mergeCell ref="A1:P1"/>
    <mergeCell ref="A2:P2"/>
    <mergeCell ref="A4:B4"/>
    <mergeCell ref="A5:B5"/>
    <mergeCell ref="L5:M5"/>
  </mergeCells>
  <printOptions horizontalCentered="1"/>
  <pageMargins left="0.23622047244094491" right="0.23622047244094491" top="0" bottom="0" header="0.27559055118110237" footer="0.19685039370078741"/>
  <pageSetup paperSize="9" scale="45" orientation="landscape" r:id="rId1"/>
  <headerFooter alignWithMargins="0"/>
  <rowBreaks count="1" manualBreakCount="1">
    <brk id="3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8"/>
  <sheetViews>
    <sheetView zoomScaleNormal="100" workbookViewId="0">
      <selection activeCell="G32" sqref="G32"/>
    </sheetView>
  </sheetViews>
  <sheetFormatPr defaultColWidth="8" defaultRowHeight="15" x14ac:dyDescent="0.25"/>
  <cols>
    <col min="1" max="1" width="4.85546875" style="492" customWidth="1"/>
    <col min="2" max="2" width="30.5703125" style="492" customWidth="1"/>
    <col min="3" max="3" width="12.140625" style="492" customWidth="1"/>
    <col min="4" max="4" width="12.42578125" style="492" customWidth="1"/>
    <col min="5" max="5" width="14.140625" style="492" customWidth="1"/>
    <col min="6" max="6" width="12.5703125" style="492" customWidth="1"/>
    <col min="7" max="7" width="14.85546875" style="492" customWidth="1"/>
    <col min="8" max="256" width="8" style="492"/>
    <col min="257" max="257" width="4.85546875" style="492" customWidth="1"/>
    <col min="258" max="258" width="30.5703125" style="492" customWidth="1"/>
    <col min="259" max="259" width="11.140625" style="492" customWidth="1"/>
    <col min="260" max="260" width="12.42578125" style="492" customWidth="1"/>
    <col min="261" max="261" width="14.140625" style="492" customWidth="1"/>
    <col min="262" max="262" width="12.5703125" style="492" customWidth="1"/>
    <col min="263" max="263" width="14.85546875" style="492" customWidth="1"/>
    <col min="264" max="512" width="8" style="492"/>
    <col min="513" max="513" width="4.85546875" style="492" customWidth="1"/>
    <col min="514" max="514" width="30.5703125" style="492" customWidth="1"/>
    <col min="515" max="515" width="11.140625" style="492" customWidth="1"/>
    <col min="516" max="516" width="12.42578125" style="492" customWidth="1"/>
    <col min="517" max="517" width="14.140625" style="492" customWidth="1"/>
    <col min="518" max="518" width="12.5703125" style="492" customWidth="1"/>
    <col min="519" max="519" width="14.85546875" style="492" customWidth="1"/>
    <col min="520" max="768" width="8" style="492"/>
    <col min="769" max="769" width="4.85546875" style="492" customWidth="1"/>
    <col min="770" max="770" width="30.5703125" style="492" customWidth="1"/>
    <col min="771" max="771" width="11.140625" style="492" customWidth="1"/>
    <col min="772" max="772" width="12.42578125" style="492" customWidth="1"/>
    <col min="773" max="773" width="14.140625" style="492" customWidth="1"/>
    <col min="774" max="774" width="12.5703125" style="492" customWidth="1"/>
    <col min="775" max="775" width="14.85546875" style="492" customWidth="1"/>
    <col min="776" max="1024" width="8" style="492"/>
    <col min="1025" max="1025" width="4.85546875" style="492" customWidth="1"/>
    <col min="1026" max="1026" width="30.5703125" style="492" customWidth="1"/>
    <col min="1027" max="1027" width="11.140625" style="492" customWidth="1"/>
    <col min="1028" max="1028" width="12.42578125" style="492" customWidth="1"/>
    <col min="1029" max="1029" width="14.140625" style="492" customWidth="1"/>
    <col min="1030" max="1030" width="12.5703125" style="492" customWidth="1"/>
    <col min="1031" max="1031" width="14.85546875" style="492" customWidth="1"/>
    <col min="1032" max="1280" width="8" style="492"/>
    <col min="1281" max="1281" width="4.85546875" style="492" customWidth="1"/>
    <col min="1282" max="1282" width="30.5703125" style="492" customWidth="1"/>
    <col min="1283" max="1283" width="11.140625" style="492" customWidth="1"/>
    <col min="1284" max="1284" width="12.42578125" style="492" customWidth="1"/>
    <col min="1285" max="1285" width="14.140625" style="492" customWidth="1"/>
    <col min="1286" max="1286" width="12.5703125" style="492" customWidth="1"/>
    <col min="1287" max="1287" width="14.85546875" style="492" customWidth="1"/>
    <col min="1288" max="1536" width="8" style="492"/>
    <col min="1537" max="1537" width="4.85546875" style="492" customWidth="1"/>
    <col min="1538" max="1538" width="30.5703125" style="492" customWidth="1"/>
    <col min="1539" max="1539" width="11.140625" style="492" customWidth="1"/>
    <col min="1540" max="1540" width="12.42578125" style="492" customWidth="1"/>
    <col min="1541" max="1541" width="14.140625" style="492" customWidth="1"/>
    <col min="1542" max="1542" width="12.5703125" style="492" customWidth="1"/>
    <col min="1543" max="1543" width="14.85546875" style="492" customWidth="1"/>
    <col min="1544" max="1792" width="8" style="492"/>
    <col min="1793" max="1793" width="4.85546875" style="492" customWidth="1"/>
    <col min="1794" max="1794" width="30.5703125" style="492" customWidth="1"/>
    <col min="1795" max="1795" width="11.140625" style="492" customWidth="1"/>
    <col min="1796" max="1796" width="12.42578125" style="492" customWidth="1"/>
    <col min="1797" max="1797" width="14.140625" style="492" customWidth="1"/>
    <col min="1798" max="1798" width="12.5703125" style="492" customWidth="1"/>
    <col min="1799" max="1799" width="14.85546875" style="492" customWidth="1"/>
    <col min="1800" max="2048" width="8" style="492"/>
    <col min="2049" max="2049" width="4.85546875" style="492" customWidth="1"/>
    <col min="2050" max="2050" width="30.5703125" style="492" customWidth="1"/>
    <col min="2051" max="2051" width="11.140625" style="492" customWidth="1"/>
    <col min="2052" max="2052" width="12.42578125" style="492" customWidth="1"/>
    <col min="2053" max="2053" width="14.140625" style="492" customWidth="1"/>
    <col min="2054" max="2054" width="12.5703125" style="492" customWidth="1"/>
    <col min="2055" max="2055" width="14.85546875" style="492" customWidth="1"/>
    <col min="2056" max="2304" width="8" style="492"/>
    <col min="2305" max="2305" width="4.85546875" style="492" customWidth="1"/>
    <col min="2306" max="2306" width="30.5703125" style="492" customWidth="1"/>
    <col min="2307" max="2307" width="11.140625" style="492" customWidth="1"/>
    <col min="2308" max="2308" width="12.42578125" style="492" customWidth="1"/>
    <col min="2309" max="2309" width="14.140625" style="492" customWidth="1"/>
    <col min="2310" max="2310" width="12.5703125" style="492" customWidth="1"/>
    <col min="2311" max="2311" width="14.85546875" style="492" customWidth="1"/>
    <col min="2312" max="2560" width="8" style="492"/>
    <col min="2561" max="2561" width="4.85546875" style="492" customWidth="1"/>
    <col min="2562" max="2562" width="30.5703125" style="492" customWidth="1"/>
    <col min="2563" max="2563" width="11.140625" style="492" customWidth="1"/>
    <col min="2564" max="2564" width="12.42578125" style="492" customWidth="1"/>
    <col min="2565" max="2565" width="14.140625" style="492" customWidth="1"/>
    <col min="2566" max="2566" width="12.5703125" style="492" customWidth="1"/>
    <col min="2567" max="2567" width="14.85546875" style="492" customWidth="1"/>
    <col min="2568" max="2816" width="8" style="492"/>
    <col min="2817" max="2817" width="4.85546875" style="492" customWidth="1"/>
    <col min="2818" max="2818" width="30.5703125" style="492" customWidth="1"/>
    <col min="2819" max="2819" width="11.140625" style="492" customWidth="1"/>
    <col min="2820" max="2820" width="12.42578125" style="492" customWidth="1"/>
    <col min="2821" max="2821" width="14.140625" style="492" customWidth="1"/>
    <col min="2822" max="2822" width="12.5703125" style="492" customWidth="1"/>
    <col min="2823" max="2823" width="14.85546875" style="492" customWidth="1"/>
    <col min="2824" max="3072" width="8" style="492"/>
    <col min="3073" max="3073" width="4.85546875" style="492" customWidth="1"/>
    <col min="3074" max="3074" width="30.5703125" style="492" customWidth="1"/>
    <col min="3075" max="3075" width="11.140625" style="492" customWidth="1"/>
    <col min="3076" max="3076" width="12.42578125" style="492" customWidth="1"/>
    <col min="3077" max="3077" width="14.140625" style="492" customWidth="1"/>
    <col min="3078" max="3078" width="12.5703125" style="492" customWidth="1"/>
    <col min="3079" max="3079" width="14.85546875" style="492" customWidth="1"/>
    <col min="3080" max="3328" width="8" style="492"/>
    <col min="3329" max="3329" width="4.85546875" style="492" customWidth="1"/>
    <col min="3330" max="3330" width="30.5703125" style="492" customWidth="1"/>
    <col min="3331" max="3331" width="11.140625" style="492" customWidth="1"/>
    <col min="3332" max="3332" width="12.42578125" style="492" customWidth="1"/>
    <col min="3333" max="3333" width="14.140625" style="492" customWidth="1"/>
    <col min="3334" max="3334" width="12.5703125" style="492" customWidth="1"/>
    <col min="3335" max="3335" width="14.85546875" style="492" customWidth="1"/>
    <col min="3336" max="3584" width="8" style="492"/>
    <col min="3585" max="3585" width="4.85546875" style="492" customWidth="1"/>
    <col min="3586" max="3586" width="30.5703125" style="492" customWidth="1"/>
    <col min="3587" max="3587" width="11.140625" style="492" customWidth="1"/>
    <col min="3588" max="3588" width="12.42578125" style="492" customWidth="1"/>
    <col min="3589" max="3589" width="14.140625" style="492" customWidth="1"/>
    <col min="3590" max="3590" width="12.5703125" style="492" customWidth="1"/>
    <col min="3591" max="3591" width="14.85546875" style="492" customWidth="1"/>
    <col min="3592" max="3840" width="8" style="492"/>
    <col min="3841" max="3841" width="4.85546875" style="492" customWidth="1"/>
    <col min="3842" max="3842" width="30.5703125" style="492" customWidth="1"/>
    <col min="3843" max="3843" width="11.140625" style="492" customWidth="1"/>
    <col min="3844" max="3844" width="12.42578125" style="492" customWidth="1"/>
    <col min="3845" max="3845" width="14.140625" style="492" customWidth="1"/>
    <col min="3846" max="3846" width="12.5703125" style="492" customWidth="1"/>
    <col min="3847" max="3847" width="14.85546875" style="492" customWidth="1"/>
    <col min="3848" max="4096" width="8" style="492"/>
    <col min="4097" max="4097" width="4.85546875" style="492" customWidth="1"/>
    <col min="4098" max="4098" width="30.5703125" style="492" customWidth="1"/>
    <col min="4099" max="4099" width="11.140625" style="492" customWidth="1"/>
    <col min="4100" max="4100" width="12.42578125" style="492" customWidth="1"/>
    <col min="4101" max="4101" width="14.140625" style="492" customWidth="1"/>
    <col min="4102" max="4102" width="12.5703125" style="492" customWidth="1"/>
    <col min="4103" max="4103" width="14.85546875" style="492" customWidth="1"/>
    <col min="4104" max="4352" width="8" style="492"/>
    <col min="4353" max="4353" width="4.85546875" style="492" customWidth="1"/>
    <col min="4354" max="4354" width="30.5703125" style="492" customWidth="1"/>
    <col min="4355" max="4355" width="11.140625" style="492" customWidth="1"/>
    <col min="4356" max="4356" width="12.42578125" style="492" customWidth="1"/>
    <col min="4357" max="4357" width="14.140625" style="492" customWidth="1"/>
    <col min="4358" max="4358" width="12.5703125" style="492" customWidth="1"/>
    <col min="4359" max="4359" width="14.85546875" style="492" customWidth="1"/>
    <col min="4360" max="4608" width="8" style="492"/>
    <col min="4609" max="4609" width="4.85546875" style="492" customWidth="1"/>
    <col min="4610" max="4610" width="30.5703125" style="492" customWidth="1"/>
    <col min="4611" max="4611" width="11.140625" style="492" customWidth="1"/>
    <col min="4612" max="4612" width="12.42578125" style="492" customWidth="1"/>
    <col min="4613" max="4613" width="14.140625" style="492" customWidth="1"/>
    <col min="4614" max="4614" width="12.5703125" style="492" customWidth="1"/>
    <col min="4615" max="4615" width="14.85546875" style="492" customWidth="1"/>
    <col min="4616" max="4864" width="8" style="492"/>
    <col min="4865" max="4865" width="4.85546875" style="492" customWidth="1"/>
    <col min="4866" max="4866" width="30.5703125" style="492" customWidth="1"/>
    <col min="4867" max="4867" width="11.140625" style="492" customWidth="1"/>
    <col min="4868" max="4868" width="12.42578125" style="492" customWidth="1"/>
    <col min="4869" max="4869" width="14.140625" style="492" customWidth="1"/>
    <col min="4870" max="4870" width="12.5703125" style="492" customWidth="1"/>
    <col min="4871" max="4871" width="14.85546875" style="492" customWidth="1"/>
    <col min="4872" max="5120" width="8" style="492"/>
    <col min="5121" max="5121" width="4.85546875" style="492" customWidth="1"/>
    <col min="5122" max="5122" width="30.5703125" style="492" customWidth="1"/>
    <col min="5123" max="5123" width="11.140625" style="492" customWidth="1"/>
    <col min="5124" max="5124" width="12.42578125" style="492" customWidth="1"/>
    <col min="5125" max="5125" width="14.140625" style="492" customWidth="1"/>
    <col min="5126" max="5126" width="12.5703125" style="492" customWidth="1"/>
    <col min="5127" max="5127" width="14.85546875" style="492" customWidth="1"/>
    <col min="5128" max="5376" width="8" style="492"/>
    <col min="5377" max="5377" width="4.85546875" style="492" customWidth="1"/>
    <col min="5378" max="5378" width="30.5703125" style="492" customWidth="1"/>
    <col min="5379" max="5379" width="11.140625" style="492" customWidth="1"/>
    <col min="5380" max="5380" width="12.42578125" style="492" customWidth="1"/>
    <col min="5381" max="5381" width="14.140625" style="492" customWidth="1"/>
    <col min="5382" max="5382" width="12.5703125" style="492" customWidth="1"/>
    <col min="5383" max="5383" width="14.85546875" style="492" customWidth="1"/>
    <col min="5384" max="5632" width="8" style="492"/>
    <col min="5633" max="5633" width="4.85546875" style="492" customWidth="1"/>
    <col min="5634" max="5634" width="30.5703125" style="492" customWidth="1"/>
    <col min="5635" max="5635" width="11.140625" style="492" customWidth="1"/>
    <col min="5636" max="5636" width="12.42578125" style="492" customWidth="1"/>
    <col min="5637" max="5637" width="14.140625" style="492" customWidth="1"/>
    <col min="5638" max="5638" width="12.5703125" style="492" customWidth="1"/>
    <col min="5639" max="5639" width="14.85546875" style="492" customWidth="1"/>
    <col min="5640" max="5888" width="8" style="492"/>
    <col min="5889" max="5889" width="4.85546875" style="492" customWidth="1"/>
    <col min="5890" max="5890" width="30.5703125" style="492" customWidth="1"/>
    <col min="5891" max="5891" width="11.140625" style="492" customWidth="1"/>
    <col min="5892" max="5892" width="12.42578125" style="492" customWidth="1"/>
    <col min="5893" max="5893" width="14.140625" style="492" customWidth="1"/>
    <col min="5894" max="5894" width="12.5703125" style="492" customWidth="1"/>
    <col min="5895" max="5895" width="14.85546875" style="492" customWidth="1"/>
    <col min="5896" max="6144" width="8" style="492"/>
    <col min="6145" max="6145" width="4.85546875" style="492" customWidth="1"/>
    <col min="6146" max="6146" width="30.5703125" style="492" customWidth="1"/>
    <col min="6147" max="6147" width="11.140625" style="492" customWidth="1"/>
    <col min="6148" max="6148" width="12.42578125" style="492" customWidth="1"/>
    <col min="6149" max="6149" width="14.140625" style="492" customWidth="1"/>
    <col min="6150" max="6150" width="12.5703125" style="492" customWidth="1"/>
    <col min="6151" max="6151" width="14.85546875" style="492" customWidth="1"/>
    <col min="6152" max="6400" width="8" style="492"/>
    <col min="6401" max="6401" width="4.85546875" style="492" customWidth="1"/>
    <col min="6402" max="6402" width="30.5703125" style="492" customWidth="1"/>
    <col min="6403" max="6403" width="11.140625" style="492" customWidth="1"/>
    <col min="6404" max="6404" width="12.42578125" style="492" customWidth="1"/>
    <col min="6405" max="6405" width="14.140625" style="492" customWidth="1"/>
    <col min="6406" max="6406" width="12.5703125" style="492" customWidth="1"/>
    <col min="6407" max="6407" width="14.85546875" style="492" customWidth="1"/>
    <col min="6408" max="6656" width="8" style="492"/>
    <col min="6657" max="6657" width="4.85546875" style="492" customWidth="1"/>
    <col min="6658" max="6658" width="30.5703125" style="492" customWidth="1"/>
    <col min="6659" max="6659" width="11.140625" style="492" customWidth="1"/>
    <col min="6660" max="6660" width="12.42578125" style="492" customWidth="1"/>
    <col min="6661" max="6661" width="14.140625" style="492" customWidth="1"/>
    <col min="6662" max="6662" width="12.5703125" style="492" customWidth="1"/>
    <col min="6663" max="6663" width="14.85546875" style="492" customWidth="1"/>
    <col min="6664" max="6912" width="8" style="492"/>
    <col min="6913" max="6913" width="4.85546875" style="492" customWidth="1"/>
    <col min="6914" max="6914" width="30.5703125" style="492" customWidth="1"/>
    <col min="6915" max="6915" width="11.140625" style="492" customWidth="1"/>
    <col min="6916" max="6916" width="12.42578125" style="492" customWidth="1"/>
    <col min="6917" max="6917" width="14.140625" style="492" customWidth="1"/>
    <col min="6918" max="6918" width="12.5703125" style="492" customWidth="1"/>
    <col min="6919" max="6919" width="14.85546875" style="492" customWidth="1"/>
    <col min="6920" max="7168" width="8" style="492"/>
    <col min="7169" max="7169" width="4.85546875" style="492" customWidth="1"/>
    <col min="7170" max="7170" width="30.5703125" style="492" customWidth="1"/>
    <col min="7171" max="7171" width="11.140625" style="492" customWidth="1"/>
    <col min="7172" max="7172" width="12.42578125" style="492" customWidth="1"/>
    <col min="7173" max="7173" width="14.140625" style="492" customWidth="1"/>
    <col min="7174" max="7174" width="12.5703125" style="492" customWidth="1"/>
    <col min="7175" max="7175" width="14.85546875" style="492" customWidth="1"/>
    <col min="7176" max="7424" width="8" style="492"/>
    <col min="7425" max="7425" width="4.85546875" style="492" customWidth="1"/>
    <col min="7426" max="7426" width="30.5703125" style="492" customWidth="1"/>
    <col min="7427" max="7427" width="11.140625" style="492" customWidth="1"/>
    <col min="7428" max="7428" width="12.42578125" style="492" customWidth="1"/>
    <col min="7429" max="7429" width="14.140625" style="492" customWidth="1"/>
    <col min="7430" max="7430" width="12.5703125" style="492" customWidth="1"/>
    <col min="7431" max="7431" width="14.85546875" style="492" customWidth="1"/>
    <col min="7432" max="7680" width="8" style="492"/>
    <col min="7681" max="7681" width="4.85546875" style="492" customWidth="1"/>
    <col min="7682" max="7682" width="30.5703125" style="492" customWidth="1"/>
    <col min="7683" max="7683" width="11.140625" style="492" customWidth="1"/>
    <col min="7684" max="7684" width="12.42578125" style="492" customWidth="1"/>
    <col min="7685" max="7685" width="14.140625" style="492" customWidth="1"/>
    <col min="7686" max="7686" width="12.5703125" style="492" customWidth="1"/>
    <col min="7687" max="7687" width="14.85546875" style="492" customWidth="1"/>
    <col min="7688" max="7936" width="8" style="492"/>
    <col min="7937" max="7937" width="4.85546875" style="492" customWidth="1"/>
    <col min="7938" max="7938" width="30.5703125" style="492" customWidth="1"/>
    <col min="7939" max="7939" width="11.140625" style="492" customWidth="1"/>
    <col min="7940" max="7940" width="12.42578125" style="492" customWidth="1"/>
    <col min="7941" max="7941" width="14.140625" style="492" customWidth="1"/>
    <col min="7942" max="7942" width="12.5703125" style="492" customWidth="1"/>
    <col min="7943" max="7943" width="14.85546875" style="492" customWidth="1"/>
    <col min="7944" max="8192" width="8" style="492"/>
    <col min="8193" max="8193" width="4.85546875" style="492" customWidth="1"/>
    <col min="8194" max="8194" width="30.5703125" style="492" customWidth="1"/>
    <col min="8195" max="8195" width="11.140625" style="492" customWidth="1"/>
    <col min="8196" max="8196" width="12.42578125" style="492" customWidth="1"/>
    <col min="8197" max="8197" width="14.140625" style="492" customWidth="1"/>
    <col min="8198" max="8198" width="12.5703125" style="492" customWidth="1"/>
    <col min="8199" max="8199" width="14.85546875" style="492" customWidth="1"/>
    <col min="8200" max="8448" width="8" style="492"/>
    <col min="8449" max="8449" width="4.85546875" style="492" customWidth="1"/>
    <col min="8450" max="8450" width="30.5703125" style="492" customWidth="1"/>
    <col min="8451" max="8451" width="11.140625" style="492" customWidth="1"/>
    <col min="8452" max="8452" width="12.42578125" style="492" customWidth="1"/>
    <col min="8453" max="8453" width="14.140625" style="492" customWidth="1"/>
    <col min="8454" max="8454" width="12.5703125" style="492" customWidth="1"/>
    <col min="8455" max="8455" width="14.85546875" style="492" customWidth="1"/>
    <col min="8456" max="8704" width="8" style="492"/>
    <col min="8705" max="8705" width="4.85546875" style="492" customWidth="1"/>
    <col min="8706" max="8706" width="30.5703125" style="492" customWidth="1"/>
    <col min="8707" max="8707" width="11.140625" style="492" customWidth="1"/>
    <col min="8708" max="8708" width="12.42578125" style="492" customWidth="1"/>
    <col min="8709" max="8709" width="14.140625" style="492" customWidth="1"/>
    <col min="8710" max="8710" width="12.5703125" style="492" customWidth="1"/>
    <col min="8711" max="8711" width="14.85546875" style="492" customWidth="1"/>
    <col min="8712" max="8960" width="8" style="492"/>
    <col min="8961" max="8961" width="4.85546875" style="492" customWidth="1"/>
    <col min="8962" max="8962" width="30.5703125" style="492" customWidth="1"/>
    <col min="8963" max="8963" width="11.140625" style="492" customWidth="1"/>
    <col min="8964" max="8964" width="12.42578125" style="492" customWidth="1"/>
    <col min="8965" max="8965" width="14.140625" style="492" customWidth="1"/>
    <col min="8966" max="8966" width="12.5703125" style="492" customWidth="1"/>
    <col min="8967" max="8967" width="14.85546875" style="492" customWidth="1"/>
    <col min="8968" max="9216" width="8" style="492"/>
    <col min="9217" max="9217" width="4.85546875" style="492" customWidth="1"/>
    <col min="9218" max="9218" width="30.5703125" style="492" customWidth="1"/>
    <col min="9219" max="9219" width="11.140625" style="492" customWidth="1"/>
    <col min="9220" max="9220" width="12.42578125" style="492" customWidth="1"/>
    <col min="9221" max="9221" width="14.140625" style="492" customWidth="1"/>
    <col min="9222" max="9222" width="12.5703125" style="492" customWidth="1"/>
    <col min="9223" max="9223" width="14.85546875" style="492" customWidth="1"/>
    <col min="9224" max="9472" width="8" style="492"/>
    <col min="9473" max="9473" width="4.85546875" style="492" customWidth="1"/>
    <col min="9474" max="9474" width="30.5703125" style="492" customWidth="1"/>
    <col min="9475" max="9475" width="11.140625" style="492" customWidth="1"/>
    <col min="9476" max="9476" width="12.42578125" style="492" customWidth="1"/>
    <col min="9477" max="9477" width="14.140625" style="492" customWidth="1"/>
    <col min="9478" max="9478" width="12.5703125" style="492" customWidth="1"/>
    <col min="9479" max="9479" width="14.85546875" style="492" customWidth="1"/>
    <col min="9480" max="9728" width="8" style="492"/>
    <col min="9729" max="9729" width="4.85546875" style="492" customWidth="1"/>
    <col min="9730" max="9730" width="30.5703125" style="492" customWidth="1"/>
    <col min="9731" max="9731" width="11.140625" style="492" customWidth="1"/>
    <col min="9732" max="9732" width="12.42578125" style="492" customWidth="1"/>
    <col min="9733" max="9733" width="14.140625" style="492" customWidth="1"/>
    <col min="9734" max="9734" width="12.5703125" style="492" customWidth="1"/>
    <col min="9735" max="9735" width="14.85546875" style="492" customWidth="1"/>
    <col min="9736" max="9984" width="8" style="492"/>
    <col min="9985" max="9985" width="4.85546875" style="492" customWidth="1"/>
    <col min="9986" max="9986" width="30.5703125" style="492" customWidth="1"/>
    <col min="9987" max="9987" width="11.140625" style="492" customWidth="1"/>
    <col min="9988" max="9988" width="12.42578125" style="492" customWidth="1"/>
    <col min="9989" max="9989" width="14.140625" style="492" customWidth="1"/>
    <col min="9990" max="9990" width="12.5703125" style="492" customWidth="1"/>
    <col min="9991" max="9991" width="14.85546875" style="492" customWidth="1"/>
    <col min="9992" max="10240" width="8" style="492"/>
    <col min="10241" max="10241" width="4.85546875" style="492" customWidth="1"/>
    <col min="10242" max="10242" width="30.5703125" style="492" customWidth="1"/>
    <col min="10243" max="10243" width="11.140625" style="492" customWidth="1"/>
    <col min="10244" max="10244" width="12.42578125" style="492" customWidth="1"/>
    <col min="10245" max="10245" width="14.140625" style="492" customWidth="1"/>
    <col min="10246" max="10246" width="12.5703125" style="492" customWidth="1"/>
    <col min="10247" max="10247" width="14.85546875" style="492" customWidth="1"/>
    <col min="10248" max="10496" width="8" style="492"/>
    <col min="10497" max="10497" width="4.85546875" style="492" customWidth="1"/>
    <col min="10498" max="10498" width="30.5703125" style="492" customWidth="1"/>
    <col min="10499" max="10499" width="11.140625" style="492" customWidth="1"/>
    <col min="10500" max="10500" width="12.42578125" style="492" customWidth="1"/>
    <col min="10501" max="10501" width="14.140625" style="492" customWidth="1"/>
    <col min="10502" max="10502" width="12.5703125" style="492" customWidth="1"/>
    <col min="10503" max="10503" width="14.85546875" style="492" customWidth="1"/>
    <col min="10504" max="10752" width="8" style="492"/>
    <col min="10753" max="10753" width="4.85546875" style="492" customWidth="1"/>
    <col min="10754" max="10754" width="30.5703125" style="492" customWidth="1"/>
    <col min="10755" max="10755" width="11.140625" style="492" customWidth="1"/>
    <col min="10756" max="10756" width="12.42578125" style="492" customWidth="1"/>
    <col min="10757" max="10757" width="14.140625" style="492" customWidth="1"/>
    <col min="10758" max="10758" width="12.5703125" style="492" customWidth="1"/>
    <col min="10759" max="10759" width="14.85546875" style="492" customWidth="1"/>
    <col min="10760" max="11008" width="8" style="492"/>
    <col min="11009" max="11009" width="4.85546875" style="492" customWidth="1"/>
    <col min="11010" max="11010" width="30.5703125" style="492" customWidth="1"/>
    <col min="11011" max="11011" width="11.140625" style="492" customWidth="1"/>
    <col min="11012" max="11012" width="12.42578125" style="492" customWidth="1"/>
    <col min="11013" max="11013" width="14.140625" style="492" customWidth="1"/>
    <col min="11014" max="11014" width="12.5703125" style="492" customWidth="1"/>
    <col min="11015" max="11015" width="14.85546875" style="492" customWidth="1"/>
    <col min="11016" max="11264" width="8" style="492"/>
    <col min="11265" max="11265" width="4.85546875" style="492" customWidth="1"/>
    <col min="11266" max="11266" width="30.5703125" style="492" customWidth="1"/>
    <col min="11267" max="11267" width="11.140625" style="492" customWidth="1"/>
    <col min="11268" max="11268" width="12.42578125" style="492" customWidth="1"/>
    <col min="11269" max="11269" width="14.140625" style="492" customWidth="1"/>
    <col min="11270" max="11270" width="12.5703125" style="492" customWidth="1"/>
    <col min="11271" max="11271" width="14.85546875" style="492" customWidth="1"/>
    <col min="11272" max="11520" width="8" style="492"/>
    <col min="11521" max="11521" width="4.85546875" style="492" customWidth="1"/>
    <col min="11522" max="11522" width="30.5703125" style="492" customWidth="1"/>
    <col min="11523" max="11523" width="11.140625" style="492" customWidth="1"/>
    <col min="11524" max="11524" width="12.42578125" style="492" customWidth="1"/>
    <col min="11525" max="11525" width="14.140625" style="492" customWidth="1"/>
    <col min="11526" max="11526" width="12.5703125" style="492" customWidth="1"/>
    <col min="11527" max="11527" width="14.85546875" style="492" customWidth="1"/>
    <col min="11528" max="11776" width="8" style="492"/>
    <col min="11777" max="11777" width="4.85546875" style="492" customWidth="1"/>
    <col min="11778" max="11778" width="30.5703125" style="492" customWidth="1"/>
    <col min="11779" max="11779" width="11.140625" style="492" customWidth="1"/>
    <col min="11780" max="11780" width="12.42578125" style="492" customWidth="1"/>
    <col min="11781" max="11781" width="14.140625" style="492" customWidth="1"/>
    <col min="11782" max="11782" width="12.5703125" style="492" customWidth="1"/>
    <col min="11783" max="11783" width="14.85546875" style="492" customWidth="1"/>
    <col min="11784" max="12032" width="8" style="492"/>
    <col min="12033" max="12033" width="4.85546875" style="492" customWidth="1"/>
    <col min="12034" max="12034" width="30.5703125" style="492" customWidth="1"/>
    <col min="12035" max="12035" width="11.140625" style="492" customWidth="1"/>
    <col min="12036" max="12036" width="12.42578125" style="492" customWidth="1"/>
    <col min="12037" max="12037" width="14.140625" style="492" customWidth="1"/>
    <col min="12038" max="12038" width="12.5703125" style="492" customWidth="1"/>
    <col min="12039" max="12039" width="14.85546875" style="492" customWidth="1"/>
    <col min="12040" max="12288" width="8" style="492"/>
    <col min="12289" max="12289" width="4.85546875" style="492" customWidth="1"/>
    <col min="12290" max="12290" width="30.5703125" style="492" customWidth="1"/>
    <col min="12291" max="12291" width="11.140625" style="492" customWidth="1"/>
    <col min="12292" max="12292" width="12.42578125" style="492" customWidth="1"/>
    <col min="12293" max="12293" width="14.140625" style="492" customWidth="1"/>
    <col min="12294" max="12294" width="12.5703125" style="492" customWidth="1"/>
    <col min="12295" max="12295" width="14.85546875" style="492" customWidth="1"/>
    <col min="12296" max="12544" width="8" style="492"/>
    <col min="12545" max="12545" width="4.85546875" style="492" customWidth="1"/>
    <col min="12546" max="12546" width="30.5703125" style="492" customWidth="1"/>
    <col min="12547" max="12547" width="11.140625" style="492" customWidth="1"/>
    <col min="12548" max="12548" width="12.42578125" style="492" customWidth="1"/>
    <col min="12549" max="12549" width="14.140625" style="492" customWidth="1"/>
    <col min="12550" max="12550" width="12.5703125" style="492" customWidth="1"/>
    <col min="12551" max="12551" width="14.85546875" style="492" customWidth="1"/>
    <col min="12552" max="12800" width="8" style="492"/>
    <col min="12801" max="12801" width="4.85546875" style="492" customWidth="1"/>
    <col min="12802" max="12802" width="30.5703125" style="492" customWidth="1"/>
    <col min="12803" max="12803" width="11.140625" style="492" customWidth="1"/>
    <col min="12804" max="12804" width="12.42578125" style="492" customWidth="1"/>
    <col min="12805" max="12805" width="14.140625" style="492" customWidth="1"/>
    <col min="12806" max="12806" width="12.5703125" style="492" customWidth="1"/>
    <col min="12807" max="12807" width="14.85546875" style="492" customWidth="1"/>
    <col min="12808" max="13056" width="8" style="492"/>
    <col min="13057" max="13057" width="4.85546875" style="492" customWidth="1"/>
    <col min="13058" max="13058" width="30.5703125" style="492" customWidth="1"/>
    <col min="13059" max="13059" width="11.140625" style="492" customWidth="1"/>
    <col min="13060" max="13060" width="12.42578125" style="492" customWidth="1"/>
    <col min="13061" max="13061" width="14.140625" style="492" customWidth="1"/>
    <col min="13062" max="13062" width="12.5703125" style="492" customWidth="1"/>
    <col min="13063" max="13063" width="14.85546875" style="492" customWidth="1"/>
    <col min="13064" max="13312" width="8" style="492"/>
    <col min="13313" max="13313" width="4.85546875" style="492" customWidth="1"/>
    <col min="13314" max="13314" width="30.5703125" style="492" customWidth="1"/>
    <col min="13315" max="13315" width="11.140625" style="492" customWidth="1"/>
    <col min="13316" max="13316" width="12.42578125" style="492" customWidth="1"/>
    <col min="13317" max="13317" width="14.140625" style="492" customWidth="1"/>
    <col min="13318" max="13318" width="12.5703125" style="492" customWidth="1"/>
    <col min="13319" max="13319" width="14.85546875" style="492" customWidth="1"/>
    <col min="13320" max="13568" width="8" style="492"/>
    <col min="13569" max="13569" width="4.85546875" style="492" customWidth="1"/>
    <col min="13570" max="13570" width="30.5703125" style="492" customWidth="1"/>
    <col min="13571" max="13571" width="11.140625" style="492" customWidth="1"/>
    <col min="13572" max="13572" width="12.42578125" style="492" customWidth="1"/>
    <col min="13573" max="13573" width="14.140625" style="492" customWidth="1"/>
    <col min="13574" max="13574" width="12.5703125" style="492" customWidth="1"/>
    <col min="13575" max="13575" width="14.85546875" style="492" customWidth="1"/>
    <col min="13576" max="13824" width="8" style="492"/>
    <col min="13825" max="13825" width="4.85546875" style="492" customWidth="1"/>
    <col min="13826" max="13826" width="30.5703125" style="492" customWidth="1"/>
    <col min="13827" max="13827" width="11.140625" style="492" customWidth="1"/>
    <col min="13828" max="13828" width="12.42578125" style="492" customWidth="1"/>
    <col min="13829" max="13829" width="14.140625" style="492" customWidth="1"/>
    <col min="13830" max="13830" width="12.5703125" style="492" customWidth="1"/>
    <col min="13831" max="13831" width="14.85546875" style="492" customWidth="1"/>
    <col min="13832" max="14080" width="8" style="492"/>
    <col min="14081" max="14081" width="4.85546875" style="492" customWidth="1"/>
    <col min="14082" max="14082" width="30.5703125" style="492" customWidth="1"/>
    <col min="14083" max="14083" width="11.140625" style="492" customWidth="1"/>
    <col min="14084" max="14084" width="12.42578125" style="492" customWidth="1"/>
    <col min="14085" max="14085" width="14.140625" style="492" customWidth="1"/>
    <col min="14086" max="14086" width="12.5703125" style="492" customWidth="1"/>
    <col min="14087" max="14087" width="14.85546875" style="492" customWidth="1"/>
    <col min="14088" max="14336" width="8" style="492"/>
    <col min="14337" max="14337" width="4.85546875" style="492" customWidth="1"/>
    <col min="14338" max="14338" width="30.5703125" style="492" customWidth="1"/>
    <col min="14339" max="14339" width="11.140625" style="492" customWidth="1"/>
    <col min="14340" max="14340" width="12.42578125" style="492" customWidth="1"/>
    <col min="14341" max="14341" width="14.140625" style="492" customWidth="1"/>
    <col min="14342" max="14342" width="12.5703125" style="492" customWidth="1"/>
    <col min="14343" max="14343" width="14.85546875" style="492" customWidth="1"/>
    <col min="14344" max="14592" width="8" style="492"/>
    <col min="14593" max="14593" width="4.85546875" style="492" customWidth="1"/>
    <col min="14594" max="14594" width="30.5703125" style="492" customWidth="1"/>
    <col min="14595" max="14595" width="11.140625" style="492" customWidth="1"/>
    <col min="14596" max="14596" width="12.42578125" style="492" customWidth="1"/>
    <col min="14597" max="14597" width="14.140625" style="492" customWidth="1"/>
    <col min="14598" max="14598" width="12.5703125" style="492" customWidth="1"/>
    <col min="14599" max="14599" width="14.85546875" style="492" customWidth="1"/>
    <col min="14600" max="14848" width="8" style="492"/>
    <col min="14849" max="14849" width="4.85546875" style="492" customWidth="1"/>
    <col min="14850" max="14850" width="30.5703125" style="492" customWidth="1"/>
    <col min="14851" max="14851" width="11.140625" style="492" customWidth="1"/>
    <col min="14852" max="14852" width="12.42578125" style="492" customWidth="1"/>
    <col min="14853" max="14853" width="14.140625" style="492" customWidth="1"/>
    <col min="14854" max="14854" width="12.5703125" style="492" customWidth="1"/>
    <col min="14855" max="14855" width="14.85546875" style="492" customWidth="1"/>
    <col min="14856" max="15104" width="8" style="492"/>
    <col min="15105" max="15105" width="4.85546875" style="492" customWidth="1"/>
    <col min="15106" max="15106" width="30.5703125" style="492" customWidth="1"/>
    <col min="15107" max="15107" width="11.140625" style="492" customWidth="1"/>
    <col min="15108" max="15108" width="12.42578125" style="492" customWidth="1"/>
    <col min="15109" max="15109" width="14.140625" style="492" customWidth="1"/>
    <col min="15110" max="15110" width="12.5703125" style="492" customWidth="1"/>
    <col min="15111" max="15111" width="14.85546875" style="492" customWidth="1"/>
    <col min="15112" max="15360" width="8" style="492"/>
    <col min="15361" max="15361" width="4.85546875" style="492" customWidth="1"/>
    <col min="15362" max="15362" width="30.5703125" style="492" customWidth="1"/>
    <col min="15363" max="15363" width="11.140625" style="492" customWidth="1"/>
    <col min="15364" max="15364" width="12.42578125" style="492" customWidth="1"/>
    <col min="15365" max="15365" width="14.140625" style="492" customWidth="1"/>
    <col min="15366" max="15366" width="12.5703125" style="492" customWidth="1"/>
    <col min="15367" max="15367" width="14.85546875" style="492" customWidth="1"/>
    <col min="15368" max="15616" width="8" style="492"/>
    <col min="15617" max="15617" width="4.85546875" style="492" customWidth="1"/>
    <col min="15618" max="15618" width="30.5703125" style="492" customWidth="1"/>
    <col min="15619" max="15619" width="11.140625" style="492" customWidth="1"/>
    <col min="15620" max="15620" width="12.42578125" style="492" customWidth="1"/>
    <col min="15621" max="15621" width="14.140625" style="492" customWidth="1"/>
    <col min="15622" max="15622" width="12.5703125" style="492" customWidth="1"/>
    <col min="15623" max="15623" width="14.85546875" style="492" customWidth="1"/>
    <col min="15624" max="15872" width="8" style="492"/>
    <col min="15873" max="15873" width="4.85546875" style="492" customWidth="1"/>
    <col min="15874" max="15874" width="30.5703125" style="492" customWidth="1"/>
    <col min="15875" max="15875" width="11.140625" style="492" customWidth="1"/>
    <col min="15876" max="15876" width="12.42578125" style="492" customWidth="1"/>
    <col min="15877" max="15877" width="14.140625" style="492" customWidth="1"/>
    <col min="15878" max="15878" width="12.5703125" style="492" customWidth="1"/>
    <col min="15879" max="15879" width="14.85546875" style="492" customWidth="1"/>
    <col min="15880" max="16128" width="8" style="492"/>
    <col min="16129" max="16129" width="4.85546875" style="492" customWidth="1"/>
    <col min="16130" max="16130" width="30.5703125" style="492" customWidth="1"/>
    <col min="16131" max="16131" width="11.140625" style="492" customWidth="1"/>
    <col min="16132" max="16132" width="12.42578125" style="492" customWidth="1"/>
    <col min="16133" max="16133" width="14.140625" style="492" customWidth="1"/>
    <col min="16134" max="16134" width="12.5703125" style="492" customWidth="1"/>
    <col min="16135" max="16135" width="14.85546875" style="492" customWidth="1"/>
    <col min="16136" max="16384" width="8" style="492"/>
  </cols>
  <sheetData>
    <row r="1" spans="1:10" s="485" customFormat="1" ht="48.75" customHeight="1" x14ac:dyDescent="0.25">
      <c r="A1" s="640" t="s">
        <v>501</v>
      </c>
      <c r="B1" s="640"/>
      <c r="C1" s="640"/>
      <c r="D1" s="640"/>
      <c r="E1" s="640"/>
      <c r="F1" s="640"/>
      <c r="G1" s="640"/>
    </row>
    <row r="2" spans="1:10" s="485" customFormat="1" ht="48.75" customHeight="1" x14ac:dyDescent="0.25">
      <c r="A2" s="486"/>
      <c r="B2" s="486"/>
      <c r="C2" s="486"/>
      <c r="D2" s="486"/>
      <c r="E2" s="486"/>
      <c r="F2" s="486"/>
      <c r="G2" s="486"/>
    </row>
    <row r="3" spans="1:10" s="485" customFormat="1" ht="15.75" customHeight="1" x14ac:dyDescent="0.25">
      <c r="A3" s="538" t="s">
        <v>461</v>
      </c>
      <c r="B3" s="538"/>
      <c r="C3" s="538"/>
      <c r="D3" s="486"/>
      <c r="E3" s="486"/>
      <c r="F3" s="486"/>
      <c r="G3" s="486"/>
    </row>
    <row r="4" spans="1:10" s="479" customFormat="1" ht="15.75" customHeight="1" x14ac:dyDescent="0.25">
      <c r="A4" s="538" t="s">
        <v>502</v>
      </c>
      <c r="B4" s="538"/>
      <c r="C4" s="538"/>
      <c r="D4" s="538"/>
      <c r="E4" s="538"/>
      <c r="F4" s="641"/>
      <c r="G4" s="641"/>
      <c r="H4" s="484"/>
      <c r="J4" s="483"/>
    </row>
    <row r="5" spans="1:10" s="482" customFormat="1" ht="15.75" customHeight="1" x14ac:dyDescent="0.2">
      <c r="A5" s="487" t="s">
        <v>63</v>
      </c>
      <c r="B5" s="488"/>
      <c r="C5" s="488"/>
      <c r="D5" s="480"/>
      <c r="E5" s="481"/>
      <c r="F5" s="642" t="s">
        <v>497</v>
      </c>
      <c r="G5" s="642"/>
      <c r="H5" s="489"/>
      <c r="J5" s="481"/>
    </row>
    <row r="6" spans="1:10" ht="15.95" customHeight="1" x14ac:dyDescent="0.25">
      <c r="A6" s="616" t="s">
        <v>503</v>
      </c>
      <c r="B6" s="616"/>
      <c r="C6" s="616"/>
      <c r="D6" s="616"/>
      <c r="E6" s="616"/>
      <c r="F6" s="616"/>
      <c r="G6" s="490"/>
      <c r="H6" s="491"/>
    </row>
    <row r="7" spans="1:10" ht="15.95" customHeight="1" thickBot="1" x14ac:dyDescent="0.3">
      <c r="A7" s="493"/>
      <c r="B7" s="493"/>
      <c r="C7" s="493"/>
      <c r="D7" s="494"/>
      <c r="E7" s="494"/>
      <c r="F7" s="490"/>
      <c r="G7" s="490"/>
      <c r="H7" s="491"/>
    </row>
    <row r="8" spans="1:10" s="497" customFormat="1" ht="22.5" customHeight="1" x14ac:dyDescent="0.25">
      <c r="A8" s="495" t="s">
        <v>498</v>
      </c>
      <c r="B8" s="619" t="s">
        <v>504</v>
      </c>
      <c r="C8" s="619"/>
      <c r="D8" s="619"/>
      <c r="E8" s="619"/>
      <c r="F8" s="619" t="s">
        <v>505</v>
      </c>
      <c r="G8" s="624"/>
      <c r="H8" s="496"/>
    </row>
    <row r="9" spans="1:10" s="497" customFormat="1" ht="15.95" customHeight="1" x14ac:dyDescent="0.25">
      <c r="A9" s="498" t="s">
        <v>11</v>
      </c>
      <c r="B9" s="635" t="s">
        <v>24</v>
      </c>
      <c r="C9" s="635"/>
      <c r="D9" s="635"/>
      <c r="E9" s="635"/>
      <c r="F9" s="635" t="s">
        <v>33</v>
      </c>
      <c r="G9" s="636"/>
      <c r="H9" s="496"/>
    </row>
    <row r="10" spans="1:10" s="497" customFormat="1" ht="15.95" customHeight="1" x14ac:dyDescent="0.25">
      <c r="A10" s="498" t="s">
        <v>356</v>
      </c>
      <c r="B10" s="637" t="s">
        <v>319</v>
      </c>
      <c r="C10" s="638"/>
      <c r="D10" s="638"/>
      <c r="E10" s="639"/>
      <c r="F10" s="628">
        <v>169244381</v>
      </c>
      <c r="G10" s="629"/>
      <c r="H10" s="496"/>
    </row>
    <row r="11" spans="1:10" s="497" customFormat="1" ht="15.95" customHeight="1" x14ac:dyDescent="0.25">
      <c r="A11" s="498" t="s">
        <v>358</v>
      </c>
      <c r="B11" s="627"/>
      <c r="C11" s="627"/>
      <c r="D11" s="627"/>
      <c r="E11" s="627"/>
      <c r="F11" s="628"/>
      <c r="G11" s="629"/>
      <c r="H11" s="496"/>
    </row>
    <row r="12" spans="1:10" s="497" customFormat="1" ht="15.95" customHeight="1" x14ac:dyDescent="0.25">
      <c r="A12" s="498" t="s">
        <v>361</v>
      </c>
      <c r="B12" s="627"/>
      <c r="C12" s="627"/>
      <c r="D12" s="627"/>
      <c r="E12" s="627"/>
      <c r="F12" s="628"/>
      <c r="G12" s="629"/>
      <c r="H12" s="496"/>
    </row>
    <row r="13" spans="1:10" s="497" customFormat="1" ht="25.5" customHeight="1" thickBot="1" x14ac:dyDescent="0.3">
      <c r="A13" s="499" t="s">
        <v>364</v>
      </c>
      <c r="B13" s="630" t="s">
        <v>506</v>
      </c>
      <c r="C13" s="631"/>
      <c r="D13" s="631"/>
      <c r="E13" s="632"/>
      <c r="F13" s="633">
        <f>SUM(F10:F12)</f>
        <v>169244381</v>
      </c>
      <c r="G13" s="634"/>
      <c r="H13" s="496"/>
    </row>
    <row r="14" spans="1:10" ht="25.5" customHeight="1" x14ac:dyDescent="0.25">
      <c r="A14" s="500"/>
      <c r="B14" s="501"/>
      <c r="C14" s="501"/>
      <c r="D14" s="501"/>
      <c r="E14" s="501"/>
      <c r="F14" s="502"/>
      <c r="G14" s="502"/>
      <c r="H14" s="491"/>
    </row>
    <row r="15" spans="1:10" ht="15.95" customHeight="1" x14ac:dyDescent="0.25">
      <c r="A15" s="616" t="s">
        <v>507</v>
      </c>
      <c r="B15" s="616"/>
      <c r="C15" s="616"/>
      <c r="D15" s="616"/>
      <c r="E15" s="616"/>
      <c r="F15" s="616"/>
      <c r="G15" s="616"/>
      <c r="H15" s="491"/>
    </row>
    <row r="16" spans="1:10" ht="15.95" customHeight="1" thickBot="1" x14ac:dyDescent="0.3">
      <c r="A16" s="493"/>
      <c r="B16" s="493"/>
      <c r="C16" s="493"/>
      <c r="D16" s="494"/>
      <c r="E16" s="494"/>
      <c r="F16" s="490"/>
      <c r="G16" s="490"/>
      <c r="H16" s="491"/>
    </row>
    <row r="17" spans="1:7" ht="15" customHeight="1" x14ac:dyDescent="0.25">
      <c r="A17" s="617" t="s">
        <v>498</v>
      </c>
      <c r="B17" s="619" t="s">
        <v>508</v>
      </c>
      <c r="C17" s="621" t="s">
        <v>509</v>
      </c>
      <c r="D17" s="622"/>
      <c r="E17" s="622"/>
      <c r="F17" s="623"/>
      <c r="G17" s="624" t="s">
        <v>510</v>
      </c>
    </row>
    <row r="18" spans="1:7" ht="13.5" customHeight="1" thickBot="1" x14ac:dyDescent="0.3">
      <c r="A18" s="618"/>
      <c r="B18" s="620"/>
      <c r="C18" s="503" t="s">
        <v>511</v>
      </c>
      <c r="D18" s="504" t="s">
        <v>499</v>
      </c>
      <c r="E18" s="504" t="s">
        <v>500</v>
      </c>
      <c r="F18" s="504" t="s">
        <v>512</v>
      </c>
      <c r="G18" s="625"/>
    </row>
    <row r="19" spans="1:7" ht="15.75" thickBot="1" x14ac:dyDescent="0.3">
      <c r="A19" s="505" t="s">
        <v>11</v>
      </c>
      <c r="B19" s="506" t="s">
        <v>24</v>
      </c>
      <c r="C19" s="506" t="s">
        <v>33</v>
      </c>
      <c r="D19" s="506" t="s">
        <v>92</v>
      </c>
      <c r="E19" s="506" t="s">
        <v>93</v>
      </c>
      <c r="F19" s="506" t="s">
        <v>94</v>
      </c>
      <c r="G19" s="507" t="s">
        <v>95</v>
      </c>
    </row>
    <row r="20" spans="1:7" ht="26.25" x14ac:dyDescent="0.25">
      <c r="A20" s="508" t="s">
        <v>356</v>
      </c>
      <c r="B20" s="509" t="s">
        <v>513</v>
      </c>
      <c r="C20" s="510">
        <v>1105000</v>
      </c>
      <c r="D20" s="510">
        <v>4930297</v>
      </c>
      <c r="E20" s="510">
        <v>4830393</v>
      </c>
      <c r="F20" s="510">
        <v>4730489</v>
      </c>
      <c r="G20" s="511">
        <f>SUM(D20:F20)</f>
        <v>14491179</v>
      </c>
    </row>
    <row r="21" spans="1:7" x14ac:dyDescent="0.25">
      <c r="A21" s="512" t="s">
        <v>358</v>
      </c>
      <c r="B21" s="513"/>
      <c r="C21" s="513"/>
      <c r="D21" s="514"/>
      <c r="E21" s="514"/>
      <c r="F21" s="514"/>
      <c r="G21" s="515">
        <f>SUM(D21:F21)</f>
        <v>0</v>
      </c>
    </row>
    <row r="22" spans="1:7" ht="15.75" thickBot="1" x14ac:dyDescent="0.3">
      <c r="A22" s="512" t="s">
        <v>361</v>
      </c>
      <c r="B22" s="513"/>
      <c r="C22" s="513"/>
      <c r="D22" s="514"/>
      <c r="E22" s="514"/>
      <c r="F22" s="514"/>
      <c r="G22" s="515">
        <f>SUM(D22:F22)</f>
        <v>0</v>
      </c>
    </row>
    <row r="23" spans="1:7" s="520" customFormat="1" thickBot="1" x14ac:dyDescent="0.25">
      <c r="A23" s="516" t="s">
        <v>364</v>
      </c>
      <c r="B23" s="517" t="s">
        <v>514</v>
      </c>
      <c r="C23" s="518">
        <f>C20</f>
        <v>1105000</v>
      </c>
      <c r="D23" s="518">
        <f>SUM(D20:D22)</f>
        <v>4930297</v>
      </c>
      <c r="E23" s="518">
        <f>SUM(E20:E22)</f>
        <v>4830393</v>
      </c>
      <c r="F23" s="518">
        <f>SUM(F20:F22)</f>
        <v>4730489</v>
      </c>
      <c r="G23" s="519">
        <f>SUM(G20:G22)</f>
        <v>14491179</v>
      </c>
    </row>
    <row r="24" spans="1:7" s="520" customFormat="1" ht="14.25" x14ac:dyDescent="0.2">
      <c r="A24" s="521"/>
      <c r="B24" s="522"/>
      <c r="C24" s="522"/>
      <c r="D24" s="523"/>
      <c r="E24" s="523"/>
      <c r="F24" s="523"/>
      <c r="G24" s="523"/>
    </row>
    <row r="25" spans="1:7" s="524" customFormat="1" ht="30.75" customHeight="1" x14ac:dyDescent="0.25">
      <c r="A25" s="626" t="s">
        <v>515</v>
      </c>
      <c r="B25" s="626"/>
      <c r="C25" s="626"/>
      <c r="D25" s="626"/>
      <c r="E25" s="626"/>
      <c r="F25" s="626"/>
      <c r="G25" s="626"/>
    </row>
    <row r="26" spans="1:7" ht="15.75" thickBot="1" x14ac:dyDescent="0.3"/>
    <row r="27" spans="1:7" ht="21.75" thickBot="1" x14ac:dyDescent="0.3">
      <c r="A27" s="525" t="s">
        <v>498</v>
      </c>
      <c r="B27" s="607" t="s">
        <v>516</v>
      </c>
      <c r="C27" s="607"/>
      <c r="D27" s="608"/>
      <c r="E27" s="608"/>
      <c r="F27" s="608"/>
      <c r="G27" s="525" t="s">
        <v>78</v>
      </c>
    </row>
    <row r="28" spans="1:7" x14ac:dyDescent="0.25">
      <c r="A28" s="526" t="s">
        <v>11</v>
      </c>
      <c r="B28" s="609" t="s">
        <v>24</v>
      </c>
      <c r="C28" s="609"/>
      <c r="D28" s="610"/>
      <c r="E28" s="610"/>
      <c r="F28" s="611"/>
      <c r="G28" s="526" t="s">
        <v>33</v>
      </c>
    </row>
    <row r="29" spans="1:7" x14ac:dyDescent="0.25">
      <c r="A29" s="527" t="s">
        <v>517</v>
      </c>
      <c r="B29" s="612" t="s">
        <v>518</v>
      </c>
      <c r="C29" s="613"/>
      <c r="D29" s="613"/>
      <c r="E29" s="613"/>
      <c r="F29" s="614"/>
      <c r="G29" s="528">
        <v>73011935</v>
      </c>
    </row>
    <row r="30" spans="1:7" x14ac:dyDescent="0.25">
      <c r="A30" s="527" t="s">
        <v>519</v>
      </c>
      <c r="B30" s="529" t="s">
        <v>520</v>
      </c>
      <c r="C30" s="529"/>
      <c r="D30" s="529"/>
      <c r="E30" s="529"/>
      <c r="F30" s="529"/>
      <c r="G30" s="528">
        <v>8632574</v>
      </c>
    </row>
    <row r="31" spans="1:7" x14ac:dyDescent="0.25">
      <c r="A31" s="527" t="s">
        <v>521</v>
      </c>
      <c r="B31" s="529" t="s">
        <v>522</v>
      </c>
      <c r="C31" s="529"/>
      <c r="D31" s="529"/>
      <c r="E31" s="529"/>
      <c r="F31" s="529"/>
      <c r="G31" s="528">
        <v>178620</v>
      </c>
    </row>
    <row r="32" spans="1:7" x14ac:dyDescent="0.25">
      <c r="A32" s="527" t="s">
        <v>523</v>
      </c>
      <c r="B32" s="529" t="s">
        <v>524</v>
      </c>
      <c r="C32" s="529"/>
      <c r="D32" s="529"/>
      <c r="E32" s="529"/>
      <c r="F32" s="529"/>
      <c r="G32" s="528">
        <v>7001000</v>
      </c>
    </row>
    <row r="33" spans="1:7" x14ac:dyDescent="0.25">
      <c r="A33" s="527" t="s">
        <v>525</v>
      </c>
      <c r="B33" s="529" t="s">
        <v>526</v>
      </c>
      <c r="C33" s="529"/>
      <c r="D33" s="529"/>
      <c r="E33" s="529"/>
      <c r="F33" s="529"/>
      <c r="G33" s="528">
        <v>0</v>
      </c>
    </row>
    <row r="34" spans="1:7" x14ac:dyDescent="0.25">
      <c r="A34" s="527" t="s">
        <v>527</v>
      </c>
      <c r="B34" s="529" t="s">
        <v>528</v>
      </c>
      <c r="C34" s="529"/>
      <c r="D34" s="529"/>
      <c r="E34" s="529"/>
      <c r="F34" s="529"/>
      <c r="G34" s="528">
        <v>0</v>
      </c>
    </row>
    <row r="35" spans="1:7" x14ac:dyDescent="0.25">
      <c r="A35" s="527" t="s">
        <v>529</v>
      </c>
      <c r="B35" s="529" t="s">
        <v>530</v>
      </c>
      <c r="C35" s="529"/>
      <c r="D35" s="529"/>
      <c r="E35" s="529"/>
      <c r="F35" s="529"/>
      <c r="G35" s="528">
        <v>0</v>
      </c>
    </row>
    <row r="36" spans="1:7" ht="21.75" customHeight="1" thickBot="1" x14ac:dyDescent="0.3">
      <c r="A36" s="530" t="s">
        <v>531</v>
      </c>
      <c r="B36" s="531"/>
      <c r="C36" s="532"/>
      <c r="D36" s="532"/>
      <c r="E36" s="532"/>
      <c r="F36" s="532"/>
      <c r="G36" s="533">
        <f>SUM(G29:G35)</f>
        <v>88824129</v>
      </c>
    </row>
    <row r="37" spans="1:7" ht="22.5" customHeight="1" thickBot="1" x14ac:dyDescent="0.3">
      <c r="A37" s="530" t="s">
        <v>532</v>
      </c>
      <c r="B37" s="531"/>
      <c r="C37" s="532"/>
      <c r="D37" s="532"/>
      <c r="E37" s="532"/>
      <c r="F37" s="532"/>
      <c r="G37" s="533">
        <f>G36/2</f>
        <v>44412064.5</v>
      </c>
    </row>
    <row r="38" spans="1:7" ht="27" customHeight="1" x14ac:dyDescent="0.25">
      <c r="A38" s="615" t="s">
        <v>533</v>
      </c>
      <c r="B38" s="615"/>
      <c r="C38" s="615"/>
      <c r="D38" s="615"/>
      <c r="E38" s="615"/>
      <c r="F38" s="615"/>
      <c r="G38" s="615"/>
    </row>
  </sheetData>
  <mergeCells count="28">
    <mergeCell ref="A6:F6"/>
    <mergeCell ref="A1:G1"/>
    <mergeCell ref="A3:C3"/>
    <mergeCell ref="A4:E4"/>
    <mergeCell ref="F4:G4"/>
    <mergeCell ref="F5:G5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27:F27"/>
    <mergeCell ref="B28:F28"/>
    <mergeCell ref="B29:F29"/>
    <mergeCell ref="A38:G38"/>
    <mergeCell ref="A15:G15"/>
    <mergeCell ref="A17:A18"/>
    <mergeCell ref="B17:B18"/>
    <mergeCell ref="C17:F17"/>
    <mergeCell ref="G17:G18"/>
    <mergeCell ref="A25:G25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5"/>
  <sheetViews>
    <sheetView view="pageBreakPreview" zoomScaleNormal="100" zoomScaleSheetLayoutView="100" workbookViewId="0">
      <selection activeCell="A4" sqref="A4:B4"/>
    </sheetView>
  </sheetViews>
  <sheetFormatPr defaultColWidth="8.85546875" defaultRowHeight="14.25" x14ac:dyDescent="0.2"/>
  <cols>
    <col min="1" max="1" width="6.7109375" style="122" customWidth="1"/>
    <col min="2" max="2" width="51.28515625" style="122" customWidth="1"/>
    <col min="3" max="4" width="16.7109375" style="122" hidden="1" customWidth="1"/>
    <col min="5" max="8" width="16.7109375" style="122" customWidth="1"/>
    <col min="9" max="9" width="12.28515625" style="187" customWidth="1"/>
    <col min="10" max="10" width="11.85546875" style="187" customWidth="1"/>
    <col min="11" max="11" width="10.85546875" style="187" customWidth="1"/>
    <col min="12" max="16384" width="8.85546875" style="122"/>
  </cols>
  <sheetData>
    <row r="1" spans="1:12" ht="30" customHeight="1" x14ac:dyDescent="0.3">
      <c r="A1" s="563" t="s">
        <v>81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2" ht="18" customHeight="1" x14ac:dyDescent="0.2">
      <c r="A2" s="564" t="s">
        <v>82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</row>
    <row r="3" spans="1:12" ht="17.25" customHeight="1" x14ac:dyDescent="0.25">
      <c r="A3" s="123"/>
      <c r="B3" s="124"/>
      <c r="C3" s="125"/>
      <c r="D3" s="565"/>
      <c r="E3" s="565"/>
      <c r="F3" s="126"/>
      <c r="G3" s="126"/>
      <c r="H3" s="126"/>
      <c r="I3" s="126"/>
      <c r="J3" s="126"/>
      <c r="K3" s="126"/>
    </row>
    <row r="4" spans="1:12" ht="14.45" customHeight="1" x14ac:dyDescent="0.25">
      <c r="A4" s="538" t="s">
        <v>535</v>
      </c>
      <c r="B4" s="538"/>
      <c r="C4" s="127"/>
      <c r="D4" s="566"/>
      <c r="E4" s="566"/>
      <c r="F4" s="128"/>
      <c r="G4" s="128"/>
      <c r="H4" s="128"/>
      <c r="I4" s="129"/>
      <c r="J4" s="567"/>
      <c r="K4" s="567"/>
      <c r="L4" s="130"/>
    </row>
    <row r="5" spans="1:12" ht="14.45" customHeight="1" thickBot="1" x14ac:dyDescent="0.3">
      <c r="A5" s="538" t="s">
        <v>83</v>
      </c>
      <c r="B5" s="538"/>
      <c r="C5" s="127"/>
      <c r="D5" s="566"/>
      <c r="E5" s="566"/>
      <c r="F5" s="128"/>
      <c r="G5" s="128"/>
      <c r="H5" s="128"/>
      <c r="I5" s="129"/>
      <c r="J5" s="573" t="s">
        <v>3</v>
      </c>
      <c r="K5" s="573"/>
      <c r="L5" s="130"/>
    </row>
    <row r="6" spans="1:12" ht="15.6" customHeight="1" thickTop="1" thickBot="1" x14ac:dyDescent="0.25">
      <c r="A6" s="574" t="s">
        <v>84</v>
      </c>
      <c r="B6" s="576" t="s">
        <v>85</v>
      </c>
      <c r="C6" s="568" t="s">
        <v>5</v>
      </c>
      <c r="D6" s="568" t="s">
        <v>86</v>
      </c>
      <c r="E6" s="568" t="s">
        <v>7</v>
      </c>
      <c r="F6" s="568" t="s">
        <v>170</v>
      </c>
      <c r="G6" s="568" t="s">
        <v>79</v>
      </c>
      <c r="H6" s="568" t="s">
        <v>78</v>
      </c>
      <c r="I6" s="570" t="s">
        <v>88</v>
      </c>
      <c r="J6" s="571"/>
      <c r="K6" s="572"/>
    </row>
    <row r="7" spans="1:12" ht="30.6" customHeight="1" thickTop="1" thickBot="1" x14ac:dyDescent="0.25">
      <c r="A7" s="575"/>
      <c r="B7" s="577"/>
      <c r="C7" s="569"/>
      <c r="D7" s="569"/>
      <c r="E7" s="569"/>
      <c r="F7" s="578"/>
      <c r="G7" s="569"/>
      <c r="H7" s="569"/>
      <c r="I7" s="131" t="s">
        <v>89</v>
      </c>
      <c r="J7" s="131" t="s">
        <v>90</v>
      </c>
      <c r="K7" s="132" t="s">
        <v>91</v>
      </c>
    </row>
    <row r="8" spans="1:12" ht="12.75" customHeight="1" thickTop="1" x14ac:dyDescent="0.2">
      <c r="A8" s="133" t="s">
        <v>11</v>
      </c>
      <c r="B8" s="134" t="s">
        <v>24</v>
      </c>
      <c r="C8" s="134" t="s">
        <v>33</v>
      </c>
      <c r="D8" s="134" t="s">
        <v>92</v>
      </c>
      <c r="E8" s="134" t="s">
        <v>33</v>
      </c>
      <c r="F8" s="134" t="s">
        <v>92</v>
      </c>
      <c r="G8" s="134" t="s">
        <v>93</v>
      </c>
      <c r="H8" s="134" t="s">
        <v>94</v>
      </c>
      <c r="I8" s="135" t="s">
        <v>95</v>
      </c>
      <c r="J8" s="135" t="s">
        <v>96</v>
      </c>
      <c r="K8" s="136" t="s">
        <v>97</v>
      </c>
    </row>
    <row r="9" spans="1:12" ht="21.95" customHeight="1" x14ac:dyDescent="0.2">
      <c r="A9" s="137" t="s">
        <v>98</v>
      </c>
      <c r="B9" s="138" t="s">
        <v>99</v>
      </c>
      <c r="C9" s="139">
        <f t="shared" ref="C9:K9" si="0">C10+C16</f>
        <v>160974547</v>
      </c>
      <c r="D9" s="139">
        <f t="shared" si="0"/>
        <v>186972372</v>
      </c>
      <c r="E9" s="139">
        <f t="shared" si="0"/>
        <v>181466721</v>
      </c>
      <c r="F9" s="140">
        <f>F10+F16</f>
        <v>187027351</v>
      </c>
      <c r="G9" s="139">
        <f>G10+G16</f>
        <v>1202884</v>
      </c>
      <c r="H9" s="140">
        <f>H10+H16</f>
        <v>188230235</v>
      </c>
      <c r="I9" s="140">
        <f>I10+I16</f>
        <v>188230235</v>
      </c>
      <c r="J9" s="141">
        <f t="shared" si="0"/>
        <v>0</v>
      </c>
      <c r="K9" s="142">
        <f t="shared" si="0"/>
        <v>0</v>
      </c>
    </row>
    <row r="10" spans="1:12" s="150" customFormat="1" ht="21.95" customHeight="1" x14ac:dyDescent="0.2">
      <c r="A10" s="143" t="s">
        <v>100</v>
      </c>
      <c r="B10" s="144" t="s">
        <v>101</v>
      </c>
      <c r="C10" s="145">
        <f t="shared" ref="C10:E10" si="1">SUM(C11:C15)</f>
        <v>123425683</v>
      </c>
      <c r="D10" s="145">
        <f t="shared" si="1"/>
        <v>131157224</v>
      </c>
      <c r="E10" s="145">
        <f t="shared" si="1"/>
        <v>128166367</v>
      </c>
      <c r="F10" s="146">
        <f t="shared" ref="F10" si="2">SUM(F11:F15)</f>
        <v>133726997</v>
      </c>
      <c r="G10" s="145">
        <f>H10-F10</f>
        <v>5317548</v>
      </c>
      <c r="H10" s="146">
        <v>139044545</v>
      </c>
      <c r="I10" s="146">
        <v>139044545</v>
      </c>
      <c r="J10" s="148">
        <v>0</v>
      </c>
      <c r="K10" s="149">
        <v>0</v>
      </c>
    </row>
    <row r="11" spans="1:12" s="150" customFormat="1" ht="21.95" hidden="1" customHeight="1" x14ac:dyDescent="0.2">
      <c r="A11" s="143" t="s">
        <v>102</v>
      </c>
      <c r="B11" s="144" t="s">
        <v>103</v>
      </c>
      <c r="C11" s="145">
        <v>44635962</v>
      </c>
      <c r="D11" s="145">
        <v>44805664</v>
      </c>
      <c r="E11" s="145">
        <v>40177294</v>
      </c>
      <c r="F11" s="146">
        <v>41625294</v>
      </c>
      <c r="G11" s="145">
        <f t="shared" ref="G11:G15" si="3">H11-F11</f>
        <v>0</v>
      </c>
      <c r="H11" s="146">
        <v>41625294</v>
      </c>
      <c r="I11" s="146">
        <v>41625294</v>
      </c>
      <c r="J11" s="148">
        <v>0</v>
      </c>
      <c r="K11" s="149">
        <v>0</v>
      </c>
    </row>
    <row r="12" spans="1:12" s="150" customFormat="1" ht="21.95" hidden="1" customHeight="1" x14ac:dyDescent="0.2">
      <c r="A12" s="143" t="s">
        <v>104</v>
      </c>
      <c r="B12" s="144" t="s">
        <v>105</v>
      </c>
      <c r="C12" s="145">
        <v>42304768</v>
      </c>
      <c r="D12" s="145">
        <v>44145468</v>
      </c>
      <c r="E12" s="145">
        <v>43457599</v>
      </c>
      <c r="F12" s="146">
        <v>44237599</v>
      </c>
      <c r="G12" s="145">
        <f t="shared" si="3"/>
        <v>0</v>
      </c>
      <c r="H12" s="146">
        <v>44237599</v>
      </c>
      <c r="I12" s="146">
        <v>44237599</v>
      </c>
      <c r="J12" s="148">
        <v>0</v>
      </c>
      <c r="K12" s="149">
        <v>0</v>
      </c>
    </row>
    <row r="13" spans="1:12" s="150" customFormat="1" ht="21.95" hidden="1" customHeight="1" x14ac:dyDescent="0.2">
      <c r="A13" s="143" t="s">
        <v>106</v>
      </c>
      <c r="B13" s="144" t="s">
        <v>107</v>
      </c>
      <c r="C13" s="145">
        <v>32891974</v>
      </c>
      <c r="D13" s="145">
        <v>36303477</v>
      </c>
      <c r="E13" s="145">
        <v>41301776</v>
      </c>
      <c r="F13" s="146">
        <v>43403776</v>
      </c>
      <c r="G13" s="145">
        <f t="shared" si="3"/>
        <v>0</v>
      </c>
      <c r="H13" s="146">
        <v>43403776</v>
      </c>
      <c r="I13" s="146">
        <v>43403776</v>
      </c>
      <c r="J13" s="148">
        <v>0</v>
      </c>
      <c r="K13" s="149">
        <v>0</v>
      </c>
    </row>
    <row r="14" spans="1:12" s="150" customFormat="1" ht="21.95" hidden="1" customHeight="1" x14ac:dyDescent="0.2">
      <c r="A14" s="143" t="s">
        <v>108</v>
      </c>
      <c r="B14" s="144" t="s">
        <v>109</v>
      </c>
      <c r="C14" s="145">
        <v>1800000</v>
      </c>
      <c r="D14" s="145">
        <v>1800000</v>
      </c>
      <c r="E14" s="145">
        <v>1800000</v>
      </c>
      <c r="F14" s="146">
        <v>1800000</v>
      </c>
      <c r="G14" s="145">
        <f t="shared" si="3"/>
        <v>0</v>
      </c>
      <c r="H14" s="146">
        <v>1800000</v>
      </c>
      <c r="I14" s="146">
        <v>1800000</v>
      </c>
      <c r="J14" s="148">
        <v>0</v>
      </c>
      <c r="K14" s="149">
        <v>0</v>
      </c>
    </row>
    <row r="15" spans="1:12" s="150" customFormat="1" ht="21.95" hidden="1" customHeight="1" x14ac:dyDescent="0.2">
      <c r="A15" s="143" t="s">
        <v>110</v>
      </c>
      <c r="B15" s="151" t="s">
        <v>111</v>
      </c>
      <c r="C15" s="145">
        <v>1792979</v>
      </c>
      <c r="D15" s="145">
        <v>4102615</v>
      </c>
      <c r="E15" s="152">
        <v>1429698</v>
      </c>
      <c r="F15" s="146">
        <v>2660328</v>
      </c>
      <c r="G15" s="145">
        <f t="shared" si="3"/>
        <v>0</v>
      </c>
      <c r="H15" s="146">
        <v>2660328</v>
      </c>
      <c r="I15" s="146">
        <v>2660328</v>
      </c>
      <c r="J15" s="153">
        <v>0</v>
      </c>
      <c r="K15" s="154">
        <v>0</v>
      </c>
    </row>
    <row r="16" spans="1:12" s="150" customFormat="1" ht="21.95" customHeight="1" x14ac:dyDescent="0.2">
      <c r="A16" s="143" t="s">
        <v>112</v>
      </c>
      <c r="B16" s="144" t="s">
        <v>113</v>
      </c>
      <c r="C16" s="145">
        <v>37548864</v>
      </c>
      <c r="D16" s="145">
        <v>55815148</v>
      </c>
      <c r="E16" s="145">
        <v>53300354</v>
      </c>
      <c r="F16" s="146">
        <v>53300354</v>
      </c>
      <c r="G16" s="145">
        <f>H16-F16</f>
        <v>-4114664</v>
      </c>
      <c r="H16" s="146">
        <v>49185690</v>
      </c>
      <c r="I16" s="146">
        <v>49185690</v>
      </c>
      <c r="J16" s="148">
        <v>0</v>
      </c>
      <c r="K16" s="149">
        <v>0</v>
      </c>
    </row>
    <row r="17" spans="1:11" ht="21.95" customHeight="1" x14ac:dyDescent="0.2">
      <c r="A17" s="155" t="s">
        <v>114</v>
      </c>
      <c r="B17" s="156" t="s">
        <v>115</v>
      </c>
      <c r="C17" s="157" t="e">
        <f>#REF!+C18</f>
        <v>#REF!</v>
      </c>
      <c r="D17" s="157" t="e">
        <f>#REF!+D18</f>
        <v>#REF!</v>
      </c>
      <c r="E17" s="157">
        <f t="shared" ref="E17:K17" si="4">+E18</f>
        <v>104528617</v>
      </c>
      <c r="F17" s="140">
        <f>F18</f>
        <v>64528617</v>
      </c>
      <c r="G17" s="157">
        <f>+G18</f>
        <v>-15041489</v>
      </c>
      <c r="H17" s="140">
        <f>H18</f>
        <v>49487128</v>
      </c>
      <c r="I17" s="140">
        <f>I18</f>
        <v>49487128</v>
      </c>
      <c r="J17" s="158">
        <f t="shared" si="4"/>
        <v>0</v>
      </c>
      <c r="K17" s="159">
        <f t="shared" si="4"/>
        <v>0</v>
      </c>
    </row>
    <row r="18" spans="1:11" ht="21.95" customHeight="1" x14ac:dyDescent="0.2">
      <c r="A18" s="143" t="s">
        <v>116</v>
      </c>
      <c r="B18" s="151" t="s">
        <v>117</v>
      </c>
      <c r="C18" s="145">
        <v>86185955</v>
      </c>
      <c r="D18" s="145">
        <v>0</v>
      </c>
      <c r="E18" s="152">
        <v>104528617</v>
      </c>
      <c r="F18" s="160">
        <v>64528617</v>
      </c>
      <c r="G18" s="152">
        <f>H18-F18</f>
        <v>-15041489</v>
      </c>
      <c r="H18" s="160">
        <v>49487128</v>
      </c>
      <c r="I18" s="160">
        <v>49487128</v>
      </c>
      <c r="J18" s="153">
        <v>0</v>
      </c>
      <c r="K18" s="154">
        <v>0</v>
      </c>
    </row>
    <row r="19" spans="1:11" ht="21.95" customHeight="1" x14ac:dyDescent="0.2">
      <c r="A19" s="155" t="s">
        <v>118</v>
      </c>
      <c r="B19" s="156" t="s">
        <v>119</v>
      </c>
      <c r="C19" s="157">
        <f t="shared" ref="C19:K19" si="5">C20+C23</f>
        <v>82450000</v>
      </c>
      <c r="D19" s="157">
        <f t="shared" si="5"/>
        <v>104819785</v>
      </c>
      <c r="E19" s="157">
        <f t="shared" si="5"/>
        <v>86934266</v>
      </c>
      <c r="F19" s="157">
        <f>F20+F23</f>
        <v>67016447</v>
      </c>
      <c r="G19" s="157">
        <f>G20</f>
        <v>6086376</v>
      </c>
      <c r="H19" s="157">
        <f>H20+H23</f>
        <v>73102823</v>
      </c>
      <c r="I19" s="157">
        <f>I20+I23</f>
        <v>73102823</v>
      </c>
      <c r="J19" s="161">
        <f t="shared" si="5"/>
        <v>0</v>
      </c>
      <c r="K19" s="162">
        <f t="shared" si="5"/>
        <v>0</v>
      </c>
    </row>
    <row r="20" spans="1:11" ht="23.25" customHeight="1" x14ac:dyDescent="0.2">
      <c r="A20" s="143" t="s">
        <v>120</v>
      </c>
      <c r="B20" s="144" t="s">
        <v>121</v>
      </c>
      <c r="C20" s="145">
        <f>SUM(C21:C22)</f>
        <v>82300000</v>
      </c>
      <c r="D20" s="145">
        <f>SUM(D21:D22)</f>
        <v>104760535</v>
      </c>
      <c r="E20" s="145">
        <f>SUM(E21:E22)</f>
        <v>86834266</v>
      </c>
      <c r="F20" s="160">
        <f>F21+F22</f>
        <v>66866447</v>
      </c>
      <c r="G20" s="145">
        <f>SUM(G21:G23)</f>
        <v>6086376</v>
      </c>
      <c r="H20" s="160">
        <f>H21+H22</f>
        <v>73011935</v>
      </c>
      <c r="I20" s="160">
        <f>I21+I22</f>
        <v>73011935</v>
      </c>
      <c r="J20" s="148">
        <v>0</v>
      </c>
      <c r="K20" s="149">
        <v>0</v>
      </c>
    </row>
    <row r="21" spans="1:11" s="166" customFormat="1" ht="21.95" customHeight="1" x14ac:dyDescent="0.2">
      <c r="A21" s="163" t="s">
        <v>122</v>
      </c>
      <c r="B21" s="164" t="s">
        <v>123</v>
      </c>
      <c r="C21" s="147">
        <v>80000000</v>
      </c>
      <c r="D21" s="147">
        <v>102172459</v>
      </c>
      <c r="E21" s="147">
        <v>84234266</v>
      </c>
      <c r="F21" s="165">
        <v>64266447</v>
      </c>
      <c r="G21" s="147">
        <f>H21-F21</f>
        <v>5764172</v>
      </c>
      <c r="H21" s="165">
        <v>70030619</v>
      </c>
      <c r="I21" s="165">
        <v>70030619</v>
      </c>
      <c r="J21" s="148">
        <v>0</v>
      </c>
      <c r="K21" s="149">
        <v>0</v>
      </c>
    </row>
    <row r="22" spans="1:11" s="166" customFormat="1" ht="21.95" customHeight="1" x14ac:dyDescent="0.2">
      <c r="A22" s="163" t="s">
        <v>124</v>
      </c>
      <c r="B22" s="164" t="s">
        <v>125</v>
      </c>
      <c r="C22" s="147">
        <v>2300000</v>
      </c>
      <c r="D22" s="147">
        <v>2588076</v>
      </c>
      <c r="E22" s="147">
        <v>2600000</v>
      </c>
      <c r="F22" s="165">
        <v>2600000</v>
      </c>
      <c r="G22" s="147">
        <f>H22-F22</f>
        <v>381316</v>
      </c>
      <c r="H22" s="165">
        <v>2981316</v>
      </c>
      <c r="I22" s="165">
        <v>2981316</v>
      </c>
      <c r="J22" s="148">
        <v>0</v>
      </c>
      <c r="K22" s="149">
        <v>0</v>
      </c>
    </row>
    <row r="23" spans="1:11" ht="21.95" customHeight="1" x14ac:dyDescent="0.2">
      <c r="A23" s="143" t="s">
        <v>126</v>
      </c>
      <c r="B23" s="144" t="s">
        <v>127</v>
      </c>
      <c r="C23" s="145">
        <v>150000</v>
      </c>
      <c r="D23" s="145">
        <v>59250</v>
      </c>
      <c r="E23" s="145">
        <v>100000</v>
      </c>
      <c r="F23" s="160">
        <v>150000</v>
      </c>
      <c r="G23" s="145">
        <f>H23-F23</f>
        <v>-59112</v>
      </c>
      <c r="H23" s="160">
        <v>90888</v>
      </c>
      <c r="I23" s="160">
        <v>90888</v>
      </c>
      <c r="J23" s="148">
        <v>0</v>
      </c>
      <c r="K23" s="149">
        <v>0</v>
      </c>
    </row>
    <row r="24" spans="1:11" ht="21.95" customHeight="1" x14ac:dyDescent="0.2">
      <c r="A24" s="155" t="s">
        <v>128</v>
      </c>
      <c r="B24" s="156" t="s">
        <v>129</v>
      </c>
      <c r="C24" s="157">
        <f t="shared" ref="C24:K24" si="6">SUM(C25:C31)</f>
        <v>10617500</v>
      </c>
      <c r="D24" s="157">
        <f t="shared" si="6"/>
        <v>11833040</v>
      </c>
      <c r="E24" s="157">
        <f t="shared" si="6"/>
        <v>15747000</v>
      </c>
      <c r="F24" s="157">
        <f t="shared" si="6"/>
        <v>16197419</v>
      </c>
      <c r="G24" s="157">
        <f t="shared" si="6"/>
        <v>6875063</v>
      </c>
      <c r="H24" s="157">
        <f t="shared" si="6"/>
        <v>23072482</v>
      </c>
      <c r="I24" s="157">
        <f t="shared" ref="I24" si="7">SUM(I25:I31)</f>
        <v>23072482</v>
      </c>
      <c r="J24" s="161">
        <f t="shared" si="6"/>
        <v>0</v>
      </c>
      <c r="K24" s="162">
        <f t="shared" si="6"/>
        <v>0</v>
      </c>
    </row>
    <row r="25" spans="1:11" ht="21.95" customHeight="1" x14ac:dyDescent="0.2">
      <c r="A25" s="143" t="s">
        <v>130</v>
      </c>
      <c r="B25" s="144" t="s">
        <v>131</v>
      </c>
      <c r="C25" s="167">
        <v>3760000</v>
      </c>
      <c r="D25" s="145">
        <v>4875912</v>
      </c>
      <c r="E25" s="145">
        <v>3430000</v>
      </c>
      <c r="F25" s="160">
        <v>3430000</v>
      </c>
      <c r="G25" s="145">
        <f>H25-F25</f>
        <v>1420968</v>
      </c>
      <c r="H25" s="160">
        <v>4850968</v>
      </c>
      <c r="I25" s="160">
        <v>4850968</v>
      </c>
      <c r="J25" s="148">
        <v>0</v>
      </c>
      <c r="K25" s="149">
        <v>0</v>
      </c>
    </row>
    <row r="26" spans="1:11" ht="21.95" customHeight="1" x14ac:dyDescent="0.2">
      <c r="A26" s="143" t="s">
        <v>132</v>
      </c>
      <c r="B26" s="144" t="s">
        <v>133</v>
      </c>
      <c r="C26" s="167">
        <v>637500</v>
      </c>
      <c r="D26" s="145">
        <v>740196</v>
      </c>
      <c r="E26" s="145">
        <v>752000</v>
      </c>
      <c r="F26" s="160">
        <v>752000</v>
      </c>
      <c r="G26" s="145">
        <f t="shared" ref="G26:G31" si="8">H26-F26</f>
        <v>263916</v>
      </c>
      <c r="H26" s="160">
        <v>1015916</v>
      </c>
      <c r="I26" s="160">
        <v>1015916</v>
      </c>
      <c r="J26" s="148">
        <v>0</v>
      </c>
      <c r="K26" s="149">
        <v>0</v>
      </c>
    </row>
    <row r="27" spans="1:11" ht="21.95" customHeight="1" x14ac:dyDescent="0.2">
      <c r="A27" s="143" t="s">
        <v>134</v>
      </c>
      <c r="B27" s="144" t="s">
        <v>135</v>
      </c>
      <c r="C27" s="167">
        <v>6000000</v>
      </c>
      <c r="D27" s="145">
        <v>6055668</v>
      </c>
      <c r="E27" s="145">
        <v>11350000</v>
      </c>
      <c r="F27" s="160">
        <v>11350000</v>
      </c>
      <c r="G27" s="145">
        <f t="shared" si="8"/>
        <v>-2717426</v>
      </c>
      <c r="H27" s="160">
        <v>8632574</v>
      </c>
      <c r="I27" s="160">
        <v>8632574</v>
      </c>
      <c r="J27" s="148">
        <v>0</v>
      </c>
      <c r="K27" s="149">
        <v>0</v>
      </c>
    </row>
    <row r="28" spans="1:11" ht="18.75" customHeight="1" x14ac:dyDescent="0.2">
      <c r="A28" s="143" t="s">
        <v>136</v>
      </c>
      <c r="B28" s="144" t="s">
        <v>137</v>
      </c>
      <c r="C28" s="167">
        <v>150000</v>
      </c>
      <c r="D28" s="145">
        <v>154038</v>
      </c>
      <c r="E28" s="145">
        <v>150000</v>
      </c>
      <c r="F28" s="160">
        <v>265601</v>
      </c>
      <c r="G28" s="145">
        <f t="shared" si="8"/>
        <v>48200</v>
      </c>
      <c r="H28" s="160">
        <v>313801</v>
      </c>
      <c r="I28" s="160">
        <v>313801</v>
      </c>
      <c r="J28" s="148">
        <v>0</v>
      </c>
      <c r="K28" s="149">
        <v>0</v>
      </c>
    </row>
    <row r="29" spans="1:11" ht="21.95" customHeight="1" x14ac:dyDescent="0.2">
      <c r="A29" s="143" t="s">
        <v>138</v>
      </c>
      <c r="B29" s="144" t="s">
        <v>139</v>
      </c>
      <c r="C29" s="167">
        <v>10000</v>
      </c>
      <c r="D29" s="168">
        <v>809</v>
      </c>
      <c r="E29" s="168">
        <v>5000</v>
      </c>
      <c r="F29" s="160">
        <v>5000</v>
      </c>
      <c r="G29" s="145">
        <f t="shared" si="8"/>
        <v>7704915</v>
      </c>
      <c r="H29" s="160">
        <v>7709915</v>
      </c>
      <c r="I29" s="160">
        <v>7709915</v>
      </c>
      <c r="J29" s="169">
        <v>0</v>
      </c>
      <c r="K29" s="170">
        <v>0</v>
      </c>
    </row>
    <row r="30" spans="1:11" ht="21.95" customHeight="1" x14ac:dyDescent="0.2">
      <c r="A30" s="143" t="s">
        <v>140</v>
      </c>
      <c r="B30" s="144" t="s">
        <v>141</v>
      </c>
      <c r="C30" s="167"/>
      <c r="D30" s="168"/>
      <c r="E30" s="168">
        <v>0</v>
      </c>
      <c r="F30" s="160">
        <v>55000</v>
      </c>
      <c r="G30" s="145">
        <f t="shared" si="8"/>
        <v>0</v>
      </c>
      <c r="H30" s="160">
        <v>55000</v>
      </c>
      <c r="I30" s="160">
        <v>55000</v>
      </c>
      <c r="J30" s="169"/>
      <c r="K30" s="170"/>
    </row>
    <row r="31" spans="1:11" ht="21.95" customHeight="1" x14ac:dyDescent="0.2">
      <c r="A31" s="143" t="s">
        <v>142</v>
      </c>
      <c r="B31" s="144" t="s">
        <v>143</v>
      </c>
      <c r="C31" s="167">
        <v>60000</v>
      </c>
      <c r="D31" s="168">
        <v>6417</v>
      </c>
      <c r="E31" s="168">
        <v>60000</v>
      </c>
      <c r="F31" s="160">
        <v>339818</v>
      </c>
      <c r="G31" s="145">
        <f t="shared" si="8"/>
        <v>154490</v>
      </c>
      <c r="H31" s="160">
        <v>494308</v>
      </c>
      <c r="I31" s="160">
        <v>494308</v>
      </c>
      <c r="J31" s="169">
        <v>0</v>
      </c>
      <c r="K31" s="170">
        <v>0</v>
      </c>
    </row>
    <row r="32" spans="1:11" ht="21.95" customHeight="1" x14ac:dyDescent="0.2">
      <c r="A32" s="155" t="s">
        <v>144</v>
      </c>
      <c r="B32" s="156" t="s">
        <v>145</v>
      </c>
      <c r="C32" s="171">
        <f t="shared" ref="C32:E32" si="9">SUM(C33:C33)</f>
        <v>0</v>
      </c>
      <c r="D32" s="157">
        <f t="shared" si="9"/>
        <v>11000</v>
      </c>
      <c r="E32" s="157">
        <f t="shared" si="9"/>
        <v>7000000</v>
      </c>
      <c r="F32" s="157">
        <f>SUM(F33:F33)</f>
        <v>7001000</v>
      </c>
      <c r="G32" s="157">
        <f>SUM(G33:G33)</f>
        <v>0</v>
      </c>
      <c r="H32" s="157">
        <f>SUM(H33:H33)</f>
        <v>7001000</v>
      </c>
      <c r="I32" s="157">
        <f>SUM(I33:I33)</f>
        <v>7001000</v>
      </c>
      <c r="J32" s="161">
        <v>0</v>
      </c>
      <c r="K32" s="162">
        <v>0</v>
      </c>
    </row>
    <row r="33" spans="1:11" ht="21.95" customHeight="1" x14ac:dyDescent="0.2">
      <c r="A33" s="143" t="s">
        <v>146</v>
      </c>
      <c r="B33" s="144" t="s">
        <v>147</v>
      </c>
      <c r="C33" s="172">
        <v>0</v>
      </c>
      <c r="D33" s="168">
        <v>11000</v>
      </c>
      <c r="E33" s="168">
        <v>7000000</v>
      </c>
      <c r="F33" s="160">
        <v>7001000</v>
      </c>
      <c r="G33" s="168">
        <v>0</v>
      </c>
      <c r="H33" s="160">
        <v>7001000</v>
      </c>
      <c r="I33" s="160">
        <v>7001000</v>
      </c>
      <c r="J33" s="169">
        <v>0</v>
      </c>
      <c r="K33" s="170">
        <v>0</v>
      </c>
    </row>
    <row r="34" spans="1:11" ht="21.95" customHeight="1" x14ac:dyDescent="0.2">
      <c r="A34" s="155" t="s">
        <v>148</v>
      </c>
      <c r="B34" s="156" t="s">
        <v>149</v>
      </c>
      <c r="C34" s="157">
        <f t="shared" ref="C34:E34" si="10">SUM(C35:C35)</f>
        <v>50000</v>
      </c>
      <c r="D34" s="157">
        <f t="shared" si="10"/>
        <v>10000</v>
      </c>
      <c r="E34" s="157">
        <f t="shared" si="10"/>
        <v>50000</v>
      </c>
      <c r="F34" s="157">
        <f>SUM(F35:F35)</f>
        <v>200000</v>
      </c>
      <c r="G34" s="157">
        <f>H34-F34</f>
        <v>-21380</v>
      </c>
      <c r="H34" s="157">
        <v>178620</v>
      </c>
      <c r="I34" s="157">
        <v>178620</v>
      </c>
      <c r="J34" s="161">
        <v>0</v>
      </c>
      <c r="K34" s="162">
        <v>0</v>
      </c>
    </row>
    <row r="35" spans="1:11" ht="21.95" hidden="1" customHeight="1" x14ac:dyDescent="0.2">
      <c r="A35" s="143" t="s">
        <v>150</v>
      </c>
      <c r="B35" s="144" t="s">
        <v>151</v>
      </c>
      <c r="C35" s="145">
        <v>50000</v>
      </c>
      <c r="D35" s="145">
        <v>10000</v>
      </c>
      <c r="E35" s="145">
        <v>50000</v>
      </c>
      <c r="F35" s="160">
        <v>200000</v>
      </c>
      <c r="G35" s="145">
        <v>0</v>
      </c>
      <c r="H35" s="160">
        <v>200000</v>
      </c>
      <c r="I35" s="160">
        <v>200000</v>
      </c>
      <c r="J35" s="148">
        <v>0</v>
      </c>
      <c r="K35" s="149">
        <v>0</v>
      </c>
    </row>
    <row r="36" spans="1:11" ht="21.95" hidden="1" customHeight="1" x14ac:dyDescent="0.2">
      <c r="A36" s="155" t="s">
        <v>152</v>
      </c>
      <c r="B36" s="156" t="s">
        <v>153</v>
      </c>
      <c r="C36" s="173" t="e">
        <f>#REF!</f>
        <v>#REF!</v>
      </c>
      <c r="D36" s="173" t="e">
        <f>#REF!</f>
        <v>#REF!</v>
      </c>
      <c r="E36" s="173">
        <f>0</f>
        <v>0</v>
      </c>
      <c r="F36" s="160">
        <v>0</v>
      </c>
      <c r="G36" s="173">
        <v>0</v>
      </c>
      <c r="H36" s="160">
        <v>0</v>
      </c>
      <c r="I36" s="160">
        <v>0</v>
      </c>
      <c r="J36" s="174">
        <v>0</v>
      </c>
      <c r="K36" s="175">
        <v>0</v>
      </c>
    </row>
    <row r="37" spans="1:11" ht="30" customHeight="1" x14ac:dyDescent="0.25">
      <c r="A37" s="176" t="s">
        <v>154</v>
      </c>
      <c r="B37" s="177" t="s">
        <v>155</v>
      </c>
      <c r="C37" s="178" t="e">
        <f t="shared" ref="C37:K37" si="11">C9+C17+C19+C24+C32+C34+C36</f>
        <v>#REF!</v>
      </c>
      <c r="D37" s="178" t="e">
        <f t="shared" si="11"/>
        <v>#REF!</v>
      </c>
      <c r="E37" s="178">
        <f t="shared" si="11"/>
        <v>395726604</v>
      </c>
      <c r="F37" s="178">
        <f t="shared" si="11"/>
        <v>341970834</v>
      </c>
      <c r="G37" s="178">
        <f>G9+G17+G19+G24+G32+G34+G36</f>
        <v>-898546</v>
      </c>
      <c r="H37" s="178">
        <f t="shared" si="11"/>
        <v>341072288</v>
      </c>
      <c r="I37" s="178">
        <f t="shared" ref="I37" si="12">I9+I17+I19+I24+I32+I34+I36</f>
        <v>341072288</v>
      </c>
      <c r="J37" s="161">
        <f t="shared" si="11"/>
        <v>0</v>
      </c>
      <c r="K37" s="162">
        <f t="shared" si="11"/>
        <v>0</v>
      </c>
    </row>
    <row r="38" spans="1:11" ht="21.95" customHeight="1" x14ac:dyDescent="0.2">
      <c r="A38" s="155" t="s">
        <v>156</v>
      </c>
      <c r="B38" s="156" t="s">
        <v>157</v>
      </c>
      <c r="C38" s="157">
        <f t="shared" ref="C38:K38" si="13">SUM(C39:C43)</f>
        <v>88071346</v>
      </c>
      <c r="D38" s="157">
        <f t="shared" si="13"/>
        <v>92560091</v>
      </c>
      <c r="E38" s="157">
        <f t="shared" si="13"/>
        <v>129122434</v>
      </c>
      <c r="F38" s="157">
        <f t="shared" ref="F38" si="14">SUM(F39:F43)</f>
        <v>183842319</v>
      </c>
      <c r="G38" s="157">
        <f>SUM(G39:G43)</f>
        <v>-19736457</v>
      </c>
      <c r="H38" s="157">
        <f t="shared" si="13"/>
        <v>164105862</v>
      </c>
      <c r="I38" s="157">
        <f t="shared" ref="I38" si="15">SUM(I39:I43)</f>
        <v>164105862</v>
      </c>
      <c r="J38" s="161">
        <f t="shared" si="13"/>
        <v>0</v>
      </c>
      <c r="K38" s="162">
        <f t="shared" si="13"/>
        <v>0</v>
      </c>
    </row>
    <row r="39" spans="1:11" ht="21.95" customHeight="1" x14ac:dyDescent="0.25">
      <c r="A39" s="143" t="s">
        <v>158</v>
      </c>
      <c r="B39" s="144" t="s">
        <v>159</v>
      </c>
      <c r="C39" s="179">
        <v>0</v>
      </c>
      <c r="D39" s="145">
        <v>0</v>
      </c>
      <c r="E39" s="145">
        <v>50000000</v>
      </c>
      <c r="F39" s="160">
        <v>50000000</v>
      </c>
      <c r="G39" s="145">
        <v>0</v>
      </c>
      <c r="H39" s="160">
        <v>50000000</v>
      </c>
      <c r="I39" s="160">
        <v>50000000</v>
      </c>
      <c r="J39" s="148">
        <v>0</v>
      </c>
      <c r="K39" s="149">
        <v>0</v>
      </c>
    </row>
    <row r="40" spans="1:11" ht="21.95" customHeight="1" x14ac:dyDescent="0.2">
      <c r="A40" s="143" t="s">
        <v>160</v>
      </c>
      <c r="B40" s="144" t="s">
        <v>161</v>
      </c>
      <c r="C40" s="168">
        <v>0</v>
      </c>
      <c r="D40" s="145">
        <v>0</v>
      </c>
      <c r="E40" s="145">
        <v>25000000</v>
      </c>
      <c r="F40" s="160">
        <v>25000000</v>
      </c>
      <c r="G40" s="145">
        <f>H40-F40</f>
        <v>-25000000</v>
      </c>
      <c r="H40" s="160">
        <v>0</v>
      </c>
      <c r="I40" s="160">
        <v>0</v>
      </c>
      <c r="J40" s="148">
        <v>0</v>
      </c>
      <c r="K40" s="149">
        <v>0</v>
      </c>
    </row>
    <row r="41" spans="1:11" ht="21.95" customHeight="1" x14ac:dyDescent="0.2">
      <c r="A41" s="143" t="s">
        <v>162</v>
      </c>
      <c r="B41" s="144" t="s">
        <v>163</v>
      </c>
      <c r="C41" s="168"/>
      <c r="D41" s="145"/>
      <c r="E41" s="145">
        <v>0</v>
      </c>
      <c r="F41" s="160">
        <v>54427819</v>
      </c>
      <c r="G41" s="145"/>
      <c r="H41" s="160">
        <v>54427819</v>
      </c>
      <c r="I41" s="160">
        <v>54427819</v>
      </c>
      <c r="J41" s="148"/>
      <c r="K41" s="149"/>
    </row>
    <row r="42" spans="1:11" ht="21.95" customHeight="1" x14ac:dyDescent="0.25">
      <c r="A42" s="143" t="s">
        <v>164</v>
      </c>
      <c r="B42" s="144" t="s">
        <v>165</v>
      </c>
      <c r="C42" s="179">
        <v>88071346</v>
      </c>
      <c r="D42" s="145">
        <v>88071346</v>
      </c>
      <c r="E42" s="145">
        <v>54122434</v>
      </c>
      <c r="F42" s="160">
        <v>54122434</v>
      </c>
      <c r="G42" s="145">
        <v>0</v>
      </c>
      <c r="H42" s="160">
        <v>54122434</v>
      </c>
      <c r="I42" s="160">
        <v>54122434</v>
      </c>
      <c r="J42" s="148">
        <v>0</v>
      </c>
      <c r="K42" s="149">
        <v>0</v>
      </c>
    </row>
    <row r="43" spans="1:11" ht="21.95" customHeight="1" x14ac:dyDescent="0.2">
      <c r="A43" s="143" t="s">
        <v>166</v>
      </c>
      <c r="B43" s="144" t="s">
        <v>167</v>
      </c>
      <c r="C43" s="168">
        <v>0</v>
      </c>
      <c r="D43" s="145">
        <v>4488745</v>
      </c>
      <c r="E43" s="145">
        <v>0</v>
      </c>
      <c r="F43" s="160">
        <v>292066</v>
      </c>
      <c r="G43" s="145">
        <f>H43-F43</f>
        <v>5263543</v>
      </c>
      <c r="H43" s="160">
        <v>5555609</v>
      </c>
      <c r="I43" s="160">
        <v>5555609</v>
      </c>
      <c r="J43" s="148">
        <v>0</v>
      </c>
      <c r="K43" s="149">
        <v>0</v>
      </c>
    </row>
    <row r="44" spans="1:11" s="185" customFormat="1" ht="37.5" customHeight="1" thickBot="1" x14ac:dyDescent="0.3">
      <c r="A44" s="180" t="s">
        <v>168</v>
      </c>
      <c r="B44" s="181" t="s">
        <v>169</v>
      </c>
      <c r="C44" s="182" t="e">
        <f t="shared" ref="C44:K44" si="16">C37+C38</f>
        <v>#REF!</v>
      </c>
      <c r="D44" s="182" t="e">
        <f t="shared" si="16"/>
        <v>#REF!</v>
      </c>
      <c r="E44" s="182">
        <f t="shared" si="16"/>
        <v>524849038</v>
      </c>
      <c r="F44" s="182">
        <f>F37+F38</f>
        <v>525813153</v>
      </c>
      <c r="G44" s="182">
        <f>G37+G38</f>
        <v>-20635003</v>
      </c>
      <c r="H44" s="182">
        <f>H37+H38</f>
        <v>505178150</v>
      </c>
      <c r="I44" s="182">
        <f>I37+I38</f>
        <v>505178150</v>
      </c>
      <c r="J44" s="183">
        <f t="shared" si="16"/>
        <v>0</v>
      </c>
      <c r="K44" s="184">
        <f t="shared" si="16"/>
        <v>0</v>
      </c>
    </row>
    <row r="45" spans="1:11" ht="15.75" thickTop="1" x14ac:dyDescent="0.2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</row>
  </sheetData>
  <mergeCells count="18">
    <mergeCell ref="H6:H7"/>
    <mergeCell ref="I6:K6"/>
    <mergeCell ref="A5:B5"/>
    <mergeCell ref="D5:E5"/>
    <mergeCell ref="J5:K5"/>
    <mergeCell ref="A6:A7"/>
    <mergeCell ref="B6:B7"/>
    <mergeCell ref="C6:C7"/>
    <mergeCell ref="D6:D7"/>
    <mergeCell ref="E6:E7"/>
    <mergeCell ref="F6:F7"/>
    <mergeCell ref="G6:G7"/>
    <mergeCell ref="A1:K1"/>
    <mergeCell ref="A2:K2"/>
    <mergeCell ref="D3:E3"/>
    <mergeCell ref="A4:B4"/>
    <mergeCell ref="D4:E4"/>
    <mergeCell ref="J4:K4"/>
  </mergeCells>
  <pageMargins left="0.74803149606299213" right="0.74803149606299213" top="0.98425196850393704" bottom="0.98425196850393704" header="0.51181102362204722" footer="0.51181102362204722"/>
  <pageSetup paperSize="9" scale="54" orientation="portrait" r:id="rId1"/>
  <headerFooter alignWithMargins="0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6"/>
  <sheetViews>
    <sheetView workbookViewId="0">
      <selection activeCell="A4" sqref="A4:B4"/>
    </sheetView>
  </sheetViews>
  <sheetFormatPr defaultColWidth="8.85546875" defaultRowHeight="14.25" x14ac:dyDescent="0.2"/>
  <cols>
    <col min="1" max="1" width="7.140625" style="122" customWidth="1"/>
    <col min="2" max="2" width="53.28515625" style="122" customWidth="1"/>
    <col min="3" max="4" width="16.7109375" style="122" hidden="1" customWidth="1"/>
    <col min="5" max="8" width="16.7109375" style="122" customWidth="1"/>
    <col min="9" max="9" width="13.85546875" style="187" customWidth="1"/>
    <col min="10" max="10" width="11.85546875" style="187" customWidth="1"/>
    <col min="11" max="11" width="10.85546875" style="187" customWidth="1"/>
    <col min="12" max="12" width="8.85546875" style="122"/>
    <col min="13" max="13" width="11.140625" style="122" bestFit="1" customWidth="1"/>
    <col min="14" max="16384" width="8.85546875" style="122"/>
  </cols>
  <sheetData>
    <row r="1" spans="1:19" ht="30" customHeight="1" x14ac:dyDescent="0.3">
      <c r="A1" s="563" t="s">
        <v>171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9" ht="18" customHeight="1" x14ac:dyDescent="0.2">
      <c r="A2" s="564" t="s">
        <v>82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</row>
    <row r="3" spans="1:19" ht="18" customHeight="1" x14ac:dyDescent="0.2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9" ht="19.5" customHeight="1" x14ac:dyDescent="0.25">
      <c r="A4" s="538" t="s">
        <v>536</v>
      </c>
      <c r="B4" s="538"/>
      <c r="C4" s="125"/>
      <c r="D4" s="565"/>
      <c r="E4" s="565"/>
      <c r="F4" s="126"/>
      <c r="G4" s="126"/>
      <c r="H4" s="126"/>
      <c r="I4" s="126"/>
      <c r="J4" s="126"/>
      <c r="K4" s="126"/>
    </row>
    <row r="5" spans="1:19" ht="14.45" customHeight="1" thickBot="1" x14ac:dyDescent="0.3">
      <c r="A5" s="579" t="s">
        <v>172</v>
      </c>
      <c r="B5" s="579"/>
      <c r="C5" s="127"/>
      <c r="D5" s="580"/>
      <c r="E5" s="580"/>
      <c r="F5" s="188"/>
      <c r="G5" s="128"/>
      <c r="H5" s="128"/>
      <c r="I5" s="129"/>
      <c r="J5" s="573" t="s">
        <v>3</v>
      </c>
      <c r="K5" s="573"/>
    </row>
    <row r="6" spans="1:19" ht="14.45" customHeight="1" thickTop="1" thickBot="1" x14ac:dyDescent="0.25">
      <c r="A6" s="574" t="s">
        <v>84</v>
      </c>
      <c r="B6" s="576" t="s">
        <v>85</v>
      </c>
      <c r="C6" s="568" t="s">
        <v>173</v>
      </c>
      <c r="D6" s="568" t="s">
        <v>174</v>
      </c>
      <c r="E6" s="568" t="s">
        <v>7</v>
      </c>
      <c r="F6" s="189"/>
      <c r="G6" s="568" t="s">
        <v>79</v>
      </c>
      <c r="H6" s="568" t="s">
        <v>78</v>
      </c>
      <c r="I6" s="570" t="s">
        <v>88</v>
      </c>
      <c r="J6" s="571"/>
      <c r="K6" s="572"/>
    </row>
    <row r="7" spans="1:19" ht="38.25" customHeight="1" thickTop="1" thickBot="1" x14ac:dyDescent="0.25">
      <c r="A7" s="575"/>
      <c r="B7" s="577"/>
      <c r="C7" s="569"/>
      <c r="D7" s="569"/>
      <c r="E7" s="569"/>
      <c r="F7" s="190" t="s">
        <v>87</v>
      </c>
      <c r="G7" s="569"/>
      <c r="H7" s="569"/>
      <c r="I7" s="131" t="s">
        <v>89</v>
      </c>
      <c r="J7" s="131" t="s">
        <v>90</v>
      </c>
      <c r="K7" s="132" t="s">
        <v>91</v>
      </c>
    </row>
    <row r="8" spans="1:19" ht="12.75" customHeight="1" thickTop="1" x14ac:dyDescent="0.2">
      <c r="A8" s="133" t="s">
        <v>11</v>
      </c>
      <c r="B8" s="134" t="s">
        <v>24</v>
      </c>
      <c r="C8" s="134" t="s">
        <v>33</v>
      </c>
      <c r="D8" s="134" t="s">
        <v>92</v>
      </c>
      <c r="E8" s="134" t="s">
        <v>33</v>
      </c>
      <c r="F8" s="134" t="s">
        <v>92</v>
      </c>
      <c r="G8" s="134" t="s">
        <v>93</v>
      </c>
      <c r="H8" s="134" t="s">
        <v>94</v>
      </c>
      <c r="I8" s="135" t="s">
        <v>95</v>
      </c>
      <c r="J8" s="135" t="s">
        <v>96</v>
      </c>
      <c r="K8" s="136" t="s">
        <v>97</v>
      </c>
    </row>
    <row r="9" spans="1:19" s="192" customFormat="1" ht="21.95" customHeight="1" x14ac:dyDescent="0.25">
      <c r="A9" s="137" t="s">
        <v>175</v>
      </c>
      <c r="B9" s="138" t="s">
        <v>176</v>
      </c>
      <c r="C9" s="139">
        <f t="shared" ref="C9:K9" si="0">C10+C16</f>
        <v>47206036</v>
      </c>
      <c r="D9" s="139">
        <f t="shared" si="0"/>
        <v>52908669</v>
      </c>
      <c r="E9" s="139">
        <f t="shared" si="0"/>
        <v>56870226</v>
      </c>
      <c r="F9" s="191">
        <f>F10+F16</f>
        <v>59939275</v>
      </c>
      <c r="G9" s="139">
        <f>G10+G16</f>
        <v>-1793257</v>
      </c>
      <c r="H9" s="191">
        <f>H10+H16</f>
        <v>58146018</v>
      </c>
      <c r="I9" s="191">
        <f>I10+I16</f>
        <v>58146018</v>
      </c>
      <c r="J9" s="141">
        <f t="shared" si="0"/>
        <v>0</v>
      </c>
      <c r="K9" s="142">
        <f t="shared" si="0"/>
        <v>0</v>
      </c>
    </row>
    <row r="10" spans="1:19" s="193" customFormat="1" ht="21.95" customHeight="1" x14ac:dyDescent="0.2">
      <c r="A10" s="143" t="s">
        <v>177</v>
      </c>
      <c r="B10" s="144" t="s">
        <v>178</v>
      </c>
      <c r="C10" s="145">
        <f t="shared" ref="C10:D10" si="1">SUM(C11:C15)</f>
        <v>36766036</v>
      </c>
      <c r="D10" s="145">
        <f t="shared" si="1"/>
        <v>37972242</v>
      </c>
      <c r="E10" s="145">
        <f>SUM(E11:E15)</f>
        <v>42530100</v>
      </c>
      <c r="F10" s="145">
        <f t="shared" ref="F10" si="2">SUM(F11:F15)</f>
        <v>44399149</v>
      </c>
      <c r="G10" s="145">
        <f>H10-F10</f>
        <v>-1200000</v>
      </c>
      <c r="H10" s="145">
        <v>43199149</v>
      </c>
      <c r="I10" s="145">
        <v>43199149</v>
      </c>
      <c r="J10" s="148">
        <v>0</v>
      </c>
      <c r="K10" s="149">
        <v>0</v>
      </c>
    </row>
    <row r="11" spans="1:19" s="193" customFormat="1" ht="22.5" hidden="1" customHeight="1" x14ac:dyDescent="0.2">
      <c r="A11" s="143" t="s">
        <v>179</v>
      </c>
      <c r="B11" s="144" t="s">
        <v>180</v>
      </c>
      <c r="C11" s="145">
        <v>33575000</v>
      </c>
      <c r="D11" s="145">
        <v>34069113</v>
      </c>
      <c r="E11" s="145">
        <v>38900000</v>
      </c>
      <c r="F11" s="194">
        <v>40330007</v>
      </c>
      <c r="G11" s="145">
        <f t="shared" ref="G11:G15" si="3">H11-F11</f>
        <v>0</v>
      </c>
      <c r="H11" s="194">
        <v>40330007</v>
      </c>
      <c r="I11" s="194">
        <v>40330007</v>
      </c>
      <c r="J11" s="148">
        <v>0</v>
      </c>
      <c r="K11" s="149">
        <v>0</v>
      </c>
    </row>
    <row r="12" spans="1:19" s="193" customFormat="1" ht="21.95" hidden="1" customHeight="1" x14ac:dyDescent="0.2">
      <c r="A12" s="143" t="s">
        <v>181</v>
      </c>
      <c r="B12" s="144" t="s">
        <v>182</v>
      </c>
      <c r="C12" s="145">
        <v>2095036</v>
      </c>
      <c r="D12" s="145">
        <v>2129587</v>
      </c>
      <c r="E12" s="145">
        <v>2352100</v>
      </c>
      <c r="F12" s="194">
        <v>2441142</v>
      </c>
      <c r="G12" s="145">
        <f t="shared" si="3"/>
        <v>0</v>
      </c>
      <c r="H12" s="194">
        <v>2441142</v>
      </c>
      <c r="I12" s="194">
        <v>2441142</v>
      </c>
      <c r="J12" s="148">
        <v>0</v>
      </c>
      <c r="K12" s="149">
        <v>0</v>
      </c>
    </row>
    <row r="13" spans="1:19" s="193" customFormat="1" ht="21.95" hidden="1" customHeight="1" x14ac:dyDescent="0.2">
      <c r="A13" s="143" t="s">
        <v>183</v>
      </c>
      <c r="B13" s="144" t="s">
        <v>184</v>
      </c>
      <c r="C13" s="152">
        <v>36000</v>
      </c>
      <c r="D13" s="145">
        <v>35490</v>
      </c>
      <c r="E13" s="145">
        <v>40000</v>
      </c>
      <c r="F13" s="194">
        <v>40000</v>
      </c>
      <c r="G13" s="145">
        <f t="shared" si="3"/>
        <v>0</v>
      </c>
      <c r="H13" s="194">
        <v>40000</v>
      </c>
      <c r="I13" s="194">
        <v>40000</v>
      </c>
      <c r="J13" s="148">
        <v>0</v>
      </c>
      <c r="K13" s="149">
        <v>0</v>
      </c>
    </row>
    <row r="14" spans="1:19" s="193" customFormat="1" ht="21.95" hidden="1" customHeight="1" x14ac:dyDescent="0.2">
      <c r="A14" s="143" t="s">
        <v>185</v>
      </c>
      <c r="B14" s="144" t="s">
        <v>186</v>
      </c>
      <c r="C14" s="152">
        <v>510000</v>
      </c>
      <c r="D14" s="145">
        <v>456450</v>
      </c>
      <c r="E14" s="145">
        <v>738000</v>
      </c>
      <c r="F14" s="194">
        <v>500826</v>
      </c>
      <c r="G14" s="145">
        <f t="shared" si="3"/>
        <v>0</v>
      </c>
      <c r="H14" s="194">
        <v>500826</v>
      </c>
      <c r="I14" s="194">
        <v>500826</v>
      </c>
      <c r="J14" s="148">
        <v>0</v>
      </c>
      <c r="K14" s="149">
        <v>0</v>
      </c>
    </row>
    <row r="15" spans="1:19" s="193" customFormat="1" ht="21.95" hidden="1" customHeight="1" x14ac:dyDescent="0.2">
      <c r="A15" s="143" t="s">
        <v>187</v>
      </c>
      <c r="B15" s="144" t="s">
        <v>188</v>
      </c>
      <c r="C15" s="152">
        <v>550000</v>
      </c>
      <c r="D15" s="145">
        <v>1281602</v>
      </c>
      <c r="E15" s="145">
        <v>500000</v>
      </c>
      <c r="F15" s="194">
        <v>1087174</v>
      </c>
      <c r="G15" s="145">
        <f t="shared" si="3"/>
        <v>0</v>
      </c>
      <c r="H15" s="194">
        <v>1087174</v>
      </c>
      <c r="I15" s="194">
        <v>1087174</v>
      </c>
      <c r="J15" s="148">
        <v>0</v>
      </c>
      <c r="K15" s="149">
        <v>0</v>
      </c>
    </row>
    <row r="16" spans="1:19" s="193" customFormat="1" ht="21.95" customHeight="1" x14ac:dyDescent="0.25">
      <c r="A16" s="143" t="s">
        <v>189</v>
      </c>
      <c r="B16" s="144" t="s">
        <v>190</v>
      </c>
      <c r="C16" s="145">
        <f>SUM(C17:C19)</f>
        <v>10440000</v>
      </c>
      <c r="D16" s="145">
        <f>SUM(D17:D19)</f>
        <v>14936427</v>
      </c>
      <c r="E16" s="145">
        <f>SUM(E17:E19)</f>
        <v>14340126</v>
      </c>
      <c r="F16" s="145">
        <f>SUM(F17:F19)</f>
        <v>15540126</v>
      </c>
      <c r="G16" s="145">
        <f>H16-F16</f>
        <v>-593257</v>
      </c>
      <c r="H16" s="145">
        <v>14946869</v>
      </c>
      <c r="I16" s="145">
        <v>14946869</v>
      </c>
      <c r="J16" s="148">
        <v>0</v>
      </c>
      <c r="K16" s="149">
        <v>0</v>
      </c>
      <c r="S16" s="195"/>
    </row>
    <row r="17" spans="1:19" s="193" customFormat="1" ht="21.95" hidden="1" customHeight="1" x14ac:dyDescent="0.2">
      <c r="A17" s="143" t="s">
        <v>191</v>
      </c>
      <c r="B17" s="144" t="s">
        <v>192</v>
      </c>
      <c r="C17" s="145">
        <v>7800000</v>
      </c>
      <c r="D17" s="145">
        <v>7718359</v>
      </c>
      <c r="E17" s="145">
        <v>9600000</v>
      </c>
      <c r="F17" s="194">
        <v>9600000</v>
      </c>
      <c r="G17" s="145">
        <f t="shared" ref="G17:G19" si="4">H17-F17</f>
        <v>0</v>
      </c>
      <c r="H17" s="194">
        <v>9600000</v>
      </c>
      <c r="I17" s="194">
        <v>9600000</v>
      </c>
      <c r="J17" s="148">
        <v>0</v>
      </c>
      <c r="K17" s="149">
        <v>0</v>
      </c>
      <c r="S17" s="196"/>
    </row>
    <row r="18" spans="1:19" s="193" customFormat="1" ht="28.5" hidden="1" customHeight="1" x14ac:dyDescent="0.2">
      <c r="A18" s="143" t="s">
        <v>193</v>
      </c>
      <c r="B18" s="144" t="s">
        <v>194</v>
      </c>
      <c r="C18" s="145">
        <v>2140000</v>
      </c>
      <c r="D18" s="145">
        <v>5262863</v>
      </c>
      <c r="E18" s="145">
        <v>3080126</v>
      </c>
      <c r="F18" s="194">
        <v>4280126</v>
      </c>
      <c r="G18" s="145">
        <f t="shared" si="4"/>
        <v>0</v>
      </c>
      <c r="H18" s="194">
        <v>4280126</v>
      </c>
      <c r="I18" s="194">
        <v>4280126</v>
      </c>
      <c r="J18" s="148">
        <v>0</v>
      </c>
      <c r="K18" s="149">
        <v>0</v>
      </c>
      <c r="S18" s="197"/>
    </row>
    <row r="19" spans="1:19" s="193" customFormat="1" ht="21.95" hidden="1" customHeight="1" x14ac:dyDescent="0.25">
      <c r="A19" s="143" t="s">
        <v>195</v>
      </c>
      <c r="B19" s="144" t="s">
        <v>196</v>
      </c>
      <c r="C19" s="145">
        <v>500000</v>
      </c>
      <c r="D19" s="145">
        <v>1955205</v>
      </c>
      <c r="E19" s="145">
        <v>1660000</v>
      </c>
      <c r="F19" s="194">
        <v>1660000</v>
      </c>
      <c r="G19" s="145">
        <f t="shared" si="4"/>
        <v>0</v>
      </c>
      <c r="H19" s="194">
        <v>1660000</v>
      </c>
      <c r="I19" s="194">
        <v>1660000</v>
      </c>
      <c r="J19" s="148">
        <v>0</v>
      </c>
      <c r="K19" s="149">
        <v>0</v>
      </c>
      <c r="S19" s="198"/>
    </row>
    <row r="20" spans="1:19" s="192" customFormat="1" ht="34.5" customHeight="1" x14ac:dyDescent="0.25">
      <c r="A20" s="155" t="s">
        <v>197</v>
      </c>
      <c r="B20" s="199" t="s">
        <v>198</v>
      </c>
      <c r="C20" s="157">
        <v>11598180</v>
      </c>
      <c r="D20" s="157">
        <v>10533024</v>
      </c>
      <c r="E20" s="157">
        <v>10675480</v>
      </c>
      <c r="F20" s="200">
        <v>11375480</v>
      </c>
      <c r="G20" s="157">
        <f>H20-F20</f>
        <v>-2000000</v>
      </c>
      <c r="H20" s="200">
        <v>9375480</v>
      </c>
      <c r="I20" s="200">
        <v>9375480</v>
      </c>
      <c r="J20" s="161">
        <v>0</v>
      </c>
      <c r="K20" s="162">
        <v>0</v>
      </c>
      <c r="S20" s="196"/>
    </row>
    <row r="21" spans="1:19" s="192" customFormat="1" ht="21.95" customHeight="1" x14ac:dyDescent="0.25">
      <c r="A21" s="155" t="s">
        <v>199</v>
      </c>
      <c r="B21" s="156" t="s">
        <v>200</v>
      </c>
      <c r="C21" s="178">
        <f t="shared" ref="C21:K21" si="5">C22+C25+C28+C35+C36</f>
        <v>42555558</v>
      </c>
      <c r="D21" s="178">
        <f t="shared" si="5"/>
        <v>56666006</v>
      </c>
      <c r="E21" s="178">
        <f t="shared" si="5"/>
        <v>66524323</v>
      </c>
      <c r="F21" s="178">
        <f>F22+F25+F28+F35+F36</f>
        <v>67316864</v>
      </c>
      <c r="G21" s="178">
        <f>H21-F21</f>
        <v>-10776026</v>
      </c>
      <c r="H21" s="178">
        <f>H22+H25+H28+H35+H36</f>
        <v>56540838</v>
      </c>
      <c r="I21" s="178">
        <f>I22+I25+I28+I35+I36</f>
        <v>56540838</v>
      </c>
      <c r="J21" s="158">
        <f>J22+J25+J28+J35+J36</f>
        <v>0</v>
      </c>
      <c r="K21" s="159">
        <f t="shared" si="5"/>
        <v>0</v>
      </c>
      <c r="S21" s="196"/>
    </row>
    <row r="22" spans="1:19" s="193" customFormat="1" ht="21.95" customHeight="1" x14ac:dyDescent="0.25">
      <c r="A22" s="143" t="s">
        <v>201</v>
      </c>
      <c r="B22" s="144" t="s">
        <v>202</v>
      </c>
      <c r="C22" s="145">
        <f t="shared" ref="C22:E22" si="6">SUM(C23:C24)</f>
        <v>5516627</v>
      </c>
      <c r="D22" s="145">
        <f t="shared" si="6"/>
        <v>8042345</v>
      </c>
      <c r="E22" s="145">
        <f t="shared" si="6"/>
        <v>8335000</v>
      </c>
      <c r="F22" s="145">
        <f t="shared" ref="F22" si="7">SUM(F23:F24)</f>
        <v>8186508</v>
      </c>
      <c r="G22" s="145">
        <f>H22-F22</f>
        <v>-1300000</v>
      </c>
      <c r="H22" s="145">
        <v>6886508</v>
      </c>
      <c r="I22" s="145">
        <v>6886508</v>
      </c>
      <c r="J22" s="148">
        <v>0</v>
      </c>
      <c r="K22" s="149">
        <v>0</v>
      </c>
      <c r="S22" s="201"/>
    </row>
    <row r="23" spans="1:19" s="193" customFormat="1" ht="21.95" hidden="1" customHeight="1" x14ac:dyDescent="0.2">
      <c r="A23" s="143" t="s">
        <v>203</v>
      </c>
      <c r="B23" s="144" t="s">
        <v>204</v>
      </c>
      <c r="C23" s="145">
        <v>900000</v>
      </c>
      <c r="D23" s="145">
        <v>926459</v>
      </c>
      <c r="E23" s="145">
        <v>860000</v>
      </c>
      <c r="F23" s="194">
        <v>860000</v>
      </c>
      <c r="G23" s="145">
        <f t="shared" ref="G23:G35" si="8">H23-F23</f>
        <v>0</v>
      </c>
      <c r="H23" s="194">
        <v>860000</v>
      </c>
      <c r="I23" s="194">
        <v>860000</v>
      </c>
      <c r="J23" s="148">
        <v>0</v>
      </c>
      <c r="K23" s="149">
        <v>0</v>
      </c>
    </row>
    <row r="24" spans="1:19" s="193" customFormat="1" ht="21.95" hidden="1" customHeight="1" x14ac:dyDescent="0.2">
      <c r="A24" s="143" t="s">
        <v>205</v>
      </c>
      <c r="B24" s="144" t="s">
        <v>206</v>
      </c>
      <c r="C24" s="145">
        <v>4616627</v>
      </c>
      <c r="D24" s="145">
        <v>7115886</v>
      </c>
      <c r="E24" s="145">
        <v>7475000</v>
      </c>
      <c r="F24" s="194">
        <v>7326508</v>
      </c>
      <c r="G24" s="145">
        <f t="shared" si="8"/>
        <v>0</v>
      </c>
      <c r="H24" s="194">
        <v>7326508</v>
      </c>
      <c r="I24" s="194">
        <v>7326508</v>
      </c>
      <c r="J24" s="148">
        <v>0</v>
      </c>
      <c r="K24" s="149">
        <v>0</v>
      </c>
    </row>
    <row r="25" spans="1:19" s="193" customFormat="1" ht="21.95" customHeight="1" x14ac:dyDescent="0.2">
      <c r="A25" s="143" t="s">
        <v>207</v>
      </c>
      <c r="B25" s="144" t="s">
        <v>208</v>
      </c>
      <c r="C25" s="145">
        <f t="shared" ref="C25:E25" si="9">SUM(C26:C27)</f>
        <v>605000</v>
      </c>
      <c r="D25" s="145">
        <f t="shared" si="9"/>
        <v>771788</v>
      </c>
      <c r="E25" s="145">
        <f t="shared" si="9"/>
        <v>795000</v>
      </c>
      <c r="F25" s="145">
        <f t="shared" ref="F25" si="10">SUM(F26:F27)</f>
        <v>853650</v>
      </c>
      <c r="G25" s="145">
        <f t="shared" si="8"/>
        <v>0</v>
      </c>
      <c r="H25" s="145">
        <v>853650</v>
      </c>
      <c r="I25" s="145">
        <v>853650</v>
      </c>
      <c r="J25" s="148">
        <v>0</v>
      </c>
      <c r="K25" s="149">
        <v>0</v>
      </c>
    </row>
    <row r="26" spans="1:19" s="193" customFormat="1" ht="21.95" hidden="1" customHeight="1" x14ac:dyDescent="0.2">
      <c r="A26" s="143" t="s">
        <v>209</v>
      </c>
      <c r="B26" s="144" t="s">
        <v>210</v>
      </c>
      <c r="C26" s="145">
        <v>140000</v>
      </c>
      <c r="D26" s="145">
        <v>310670</v>
      </c>
      <c r="E26" s="145">
        <v>285000</v>
      </c>
      <c r="F26" s="194">
        <v>343650</v>
      </c>
      <c r="G26" s="145">
        <f t="shared" si="8"/>
        <v>0</v>
      </c>
      <c r="H26" s="194">
        <v>343650</v>
      </c>
      <c r="I26" s="194">
        <v>343650</v>
      </c>
      <c r="J26" s="148">
        <v>0</v>
      </c>
      <c r="K26" s="149">
        <v>0</v>
      </c>
    </row>
    <row r="27" spans="1:19" s="193" customFormat="1" ht="21.95" hidden="1" customHeight="1" x14ac:dyDescent="0.2">
      <c r="A27" s="143" t="s">
        <v>211</v>
      </c>
      <c r="B27" s="144" t="s">
        <v>212</v>
      </c>
      <c r="C27" s="145">
        <v>465000</v>
      </c>
      <c r="D27" s="145">
        <v>461118</v>
      </c>
      <c r="E27" s="145">
        <v>510000</v>
      </c>
      <c r="F27" s="194">
        <v>510000</v>
      </c>
      <c r="G27" s="145">
        <f t="shared" si="8"/>
        <v>0</v>
      </c>
      <c r="H27" s="194">
        <v>510000</v>
      </c>
      <c r="I27" s="194">
        <v>510000</v>
      </c>
      <c r="J27" s="148">
        <v>0</v>
      </c>
      <c r="K27" s="149">
        <v>0</v>
      </c>
    </row>
    <row r="28" spans="1:19" s="193" customFormat="1" ht="22.5" customHeight="1" x14ac:dyDescent="0.2">
      <c r="A28" s="143" t="s">
        <v>213</v>
      </c>
      <c r="B28" s="144" t="s">
        <v>214</v>
      </c>
      <c r="C28" s="145">
        <f>SUM(C29:C34)</f>
        <v>26230331</v>
      </c>
      <c r="D28" s="145">
        <f>SUM(D29:D34)</f>
        <v>36766766</v>
      </c>
      <c r="E28" s="145">
        <f>SUM(E29:E34)</f>
        <v>43418329</v>
      </c>
      <c r="F28" s="145">
        <f>SUM(F29:F34)</f>
        <v>43227929</v>
      </c>
      <c r="G28" s="145">
        <f t="shared" ref="G28:G34" si="11">H28-F28</f>
        <v>-3773327</v>
      </c>
      <c r="H28" s="145">
        <f>SUM(H29:H34)</f>
        <v>39454602</v>
      </c>
      <c r="I28" s="145">
        <f>SUM(I29:I34)</f>
        <v>39454602</v>
      </c>
      <c r="J28" s="148">
        <v>0</v>
      </c>
      <c r="K28" s="149">
        <v>0</v>
      </c>
    </row>
    <row r="29" spans="1:19" s="193" customFormat="1" ht="21.95" customHeight="1" x14ac:dyDescent="0.2">
      <c r="A29" s="143" t="s">
        <v>215</v>
      </c>
      <c r="B29" s="151" t="s">
        <v>216</v>
      </c>
      <c r="C29" s="145">
        <v>7575000</v>
      </c>
      <c r="D29" s="145">
        <v>6450406</v>
      </c>
      <c r="E29" s="145">
        <v>7130000</v>
      </c>
      <c r="F29" s="194">
        <v>7130000</v>
      </c>
      <c r="G29" s="145">
        <f t="shared" si="11"/>
        <v>-500000</v>
      </c>
      <c r="H29" s="194">
        <v>6630000</v>
      </c>
      <c r="I29" s="194">
        <v>6630000</v>
      </c>
      <c r="J29" s="148">
        <v>0</v>
      </c>
      <c r="K29" s="149">
        <v>0</v>
      </c>
    </row>
    <row r="30" spans="1:19" s="193" customFormat="1" ht="21.95" customHeight="1" x14ac:dyDescent="0.2">
      <c r="A30" s="143" t="s">
        <v>217</v>
      </c>
      <c r="B30" s="151" t="s">
        <v>218</v>
      </c>
      <c r="C30" s="145">
        <v>430000</v>
      </c>
      <c r="D30" s="145">
        <v>448675</v>
      </c>
      <c r="E30" s="145">
        <v>400000</v>
      </c>
      <c r="F30" s="194">
        <v>410000</v>
      </c>
      <c r="G30" s="145">
        <f t="shared" si="11"/>
        <v>100000</v>
      </c>
      <c r="H30" s="194">
        <v>510000</v>
      </c>
      <c r="I30" s="194">
        <v>510000</v>
      </c>
      <c r="J30" s="148">
        <v>0</v>
      </c>
      <c r="K30" s="149">
        <v>0</v>
      </c>
    </row>
    <row r="31" spans="1:19" s="193" customFormat="1" ht="21.95" customHeight="1" x14ac:dyDescent="0.2">
      <c r="A31" s="143" t="s">
        <v>219</v>
      </c>
      <c r="B31" s="144" t="s">
        <v>220</v>
      </c>
      <c r="C31" s="145">
        <v>1760000</v>
      </c>
      <c r="D31" s="145">
        <v>2523702</v>
      </c>
      <c r="E31" s="145">
        <v>1980000</v>
      </c>
      <c r="F31" s="194">
        <v>1979600</v>
      </c>
      <c r="G31" s="145">
        <f t="shared" si="11"/>
        <v>-200000</v>
      </c>
      <c r="H31" s="194">
        <v>1779600</v>
      </c>
      <c r="I31" s="194">
        <v>1779600</v>
      </c>
      <c r="J31" s="148">
        <v>0</v>
      </c>
      <c r="K31" s="149">
        <v>0</v>
      </c>
    </row>
    <row r="32" spans="1:19" s="193" customFormat="1" ht="21.95" customHeight="1" x14ac:dyDescent="0.2">
      <c r="A32" s="143" t="s">
        <v>221</v>
      </c>
      <c r="B32" s="144" t="s">
        <v>222</v>
      </c>
      <c r="C32" s="145">
        <v>705000</v>
      </c>
      <c r="D32" s="145">
        <v>571556</v>
      </c>
      <c r="E32" s="145">
        <v>705000</v>
      </c>
      <c r="F32" s="194">
        <v>705000</v>
      </c>
      <c r="G32" s="145">
        <f t="shared" si="11"/>
        <v>419744</v>
      </c>
      <c r="H32" s="194">
        <v>1124744</v>
      </c>
      <c r="I32" s="194">
        <v>1124744</v>
      </c>
      <c r="J32" s="148">
        <v>0</v>
      </c>
      <c r="K32" s="149">
        <v>0</v>
      </c>
    </row>
    <row r="33" spans="1:11" s="193" customFormat="1" ht="21.95" customHeight="1" x14ac:dyDescent="0.2">
      <c r="A33" s="143" t="s">
        <v>223</v>
      </c>
      <c r="B33" s="144" t="s">
        <v>224</v>
      </c>
      <c r="C33" s="145">
        <v>10020331</v>
      </c>
      <c r="D33" s="145">
        <v>19468393</v>
      </c>
      <c r="E33" s="145">
        <v>24983828</v>
      </c>
      <c r="F33" s="194">
        <v>24983828</v>
      </c>
      <c r="G33" s="145">
        <f t="shared" si="11"/>
        <v>-4219744</v>
      </c>
      <c r="H33" s="194">
        <v>20764084</v>
      </c>
      <c r="I33" s="194">
        <v>20764084</v>
      </c>
      <c r="J33" s="148">
        <v>0</v>
      </c>
      <c r="K33" s="149">
        <v>0</v>
      </c>
    </row>
    <row r="34" spans="1:11" s="193" customFormat="1" ht="21.95" customHeight="1" x14ac:dyDescent="0.2">
      <c r="A34" s="143" t="s">
        <v>225</v>
      </c>
      <c r="B34" s="144" t="s">
        <v>226</v>
      </c>
      <c r="C34" s="145">
        <v>5740000</v>
      </c>
      <c r="D34" s="145">
        <v>7304034</v>
      </c>
      <c r="E34" s="145">
        <v>8219501</v>
      </c>
      <c r="F34" s="194">
        <v>8019501</v>
      </c>
      <c r="G34" s="145">
        <f t="shared" si="11"/>
        <v>626673</v>
      </c>
      <c r="H34" s="194">
        <v>8646174</v>
      </c>
      <c r="I34" s="194">
        <v>8646174</v>
      </c>
      <c r="J34" s="148">
        <v>0</v>
      </c>
      <c r="K34" s="149">
        <v>0</v>
      </c>
    </row>
    <row r="35" spans="1:11" s="193" customFormat="1" ht="21.95" customHeight="1" x14ac:dyDescent="0.2">
      <c r="A35" s="202" t="s">
        <v>227</v>
      </c>
      <c r="B35" s="203" t="s">
        <v>228</v>
      </c>
      <c r="C35" s="168">
        <v>500000</v>
      </c>
      <c r="D35" s="168">
        <v>676782</v>
      </c>
      <c r="E35" s="168">
        <v>500000</v>
      </c>
      <c r="F35" s="194">
        <v>500000</v>
      </c>
      <c r="G35" s="145">
        <f t="shared" si="8"/>
        <v>0</v>
      </c>
      <c r="H35" s="194">
        <v>500000</v>
      </c>
      <c r="I35" s="194">
        <v>500000</v>
      </c>
      <c r="J35" s="169">
        <v>0</v>
      </c>
      <c r="K35" s="170">
        <v>0</v>
      </c>
    </row>
    <row r="36" spans="1:11" s="193" customFormat="1" ht="21.95" customHeight="1" x14ac:dyDescent="0.2">
      <c r="A36" s="143" t="s">
        <v>229</v>
      </c>
      <c r="B36" s="144" t="s">
        <v>230</v>
      </c>
      <c r="C36" s="145">
        <f t="shared" ref="C36:K36" si="12">SUM(C37:C39)</f>
        <v>9703600</v>
      </c>
      <c r="D36" s="145">
        <f t="shared" si="12"/>
        <v>10408325</v>
      </c>
      <c r="E36" s="145">
        <f t="shared" si="12"/>
        <v>13475994</v>
      </c>
      <c r="F36" s="194">
        <v>14548777</v>
      </c>
      <c r="G36" s="145">
        <f>H36-F36</f>
        <v>-5702699</v>
      </c>
      <c r="H36" s="194">
        <v>8846078</v>
      </c>
      <c r="I36" s="194">
        <v>8846078</v>
      </c>
      <c r="J36" s="147"/>
      <c r="K36" s="204">
        <f t="shared" si="12"/>
        <v>0</v>
      </c>
    </row>
    <row r="37" spans="1:11" s="193" customFormat="1" ht="21.95" hidden="1" customHeight="1" x14ac:dyDescent="0.2">
      <c r="A37" s="143" t="s">
        <v>231</v>
      </c>
      <c r="B37" s="144" t="s">
        <v>232</v>
      </c>
      <c r="C37" s="205">
        <v>7553600</v>
      </c>
      <c r="D37" s="205">
        <v>7627783</v>
      </c>
      <c r="E37" s="145">
        <v>11745994</v>
      </c>
      <c r="F37" s="194">
        <v>11713777</v>
      </c>
      <c r="G37" s="145">
        <v>0</v>
      </c>
      <c r="H37" s="194">
        <v>11713777</v>
      </c>
      <c r="I37" s="194">
        <v>11713777</v>
      </c>
      <c r="J37" s="145">
        <v>0</v>
      </c>
      <c r="K37" s="206">
        <v>0</v>
      </c>
    </row>
    <row r="38" spans="1:11" s="193" customFormat="1" ht="21.95" hidden="1" customHeight="1" x14ac:dyDescent="0.2">
      <c r="A38" s="143" t="s">
        <v>233</v>
      </c>
      <c r="B38" s="144" t="s">
        <v>234</v>
      </c>
      <c r="C38" s="145">
        <v>100000</v>
      </c>
      <c r="D38" s="205">
        <v>750000</v>
      </c>
      <c r="E38" s="145">
        <v>0</v>
      </c>
      <c r="F38" s="194">
        <v>1055000</v>
      </c>
      <c r="G38" s="145">
        <v>0</v>
      </c>
      <c r="H38" s="194">
        <v>1055000</v>
      </c>
      <c r="I38" s="194">
        <v>1055000</v>
      </c>
      <c r="J38" s="148">
        <v>0</v>
      </c>
      <c r="K38" s="149">
        <v>0</v>
      </c>
    </row>
    <row r="39" spans="1:11" s="193" customFormat="1" ht="21.95" hidden="1" customHeight="1" x14ac:dyDescent="0.2">
      <c r="A39" s="143" t="s">
        <v>235</v>
      </c>
      <c r="B39" s="144" t="s">
        <v>236</v>
      </c>
      <c r="C39" s="145">
        <v>2050000</v>
      </c>
      <c r="D39" s="205">
        <v>2030542</v>
      </c>
      <c r="E39" s="205">
        <v>1730000</v>
      </c>
      <c r="F39" s="194">
        <v>1780000</v>
      </c>
      <c r="G39" s="207" t="s">
        <v>237</v>
      </c>
      <c r="H39" s="194">
        <v>1780000</v>
      </c>
      <c r="I39" s="194">
        <v>1780000</v>
      </c>
      <c r="J39" s="208">
        <f>3*350000</f>
        <v>1050000</v>
      </c>
      <c r="K39" s="209"/>
    </row>
    <row r="40" spans="1:11" s="192" customFormat="1" ht="21" customHeight="1" x14ac:dyDescent="0.25">
      <c r="A40" s="155" t="s">
        <v>238</v>
      </c>
      <c r="B40" s="156" t="s">
        <v>239</v>
      </c>
      <c r="C40" s="157">
        <f t="shared" ref="C40:K40" si="13">SUM(C41:C42)</f>
        <v>6315000</v>
      </c>
      <c r="D40" s="157">
        <f t="shared" si="13"/>
        <v>4217690</v>
      </c>
      <c r="E40" s="157">
        <f t="shared" si="13"/>
        <v>5275000</v>
      </c>
      <c r="F40" s="157">
        <f>SUM(F41:F42)</f>
        <v>5275000</v>
      </c>
      <c r="G40" s="157">
        <f>SUM(G41:G42)</f>
        <v>2205864</v>
      </c>
      <c r="H40" s="157">
        <f>SUM(H41:H42)</f>
        <v>7480864</v>
      </c>
      <c r="I40" s="157">
        <f>SUM(I41:I42)</f>
        <v>7480864</v>
      </c>
      <c r="J40" s="161">
        <f t="shared" si="13"/>
        <v>0</v>
      </c>
      <c r="K40" s="162">
        <f t="shared" si="13"/>
        <v>0</v>
      </c>
    </row>
    <row r="41" spans="1:11" s="192" customFormat="1" ht="21.95" customHeight="1" x14ac:dyDescent="0.25">
      <c r="A41" s="143" t="s">
        <v>240</v>
      </c>
      <c r="B41" s="144" t="s">
        <v>241</v>
      </c>
      <c r="C41" s="145">
        <v>315000</v>
      </c>
      <c r="D41" s="145">
        <v>272500</v>
      </c>
      <c r="E41" s="145">
        <v>275000</v>
      </c>
      <c r="F41" s="210">
        <v>275000</v>
      </c>
      <c r="G41" s="145">
        <f>H41-F41</f>
        <v>-275000</v>
      </c>
      <c r="H41" s="210">
        <v>0</v>
      </c>
      <c r="I41" s="210">
        <v>0</v>
      </c>
      <c r="J41" s="148">
        <v>0</v>
      </c>
      <c r="K41" s="149">
        <v>0</v>
      </c>
    </row>
    <row r="42" spans="1:11" s="192" customFormat="1" ht="24" customHeight="1" x14ac:dyDescent="0.25">
      <c r="A42" s="143" t="s">
        <v>242</v>
      </c>
      <c r="B42" s="144" t="s">
        <v>243</v>
      </c>
      <c r="C42" s="145">
        <v>6000000</v>
      </c>
      <c r="D42" s="145">
        <v>3945190</v>
      </c>
      <c r="E42" s="145">
        <v>5000000</v>
      </c>
      <c r="F42" s="210">
        <v>5000000</v>
      </c>
      <c r="G42" s="145">
        <f>H42-F42</f>
        <v>2480864</v>
      </c>
      <c r="H42" s="210">
        <v>7480864</v>
      </c>
      <c r="I42" s="210">
        <v>7480864</v>
      </c>
      <c r="J42" s="148">
        <v>0</v>
      </c>
      <c r="K42" s="149">
        <v>0</v>
      </c>
    </row>
    <row r="43" spans="1:11" s="192" customFormat="1" ht="21.95" customHeight="1" x14ac:dyDescent="0.25">
      <c r="A43" s="155" t="s">
        <v>244</v>
      </c>
      <c r="B43" s="156" t="s">
        <v>245</v>
      </c>
      <c r="C43" s="178">
        <f t="shared" ref="C43:K43" si="14">SUM(C44:C49)</f>
        <v>110559819</v>
      </c>
      <c r="D43" s="178">
        <f t="shared" si="14"/>
        <v>59553893</v>
      </c>
      <c r="E43" s="178">
        <f t="shared" si="14"/>
        <v>62271254</v>
      </c>
      <c r="F43" s="178">
        <f>SUM(F44:F49)</f>
        <v>62231213</v>
      </c>
      <c r="G43" s="178">
        <f>SUM(G44:G49)</f>
        <v>250219</v>
      </c>
      <c r="H43" s="178">
        <f>SUM(H44:H49)</f>
        <v>62481432</v>
      </c>
      <c r="I43" s="178">
        <f>SUM(I44:I49)</f>
        <v>57772182</v>
      </c>
      <c r="J43" s="161">
        <f t="shared" si="14"/>
        <v>4709250</v>
      </c>
      <c r="K43" s="162">
        <f t="shared" si="14"/>
        <v>0</v>
      </c>
    </row>
    <row r="44" spans="1:11" s="192" customFormat="1" ht="26.25" customHeight="1" x14ac:dyDescent="0.25">
      <c r="A44" s="143" t="s">
        <v>246</v>
      </c>
      <c r="B44" s="144" t="s">
        <v>247</v>
      </c>
      <c r="C44" s="145">
        <v>433401</v>
      </c>
      <c r="D44" s="145">
        <v>433401</v>
      </c>
      <c r="E44" s="145">
        <v>1281825</v>
      </c>
      <c r="F44" s="210">
        <v>1457633</v>
      </c>
      <c r="G44" s="145">
        <f>H44-F44</f>
        <v>0</v>
      </c>
      <c r="H44" s="210">
        <v>1457633</v>
      </c>
      <c r="I44" s="210">
        <v>1457633</v>
      </c>
      <c r="J44" s="148">
        <v>0</v>
      </c>
      <c r="K44" s="149">
        <v>0</v>
      </c>
    </row>
    <row r="45" spans="1:11" s="192" customFormat="1" ht="26.25" customHeight="1" x14ac:dyDescent="0.25">
      <c r="A45" s="143" t="s">
        <v>248</v>
      </c>
      <c r="B45" s="144" t="s">
        <v>249</v>
      </c>
      <c r="C45" s="145"/>
      <c r="D45" s="145"/>
      <c r="E45" s="145">
        <v>0</v>
      </c>
      <c r="F45" s="210">
        <v>400</v>
      </c>
      <c r="G45" s="145">
        <v>0</v>
      </c>
      <c r="H45" s="210">
        <v>400</v>
      </c>
      <c r="I45" s="210">
        <v>400</v>
      </c>
      <c r="J45" s="148"/>
      <c r="K45" s="149"/>
    </row>
    <row r="46" spans="1:11" s="192" customFormat="1" ht="21.95" customHeight="1" x14ac:dyDescent="0.25">
      <c r="A46" s="143" t="s">
        <v>250</v>
      </c>
      <c r="B46" s="144" t="s">
        <v>251</v>
      </c>
      <c r="C46" s="145">
        <v>47503395</v>
      </c>
      <c r="D46" s="145">
        <v>50584554</v>
      </c>
      <c r="E46" s="145">
        <v>47492866</v>
      </c>
      <c r="F46" s="210">
        <v>48361667</v>
      </c>
      <c r="G46" s="145">
        <f>H46-F46</f>
        <v>139250</v>
      </c>
      <c r="H46" s="210">
        <v>48500917</v>
      </c>
      <c r="I46" s="210">
        <v>48161667</v>
      </c>
      <c r="J46" s="148">
        <f>200000+139250</f>
        <v>339250</v>
      </c>
      <c r="K46" s="149">
        <v>0</v>
      </c>
    </row>
    <row r="47" spans="1:11" s="192" customFormat="1" ht="30.75" customHeight="1" x14ac:dyDescent="0.25">
      <c r="A47" s="143" t="s">
        <v>252</v>
      </c>
      <c r="B47" s="144" t="s">
        <v>253</v>
      </c>
      <c r="C47" s="145">
        <v>50000</v>
      </c>
      <c r="D47" s="145">
        <v>100000</v>
      </c>
      <c r="E47" s="145">
        <v>50000</v>
      </c>
      <c r="F47" s="210">
        <v>100000</v>
      </c>
      <c r="G47" s="145"/>
      <c r="H47" s="210">
        <v>100000</v>
      </c>
      <c r="I47" s="210">
        <v>100000</v>
      </c>
      <c r="J47" s="148">
        <v>0</v>
      </c>
      <c r="K47" s="149">
        <v>0</v>
      </c>
    </row>
    <row r="48" spans="1:11" s="192" customFormat="1" ht="21.95" customHeight="1" x14ac:dyDescent="0.25">
      <c r="A48" s="143" t="s">
        <v>254</v>
      </c>
      <c r="B48" s="144" t="s">
        <v>255</v>
      </c>
      <c r="C48" s="145">
        <v>4693429</v>
      </c>
      <c r="D48" s="145">
        <v>8435938</v>
      </c>
      <c r="E48" s="145">
        <v>3870580</v>
      </c>
      <c r="F48" s="210">
        <v>3870580</v>
      </c>
      <c r="G48" s="145">
        <f>H48-F48</f>
        <v>550000</v>
      </c>
      <c r="H48" s="210">
        <v>4420580</v>
      </c>
      <c r="I48" s="210">
        <v>50580</v>
      </c>
      <c r="J48" s="148">
        <f>420000+3400000+550000</f>
        <v>4370000</v>
      </c>
      <c r="K48" s="149">
        <v>0</v>
      </c>
    </row>
    <row r="49" spans="1:11" s="192" customFormat="1" ht="21.95" customHeight="1" x14ac:dyDescent="0.25">
      <c r="A49" s="143" t="s">
        <v>256</v>
      </c>
      <c r="B49" s="144" t="s">
        <v>257</v>
      </c>
      <c r="C49" s="145">
        <v>57879594</v>
      </c>
      <c r="D49" s="145">
        <v>0</v>
      </c>
      <c r="E49" s="145">
        <v>9575983</v>
      </c>
      <c r="F49" s="210">
        <v>8440933</v>
      </c>
      <c r="G49" s="145">
        <f>H49-F49</f>
        <v>-439031</v>
      </c>
      <c r="H49" s="210">
        <v>8001902</v>
      </c>
      <c r="I49" s="210">
        <v>8001902</v>
      </c>
      <c r="J49" s="148">
        <v>0</v>
      </c>
      <c r="K49" s="149">
        <v>0</v>
      </c>
    </row>
    <row r="50" spans="1:11" s="192" customFormat="1" ht="21.95" customHeight="1" x14ac:dyDescent="0.25">
      <c r="A50" s="155" t="s">
        <v>258</v>
      </c>
      <c r="B50" s="156" t="s">
        <v>259</v>
      </c>
      <c r="C50" s="178">
        <f t="shared" ref="C50:E50" si="15">SUM(C51:C54)</f>
        <v>38100000</v>
      </c>
      <c r="D50" s="178">
        <f t="shared" si="15"/>
        <v>39058972</v>
      </c>
      <c r="E50" s="178">
        <f t="shared" si="15"/>
        <v>4350000</v>
      </c>
      <c r="F50" s="178">
        <f>SUM(F51:F54)</f>
        <v>4588500</v>
      </c>
      <c r="G50" s="178">
        <f>H50-F50</f>
        <v>-700000</v>
      </c>
      <c r="H50" s="178">
        <v>3888500</v>
      </c>
      <c r="I50" s="178">
        <v>3888500</v>
      </c>
      <c r="J50" s="161">
        <v>0</v>
      </c>
      <c r="K50" s="162">
        <v>0</v>
      </c>
    </row>
    <row r="51" spans="1:11" s="192" customFormat="1" ht="21.95" hidden="1" customHeight="1" x14ac:dyDescent="0.25">
      <c r="A51" s="143" t="s">
        <v>260</v>
      </c>
      <c r="B51" s="144" t="s">
        <v>261</v>
      </c>
      <c r="C51" s="145">
        <v>27559055</v>
      </c>
      <c r="D51" s="145">
        <v>7628620</v>
      </c>
      <c r="E51" s="145">
        <v>0</v>
      </c>
      <c r="F51" s="210">
        <v>200000</v>
      </c>
      <c r="G51" s="178">
        <f t="shared" ref="G51:G58" si="16">H51-F51</f>
        <v>0</v>
      </c>
      <c r="H51" s="210">
        <v>200000</v>
      </c>
      <c r="I51" s="210">
        <v>200000</v>
      </c>
      <c r="J51" s="148">
        <v>0</v>
      </c>
      <c r="K51" s="149">
        <v>0</v>
      </c>
    </row>
    <row r="52" spans="1:11" s="192" customFormat="1" ht="21.95" hidden="1" customHeight="1" x14ac:dyDescent="0.25">
      <c r="A52" s="143" t="s">
        <v>262</v>
      </c>
      <c r="B52" s="144" t="s">
        <v>263</v>
      </c>
      <c r="C52" s="168"/>
      <c r="D52" s="168"/>
      <c r="E52" s="168">
        <v>0</v>
      </c>
      <c r="F52" s="210">
        <v>150000</v>
      </c>
      <c r="G52" s="178">
        <f t="shared" si="16"/>
        <v>0</v>
      </c>
      <c r="H52" s="210">
        <v>150000</v>
      </c>
      <c r="I52" s="210">
        <v>150000</v>
      </c>
      <c r="J52" s="169"/>
      <c r="K52" s="170"/>
    </row>
    <row r="53" spans="1:11" s="193" customFormat="1" ht="21.95" hidden="1" customHeight="1" x14ac:dyDescent="0.25">
      <c r="A53" s="143" t="s">
        <v>264</v>
      </c>
      <c r="B53" s="144" t="s">
        <v>265</v>
      </c>
      <c r="C53" s="168">
        <v>2441180</v>
      </c>
      <c r="D53" s="168">
        <v>23882615</v>
      </c>
      <c r="E53" s="168">
        <v>3427953</v>
      </c>
      <c r="F53" s="194">
        <v>3277953</v>
      </c>
      <c r="G53" s="178">
        <f t="shared" si="16"/>
        <v>0</v>
      </c>
      <c r="H53" s="194">
        <v>3277953</v>
      </c>
      <c r="I53" s="194">
        <v>3277953</v>
      </c>
      <c r="J53" s="169">
        <v>0</v>
      </c>
      <c r="K53" s="170">
        <v>0</v>
      </c>
    </row>
    <row r="54" spans="1:11" s="192" customFormat="1" ht="21.95" hidden="1" customHeight="1" x14ac:dyDescent="0.25">
      <c r="A54" s="143" t="s">
        <v>266</v>
      </c>
      <c r="B54" s="144" t="s">
        <v>267</v>
      </c>
      <c r="C54" s="145">
        <v>8099765</v>
      </c>
      <c r="D54" s="145">
        <v>7547737</v>
      </c>
      <c r="E54" s="145">
        <v>922047</v>
      </c>
      <c r="F54" s="210">
        <v>960547</v>
      </c>
      <c r="G54" s="178">
        <f t="shared" si="16"/>
        <v>0</v>
      </c>
      <c r="H54" s="210">
        <v>960547</v>
      </c>
      <c r="I54" s="210">
        <v>960547</v>
      </c>
      <c r="J54" s="148">
        <v>0</v>
      </c>
      <c r="K54" s="149">
        <v>0</v>
      </c>
    </row>
    <row r="55" spans="1:11" s="192" customFormat="1" ht="21.95" customHeight="1" x14ac:dyDescent="0.25">
      <c r="A55" s="155" t="s">
        <v>268</v>
      </c>
      <c r="B55" s="156" t="s">
        <v>269</v>
      </c>
      <c r="C55" s="178">
        <f t="shared" ref="C55:E55" si="17">SUM(C56:C57)</f>
        <v>95154097</v>
      </c>
      <c r="D55" s="178">
        <f t="shared" si="17"/>
        <v>5628763</v>
      </c>
      <c r="E55" s="178">
        <f t="shared" si="17"/>
        <v>209473000</v>
      </c>
      <c r="F55" s="200">
        <f t="shared" ref="F55" si="18">SUM(F56:F57)</f>
        <v>197434254</v>
      </c>
      <c r="G55" s="178">
        <f>H55-F55</f>
        <v>17563374</v>
      </c>
      <c r="H55" s="200">
        <v>214997628</v>
      </c>
      <c r="I55" s="200">
        <v>214997628</v>
      </c>
      <c r="J55" s="161">
        <v>0</v>
      </c>
      <c r="K55" s="162">
        <v>0</v>
      </c>
    </row>
    <row r="56" spans="1:11" s="192" customFormat="1" ht="21.95" hidden="1" customHeight="1" x14ac:dyDescent="0.25">
      <c r="A56" s="143" t="s">
        <v>270</v>
      </c>
      <c r="B56" s="144" t="s">
        <v>271</v>
      </c>
      <c r="C56" s="145">
        <v>74924194</v>
      </c>
      <c r="D56" s="145">
        <v>4523698</v>
      </c>
      <c r="E56" s="145">
        <v>164939370</v>
      </c>
      <c r="F56" s="200">
        <v>154078419</v>
      </c>
      <c r="G56" s="178">
        <f t="shared" si="16"/>
        <v>0</v>
      </c>
      <c r="H56" s="200">
        <v>154078419</v>
      </c>
      <c r="I56" s="200">
        <v>154078419</v>
      </c>
      <c r="J56" s="148">
        <v>0</v>
      </c>
      <c r="K56" s="149">
        <v>0</v>
      </c>
    </row>
    <row r="57" spans="1:11" s="192" customFormat="1" ht="21.95" hidden="1" customHeight="1" x14ac:dyDescent="0.25">
      <c r="A57" s="143" t="s">
        <v>272</v>
      </c>
      <c r="B57" s="144" t="s">
        <v>273</v>
      </c>
      <c r="C57" s="145">
        <v>20229903</v>
      </c>
      <c r="D57" s="145">
        <v>1105065</v>
      </c>
      <c r="E57" s="145">
        <v>44533630</v>
      </c>
      <c r="F57" s="200">
        <v>43355835</v>
      </c>
      <c r="G57" s="178">
        <f t="shared" si="16"/>
        <v>0</v>
      </c>
      <c r="H57" s="200">
        <v>43355835</v>
      </c>
      <c r="I57" s="200">
        <v>43355835</v>
      </c>
      <c r="J57" s="148">
        <v>0</v>
      </c>
      <c r="K57" s="149">
        <v>0</v>
      </c>
    </row>
    <row r="58" spans="1:11" s="192" customFormat="1" ht="21.95" customHeight="1" x14ac:dyDescent="0.25">
      <c r="A58" s="155" t="s">
        <v>274</v>
      </c>
      <c r="B58" s="156" t="s">
        <v>275</v>
      </c>
      <c r="C58" s="157">
        <f>C59</f>
        <v>550000</v>
      </c>
      <c r="D58" s="157">
        <f>D59</f>
        <v>39131351</v>
      </c>
      <c r="E58" s="157">
        <f>E59</f>
        <v>500000</v>
      </c>
      <c r="F58" s="200">
        <v>500000</v>
      </c>
      <c r="G58" s="178">
        <f t="shared" si="16"/>
        <v>0</v>
      </c>
      <c r="H58" s="200">
        <v>500000</v>
      </c>
      <c r="I58" s="200">
        <v>500000</v>
      </c>
      <c r="J58" s="161">
        <v>0</v>
      </c>
      <c r="K58" s="162">
        <v>0</v>
      </c>
    </row>
    <row r="59" spans="1:11" s="192" customFormat="1" ht="21.95" hidden="1" customHeight="1" x14ac:dyDescent="0.25">
      <c r="A59" s="143" t="s">
        <v>276</v>
      </c>
      <c r="B59" s="144" t="s">
        <v>277</v>
      </c>
      <c r="C59" s="145">
        <v>550000</v>
      </c>
      <c r="D59" s="145">
        <v>39131351</v>
      </c>
      <c r="E59" s="145">
        <v>500000</v>
      </c>
      <c r="F59" s="210"/>
      <c r="G59" s="145">
        <v>0</v>
      </c>
      <c r="H59" s="210"/>
      <c r="I59" s="210"/>
      <c r="J59" s="148">
        <v>0</v>
      </c>
      <c r="K59" s="149">
        <v>0</v>
      </c>
    </row>
    <row r="60" spans="1:11" s="214" customFormat="1" ht="36" customHeight="1" x14ac:dyDescent="0.25">
      <c r="A60" s="211" t="s">
        <v>278</v>
      </c>
      <c r="B60" s="212" t="s">
        <v>279</v>
      </c>
      <c r="C60" s="213">
        <f t="shared" ref="C60:K60" si="19">C9+C20+C21+C40+C43+C50+C55+C58</f>
        <v>352038690</v>
      </c>
      <c r="D60" s="213">
        <f t="shared" si="19"/>
        <v>267698368</v>
      </c>
      <c r="E60" s="213">
        <f t="shared" si="19"/>
        <v>415939283</v>
      </c>
      <c r="F60" s="213">
        <f>F9+F20+F21+F40+F43+F50+F55+F58</f>
        <v>408660586</v>
      </c>
      <c r="G60" s="213">
        <f>G9+G20+G21+G43+G55+G40+G50</f>
        <v>4750174</v>
      </c>
      <c r="H60" s="213">
        <f>H9+H20+H21+H40+H43+H50+H55+H58</f>
        <v>413410760</v>
      </c>
      <c r="I60" s="213">
        <f>I9+I20+I21+I40+I43+I50+I55+I58</f>
        <v>408701510</v>
      </c>
      <c r="J60" s="161">
        <f>J9+J20+J21+J40+J43+J50+J55+J58</f>
        <v>4709250</v>
      </c>
      <c r="K60" s="162">
        <f t="shared" si="19"/>
        <v>0</v>
      </c>
    </row>
    <row r="61" spans="1:11" s="193" customFormat="1" ht="21.95" customHeight="1" x14ac:dyDescent="0.25">
      <c r="A61" s="211" t="s">
        <v>280</v>
      </c>
      <c r="B61" s="212" t="s">
        <v>281</v>
      </c>
      <c r="C61" s="178">
        <f t="shared" ref="C61:K61" si="20">SUM(C62:C64)</f>
        <v>77576158</v>
      </c>
      <c r="D61" s="178">
        <f t="shared" si="20"/>
        <v>76950071</v>
      </c>
      <c r="E61" s="178">
        <f t="shared" si="20"/>
        <v>108909755</v>
      </c>
      <c r="F61" s="178">
        <f>SUM(F62:F64)</f>
        <v>117152567</v>
      </c>
      <c r="G61" s="178">
        <f>SUM(G62:G64)</f>
        <v>-25385177</v>
      </c>
      <c r="H61" s="178">
        <f>SUM(H62:H64)</f>
        <v>91767390</v>
      </c>
      <c r="I61" s="178">
        <f>SUM(I62:I64)</f>
        <v>91767390</v>
      </c>
      <c r="J61" s="161">
        <f t="shared" si="20"/>
        <v>0</v>
      </c>
      <c r="K61" s="162">
        <f t="shared" si="20"/>
        <v>0</v>
      </c>
    </row>
    <row r="62" spans="1:11" s="193" customFormat="1" ht="21.95" customHeight="1" x14ac:dyDescent="0.2">
      <c r="A62" s="143" t="s">
        <v>282</v>
      </c>
      <c r="B62" s="144" t="s">
        <v>283</v>
      </c>
      <c r="C62" s="145">
        <v>0</v>
      </c>
      <c r="D62" s="145">
        <v>0</v>
      </c>
      <c r="E62" s="145">
        <v>25000000</v>
      </c>
      <c r="F62" s="194">
        <v>25000000</v>
      </c>
      <c r="G62" s="145">
        <f>H62-F62</f>
        <v>-25000000</v>
      </c>
      <c r="H62" s="194">
        <v>0</v>
      </c>
      <c r="I62" s="194">
        <v>0</v>
      </c>
      <c r="J62" s="148">
        <v>0</v>
      </c>
      <c r="K62" s="149">
        <v>0</v>
      </c>
    </row>
    <row r="63" spans="1:11" s="193" customFormat="1" ht="21.95" customHeight="1" x14ac:dyDescent="0.2">
      <c r="A63" s="143" t="s">
        <v>284</v>
      </c>
      <c r="B63" s="144" t="s">
        <v>285</v>
      </c>
      <c r="C63" s="145">
        <v>4276181</v>
      </c>
      <c r="D63" s="145">
        <v>4276181</v>
      </c>
      <c r="E63" s="145">
        <v>4488745</v>
      </c>
      <c r="F63" s="194">
        <v>4780811</v>
      </c>
      <c r="G63" s="145">
        <v>0</v>
      </c>
      <c r="H63" s="194">
        <v>4780811</v>
      </c>
      <c r="I63" s="194">
        <v>4780811</v>
      </c>
      <c r="J63" s="148">
        <v>0</v>
      </c>
      <c r="K63" s="149">
        <v>0</v>
      </c>
    </row>
    <row r="64" spans="1:11" s="214" customFormat="1" ht="30.75" customHeight="1" x14ac:dyDescent="0.25">
      <c r="A64" s="143" t="s">
        <v>286</v>
      </c>
      <c r="B64" s="144" t="s">
        <v>287</v>
      </c>
      <c r="C64" s="145">
        <v>73299977</v>
      </c>
      <c r="D64" s="145">
        <v>72673890</v>
      </c>
      <c r="E64" s="145">
        <v>79421010</v>
      </c>
      <c r="F64" s="215">
        <v>87371756</v>
      </c>
      <c r="G64" s="145">
        <f>H64-F64</f>
        <v>-385177</v>
      </c>
      <c r="H64" s="215">
        <v>86986579</v>
      </c>
      <c r="I64" s="215">
        <v>86986579</v>
      </c>
      <c r="J64" s="148">
        <v>0</v>
      </c>
      <c r="K64" s="149">
        <v>0</v>
      </c>
    </row>
    <row r="65" spans="1:13" ht="30" thickBot="1" x14ac:dyDescent="0.3">
      <c r="A65" s="216" t="s">
        <v>288</v>
      </c>
      <c r="B65" s="217" t="s">
        <v>289</v>
      </c>
      <c r="C65" s="218">
        <f t="shared" ref="C65:K65" si="21">C60+C61</f>
        <v>429614848</v>
      </c>
      <c r="D65" s="218">
        <f t="shared" si="21"/>
        <v>344648439</v>
      </c>
      <c r="E65" s="218">
        <f t="shared" si="21"/>
        <v>524849038</v>
      </c>
      <c r="F65" s="218">
        <f>F60+F61</f>
        <v>525813153</v>
      </c>
      <c r="G65" s="218">
        <f>G60+G61</f>
        <v>-20635003</v>
      </c>
      <c r="H65" s="218">
        <f>H60+H61</f>
        <v>505178150</v>
      </c>
      <c r="I65" s="218">
        <f>I60+I61</f>
        <v>500468900</v>
      </c>
      <c r="J65" s="183">
        <f t="shared" si="21"/>
        <v>4709250</v>
      </c>
      <c r="K65" s="184">
        <f t="shared" si="21"/>
        <v>0</v>
      </c>
      <c r="M65" s="219"/>
    </row>
    <row r="66" spans="1:13" ht="15" thickTop="1" x14ac:dyDescent="0.2">
      <c r="A66" s="220"/>
      <c r="B66" s="220"/>
    </row>
  </sheetData>
  <mergeCells count="15">
    <mergeCell ref="H6:H7"/>
    <mergeCell ref="I6:K6"/>
    <mergeCell ref="A6:A7"/>
    <mergeCell ref="B6:B7"/>
    <mergeCell ref="C6:C7"/>
    <mergeCell ref="D6:D7"/>
    <mergeCell ref="E6:E7"/>
    <mergeCell ref="G6:G7"/>
    <mergeCell ref="A1:K1"/>
    <mergeCell ref="A2:K2"/>
    <mergeCell ref="A4:B4"/>
    <mergeCell ref="D4:E4"/>
    <mergeCell ref="A5:B5"/>
    <mergeCell ref="D5:E5"/>
    <mergeCell ref="J5:K5"/>
  </mergeCells>
  <pageMargins left="0.74803149606299213" right="0.74803149606299213" top="0.98425196850393704" bottom="0.98425196850393704" header="0.51181102362204722" footer="0.51181102362204722"/>
  <pageSetup paperSize="9" scale="52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4"/>
  <sheetViews>
    <sheetView workbookViewId="0">
      <selection activeCell="A5" sqref="A5:B5"/>
    </sheetView>
  </sheetViews>
  <sheetFormatPr defaultRowHeight="12.75" x14ac:dyDescent="0.2"/>
  <cols>
    <col min="1" max="1" width="9.140625" style="222"/>
    <col min="2" max="2" width="52.5703125" style="222" customWidth="1"/>
    <col min="3" max="4" width="16.7109375" style="222" hidden="1" customWidth="1"/>
    <col min="5" max="6" width="15.7109375" style="222" customWidth="1"/>
    <col min="7" max="7" width="14.5703125" style="222" customWidth="1"/>
    <col min="8" max="8" width="14.42578125" style="222" customWidth="1"/>
    <col min="9" max="9" width="14" style="222" customWidth="1"/>
    <col min="10" max="10" width="14.42578125" style="222" customWidth="1"/>
    <col min="11" max="11" width="13.7109375" style="222" customWidth="1"/>
    <col min="12" max="12" width="17.5703125" style="222" customWidth="1"/>
    <col min="13" max="16384" width="9.140625" style="122"/>
  </cols>
  <sheetData>
    <row r="1" spans="1:12" x14ac:dyDescent="0.2">
      <c r="A1" s="221"/>
      <c r="B1" s="221"/>
      <c r="C1" s="221"/>
    </row>
    <row r="2" spans="1:12" s="193" customFormat="1" ht="20.25" customHeight="1" x14ac:dyDescent="0.2">
      <c r="A2" s="581" t="s">
        <v>290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223"/>
    </row>
    <row r="3" spans="1:12" s="193" customFormat="1" ht="20.25" customHeight="1" x14ac:dyDescent="0.2">
      <c r="A3" s="581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223"/>
    </row>
    <row r="4" spans="1:12" s="193" customFormat="1" ht="20.25" x14ac:dyDescent="0.2">
      <c r="A4" s="581" t="s">
        <v>82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223"/>
    </row>
    <row r="5" spans="1:12" s="193" customFormat="1" ht="20.25" x14ac:dyDescent="0.25">
      <c r="A5" s="538" t="s">
        <v>537</v>
      </c>
      <c r="B5" s="538"/>
      <c r="C5" s="224"/>
      <c r="D5" s="224"/>
      <c r="E5" s="224"/>
      <c r="F5" s="224"/>
      <c r="G5" s="224"/>
      <c r="H5" s="224"/>
      <c r="I5" s="224"/>
      <c r="J5" s="224"/>
      <c r="K5" s="224"/>
      <c r="L5" s="223"/>
    </row>
    <row r="6" spans="1:12" ht="21" customHeight="1" thickBot="1" x14ac:dyDescent="0.3">
      <c r="A6" s="538" t="s">
        <v>291</v>
      </c>
      <c r="B6" s="538"/>
      <c r="C6" s="225"/>
      <c r="D6" s="582"/>
      <c r="E6" s="582"/>
      <c r="F6" s="226"/>
      <c r="G6" s="226"/>
      <c r="H6" s="226"/>
      <c r="I6" s="226"/>
      <c r="J6" s="226"/>
      <c r="K6" s="226" t="s">
        <v>3</v>
      </c>
    </row>
    <row r="7" spans="1:12" ht="21" customHeight="1" x14ac:dyDescent="0.2">
      <c r="A7" s="586" t="s">
        <v>84</v>
      </c>
      <c r="B7" s="588" t="s">
        <v>292</v>
      </c>
      <c r="C7" s="227"/>
      <c r="D7" s="228"/>
      <c r="E7" s="588" t="s">
        <v>7</v>
      </c>
      <c r="F7" s="590" t="s">
        <v>170</v>
      </c>
      <c r="G7" s="588" t="s">
        <v>79</v>
      </c>
      <c r="H7" s="588" t="s">
        <v>78</v>
      </c>
      <c r="I7" s="583" t="s">
        <v>293</v>
      </c>
      <c r="J7" s="584"/>
      <c r="K7" s="585"/>
    </row>
    <row r="8" spans="1:12" ht="45" customHeight="1" thickBot="1" x14ac:dyDescent="0.25">
      <c r="A8" s="587"/>
      <c r="B8" s="589"/>
      <c r="C8" s="229" t="s">
        <v>294</v>
      </c>
      <c r="D8" s="229" t="s">
        <v>295</v>
      </c>
      <c r="E8" s="589"/>
      <c r="F8" s="591"/>
      <c r="G8" s="589"/>
      <c r="H8" s="589"/>
      <c r="I8" s="229" t="s">
        <v>89</v>
      </c>
      <c r="J8" s="229" t="s">
        <v>90</v>
      </c>
      <c r="K8" s="230" t="s">
        <v>91</v>
      </c>
      <c r="L8" s="122"/>
    </row>
    <row r="9" spans="1:12" ht="15" customHeight="1" x14ac:dyDescent="0.2">
      <c r="A9" s="231" t="s">
        <v>11</v>
      </c>
      <c r="B9" s="232" t="s">
        <v>24</v>
      </c>
      <c r="C9" s="232" t="s">
        <v>33</v>
      </c>
      <c r="D9" s="232" t="s">
        <v>92</v>
      </c>
      <c r="E9" s="232" t="s">
        <v>33</v>
      </c>
      <c r="F9" s="232"/>
      <c r="G9" s="232" t="s">
        <v>92</v>
      </c>
      <c r="H9" s="232" t="s">
        <v>93</v>
      </c>
      <c r="I9" s="232" t="s">
        <v>94</v>
      </c>
      <c r="J9" s="232" t="s">
        <v>95</v>
      </c>
      <c r="K9" s="233" t="s">
        <v>96</v>
      </c>
      <c r="L9" s="122"/>
    </row>
    <row r="10" spans="1:12" ht="19.5" customHeight="1" x14ac:dyDescent="0.25">
      <c r="A10" s="234" t="s">
        <v>128</v>
      </c>
      <c r="B10" s="235" t="s">
        <v>129</v>
      </c>
      <c r="C10" s="236">
        <f>SUM(C11:C11)</f>
        <v>8300000</v>
      </c>
      <c r="D10" s="236">
        <f>SUM(D11:D11)</f>
        <v>7278483</v>
      </c>
      <c r="E10" s="237">
        <f>SUM(E11:E11)</f>
        <v>5000</v>
      </c>
      <c r="F10" s="238">
        <f>F11</f>
        <v>7000</v>
      </c>
      <c r="G10" s="237">
        <f>SUM(G11:G11)</f>
        <v>-1442</v>
      </c>
      <c r="H10" s="238">
        <f>H11</f>
        <v>5558</v>
      </c>
      <c r="I10" s="237">
        <f>SUM(I11:I11)</f>
        <v>5558</v>
      </c>
      <c r="J10" s="237">
        <v>0</v>
      </c>
      <c r="K10" s="239">
        <v>0</v>
      </c>
    </row>
    <row r="11" spans="1:12" ht="16.5" customHeight="1" x14ac:dyDescent="0.2">
      <c r="A11" s="240" t="s">
        <v>142</v>
      </c>
      <c r="B11" s="144" t="s">
        <v>143</v>
      </c>
      <c r="C11" s="241">
        <v>8300000</v>
      </c>
      <c r="D11" s="242">
        <v>7278483</v>
      </c>
      <c r="E11" s="242">
        <v>5000</v>
      </c>
      <c r="F11" s="243">
        <v>7000</v>
      </c>
      <c r="G11" s="242">
        <f>H11-F11</f>
        <v>-1442</v>
      </c>
      <c r="H11" s="243">
        <v>5558</v>
      </c>
      <c r="I11" s="242">
        <f>H11</f>
        <v>5558</v>
      </c>
      <c r="J11" s="242">
        <v>0</v>
      </c>
      <c r="K11" s="244">
        <v>0</v>
      </c>
    </row>
    <row r="12" spans="1:12" ht="15" customHeight="1" x14ac:dyDescent="0.25">
      <c r="A12" s="245" t="s">
        <v>296</v>
      </c>
      <c r="B12" s="156" t="s">
        <v>155</v>
      </c>
      <c r="C12" s="246" t="e">
        <f>#REF!+C10+#REF!</f>
        <v>#REF!</v>
      </c>
      <c r="D12" s="246" t="e">
        <f>#REF!+D10+#REF!</f>
        <v>#REF!</v>
      </c>
      <c r="E12" s="246">
        <f>E10</f>
        <v>5000</v>
      </c>
      <c r="F12" s="247">
        <f>F10</f>
        <v>7000</v>
      </c>
      <c r="G12" s="246">
        <f>G10</f>
        <v>-1442</v>
      </c>
      <c r="H12" s="247">
        <f>H10</f>
        <v>5558</v>
      </c>
      <c r="I12" s="246">
        <f>I10</f>
        <v>5558</v>
      </c>
      <c r="J12" s="246">
        <v>0</v>
      </c>
      <c r="K12" s="248">
        <v>0</v>
      </c>
    </row>
    <row r="13" spans="1:12" ht="15" customHeight="1" x14ac:dyDescent="0.25">
      <c r="A13" s="234" t="s">
        <v>156</v>
      </c>
      <c r="B13" s="235" t="s">
        <v>157</v>
      </c>
      <c r="C13" s="236">
        <f>SUM(C15:C15)</f>
        <v>66914644</v>
      </c>
      <c r="D13" s="249">
        <f>SUM(D15:D15)</f>
        <v>66919069</v>
      </c>
      <c r="E13" s="249">
        <f>SUM(E14:E15)</f>
        <v>9755213</v>
      </c>
      <c r="F13" s="247">
        <f>SUM(F14:F15)</f>
        <v>9875213</v>
      </c>
      <c r="G13" s="249">
        <f>SUM(G15:G15)</f>
        <v>-385177</v>
      </c>
      <c r="H13" s="247">
        <f>SUM(H14:H15)</f>
        <v>9490036</v>
      </c>
      <c r="I13" s="249">
        <f>SUM(I14:I15)</f>
        <v>9490036</v>
      </c>
      <c r="J13" s="249">
        <v>0</v>
      </c>
      <c r="K13" s="250">
        <v>0</v>
      </c>
    </row>
    <row r="14" spans="1:12" ht="15" customHeight="1" x14ac:dyDescent="0.2">
      <c r="A14" s="251" t="s">
        <v>164</v>
      </c>
      <c r="B14" s="252" t="s">
        <v>165</v>
      </c>
      <c r="C14" s="253">
        <v>66914644</v>
      </c>
      <c r="D14" s="242">
        <v>66919069</v>
      </c>
      <c r="E14" s="242">
        <v>110713</v>
      </c>
      <c r="F14" s="243">
        <v>110713</v>
      </c>
      <c r="G14" s="242">
        <v>0</v>
      </c>
      <c r="H14" s="243">
        <v>110713</v>
      </c>
      <c r="I14" s="242">
        <f>H14</f>
        <v>110713</v>
      </c>
      <c r="J14" s="242">
        <v>0</v>
      </c>
      <c r="K14" s="244">
        <v>0</v>
      </c>
    </row>
    <row r="15" spans="1:12" ht="15" customHeight="1" x14ac:dyDescent="0.2">
      <c r="A15" s="251" t="s">
        <v>297</v>
      </c>
      <c r="B15" s="252" t="s">
        <v>298</v>
      </c>
      <c r="C15" s="253">
        <v>66914644</v>
      </c>
      <c r="D15" s="242">
        <v>66919069</v>
      </c>
      <c r="E15" s="242">
        <v>9644500</v>
      </c>
      <c r="F15" s="243">
        <v>9764500</v>
      </c>
      <c r="G15" s="242">
        <f>H15-F15</f>
        <v>-385177</v>
      </c>
      <c r="H15" s="243">
        <v>9379323</v>
      </c>
      <c r="I15" s="242">
        <f>H15</f>
        <v>9379323</v>
      </c>
      <c r="J15" s="242">
        <v>0</v>
      </c>
      <c r="K15" s="244">
        <v>0</v>
      </c>
    </row>
    <row r="16" spans="1:12" ht="15" customHeight="1" thickBot="1" x14ac:dyDescent="0.3">
      <c r="A16" s="254" t="s">
        <v>299</v>
      </c>
      <c r="B16" s="255" t="s">
        <v>169</v>
      </c>
      <c r="C16" s="256" t="e">
        <f>C13+C12</f>
        <v>#REF!</v>
      </c>
      <c r="D16" s="257" t="e">
        <f t="shared" ref="D16:K16" si="0">D12+D13</f>
        <v>#REF!</v>
      </c>
      <c r="E16" s="257">
        <f>E12+E13</f>
        <v>9760213</v>
      </c>
      <c r="F16" s="258">
        <f t="shared" ref="F16" si="1">F12+F13</f>
        <v>9882213</v>
      </c>
      <c r="G16" s="257">
        <f t="shared" si="0"/>
        <v>-386619</v>
      </c>
      <c r="H16" s="258">
        <f t="shared" si="0"/>
        <v>9495594</v>
      </c>
      <c r="I16" s="257">
        <f t="shared" si="0"/>
        <v>9495594</v>
      </c>
      <c r="J16" s="257">
        <f t="shared" si="0"/>
        <v>0</v>
      </c>
      <c r="K16" s="259">
        <f t="shared" si="0"/>
        <v>0</v>
      </c>
    </row>
    <row r="17" spans="1:12" ht="15" customHeight="1" x14ac:dyDescent="0.25">
      <c r="A17" s="260"/>
      <c r="B17" s="260"/>
      <c r="C17" s="261"/>
      <c r="D17" s="262"/>
      <c r="E17" s="262"/>
      <c r="F17" s="262"/>
      <c r="G17" s="262"/>
      <c r="H17" s="262"/>
      <c r="I17" s="262"/>
      <c r="J17" s="262"/>
      <c r="K17" s="262"/>
      <c r="L17" s="122"/>
    </row>
    <row r="18" spans="1:12" ht="15" customHeight="1" thickBot="1" x14ac:dyDescent="0.3">
      <c r="A18" s="263"/>
      <c r="B18" s="264"/>
      <c r="C18" s="265"/>
      <c r="D18" s="266"/>
      <c r="E18" s="266"/>
      <c r="F18" s="266"/>
      <c r="G18" s="266"/>
      <c r="H18" s="266"/>
      <c r="I18" s="266"/>
      <c r="J18" s="266"/>
      <c r="K18" s="266"/>
      <c r="L18" s="122"/>
    </row>
    <row r="19" spans="1:12" ht="21" customHeight="1" thickTop="1" x14ac:dyDescent="0.2">
      <c r="A19" s="586" t="s">
        <v>84</v>
      </c>
      <c r="B19" s="588" t="s">
        <v>300</v>
      </c>
      <c r="C19" s="227"/>
      <c r="D19" s="228"/>
      <c r="E19" s="588" t="s">
        <v>7</v>
      </c>
      <c r="F19" s="576" t="s">
        <v>87</v>
      </c>
      <c r="G19" s="588" t="s">
        <v>79</v>
      </c>
      <c r="H19" s="588" t="s">
        <v>78</v>
      </c>
      <c r="I19" s="583" t="s">
        <v>293</v>
      </c>
      <c r="J19" s="584"/>
      <c r="K19" s="585"/>
    </row>
    <row r="20" spans="1:12" ht="45" customHeight="1" thickBot="1" x14ac:dyDescent="0.25">
      <c r="A20" s="587"/>
      <c r="B20" s="589"/>
      <c r="C20" s="229" t="s">
        <v>294</v>
      </c>
      <c r="D20" s="229" t="s">
        <v>295</v>
      </c>
      <c r="E20" s="589"/>
      <c r="F20" s="578"/>
      <c r="G20" s="589"/>
      <c r="H20" s="589"/>
      <c r="I20" s="229" t="s">
        <v>89</v>
      </c>
      <c r="J20" s="229" t="s">
        <v>90</v>
      </c>
      <c r="K20" s="230" t="s">
        <v>91</v>
      </c>
      <c r="L20" s="122"/>
    </row>
    <row r="21" spans="1:12" ht="15" customHeight="1" thickTop="1" x14ac:dyDescent="0.2">
      <c r="A21" s="133" t="s">
        <v>11</v>
      </c>
      <c r="B21" s="134" t="s">
        <v>24</v>
      </c>
      <c r="C21" s="267" t="s">
        <v>33</v>
      </c>
      <c r="D21" s="267" t="s">
        <v>92</v>
      </c>
      <c r="E21" s="267" t="s">
        <v>33</v>
      </c>
      <c r="F21" s="267"/>
      <c r="G21" s="267" t="s">
        <v>92</v>
      </c>
      <c r="H21" s="267" t="s">
        <v>93</v>
      </c>
      <c r="I21" s="267" t="s">
        <v>94</v>
      </c>
      <c r="J21" s="267" t="s">
        <v>95</v>
      </c>
      <c r="K21" s="267" t="s">
        <v>96</v>
      </c>
    </row>
    <row r="22" spans="1:12" ht="15" customHeight="1" x14ac:dyDescent="0.25">
      <c r="A22" s="268" t="s">
        <v>175</v>
      </c>
      <c r="B22" s="235" t="s">
        <v>176</v>
      </c>
      <c r="C22" s="269">
        <f>SUM(C23:C23)</f>
        <v>46560245</v>
      </c>
      <c r="D22" s="269">
        <f>SUM(D23:D23)</f>
        <v>47741858</v>
      </c>
      <c r="E22" s="270">
        <f>SUM(E23:E24)</f>
        <v>6793245</v>
      </c>
      <c r="F22" s="270">
        <f>SUM(F23:F24)</f>
        <v>6710000</v>
      </c>
      <c r="G22" s="270">
        <f>SUM(G23:G24)</f>
        <v>-14170</v>
      </c>
      <c r="H22" s="270">
        <f>SUM(H23:H24)</f>
        <v>6695830</v>
      </c>
      <c r="I22" s="270">
        <f>SUM(I23:I24)</f>
        <v>6695830</v>
      </c>
      <c r="J22" s="270">
        <v>0</v>
      </c>
      <c r="K22" s="270">
        <f>SUM(K23:K24)</f>
        <v>0</v>
      </c>
    </row>
    <row r="23" spans="1:12" ht="15" customHeight="1" x14ac:dyDescent="0.2">
      <c r="A23" s="143" t="s">
        <v>177</v>
      </c>
      <c r="B23" s="144" t="s">
        <v>178</v>
      </c>
      <c r="C23" s="271">
        <v>46560245</v>
      </c>
      <c r="D23" s="243">
        <v>47741858</v>
      </c>
      <c r="E23" s="243">
        <v>6783245</v>
      </c>
      <c r="F23" s="243">
        <v>6700000</v>
      </c>
      <c r="G23" s="243">
        <f>H23-F23</f>
        <v>-128370</v>
      </c>
      <c r="H23" s="243">
        <v>6571630</v>
      </c>
      <c r="I23" s="243">
        <v>6571630</v>
      </c>
      <c r="J23" s="243">
        <v>0</v>
      </c>
      <c r="K23" s="243">
        <v>0</v>
      </c>
    </row>
    <row r="24" spans="1:12" ht="15" customHeight="1" x14ac:dyDescent="0.2">
      <c r="A24" s="143" t="s">
        <v>189</v>
      </c>
      <c r="B24" s="144" t="s">
        <v>190</v>
      </c>
      <c r="C24" s="271">
        <v>46560245</v>
      </c>
      <c r="D24" s="243">
        <v>47741858</v>
      </c>
      <c r="E24" s="243">
        <v>10000</v>
      </c>
      <c r="F24" s="243">
        <v>10000</v>
      </c>
      <c r="G24" s="243">
        <f>H24-F24</f>
        <v>114200</v>
      </c>
      <c r="H24" s="243">
        <v>124200</v>
      </c>
      <c r="I24" s="243">
        <v>124200</v>
      </c>
      <c r="J24" s="243">
        <v>0</v>
      </c>
      <c r="K24" s="243">
        <v>0</v>
      </c>
    </row>
    <row r="25" spans="1:12" ht="30.75" customHeight="1" x14ac:dyDescent="0.25">
      <c r="A25" s="268" t="s">
        <v>197</v>
      </c>
      <c r="B25" s="272" t="s">
        <v>198</v>
      </c>
      <c r="C25" s="273">
        <v>10838079</v>
      </c>
      <c r="D25" s="238">
        <v>10716052</v>
      </c>
      <c r="E25" s="238">
        <v>1400000</v>
      </c>
      <c r="F25" s="238">
        <v>1400000</v>
      </c>
      <c r="G25" s="238">
        <f>H25-E25</f>
        <v>-106106</v>
      </c>
      <c r="H25" s="238">
        <v>1293894</v>
      </c>
      <c r="I25" s="238">
        <v>1293894</v>
      </c>
      <c r="J25" s="238">
        <v>0</v>
      </c>
      <c r="K25" s="238">
        <v>0</v>
      </c>
    </row>
    <row r="26" spans="1:12" ht="15" customHeight="1" x14ac:dyDescent="0.25">
      <c r="A26" s="268" t="s">
        <v>199</v>
      </c>
      <c r="B26" s="235" t="s">
        <v>200</v>
      </c>
      <c r="C26" s="269">
        <f t="shared" ref="C26:H26" si="2">SUM(C27:C31)</f>
        <v>31920000</v>
      </c>
      <c r="D26" s="238">
        <f t="shared" si="2"/>
        <v>29393152</v>
      </c>
      <c r="E26" s="238">
        <f>SUM(E27:E31)</f>
        <v>1365000</v>
      </c>
      <c r="F26" s="238">
        <f t="shared" ref="F26" si="3">SUM(F27:F31)</f>
        <v>1570245</v>
      </c>
      <c r="G26" s="238">
        <f t="shared" si="2"/>
        <v>-143867</v>
      </c>
      <c r="H26" s="238">
        <f t="shared" si="2"/>
        <v>1426378</v>
      </c>
      <c r="I26" s="238">
        <f t="shared" ref="I26" si="4">SUM(I27:I31)</f>
        <v>1426378</v>
      </c>
      <c r="J26" s="238">
        <v>0</v>
      </c>
      <c r="K26" s="238">
        <v>0</v>
      </c>
    </row>
    <row r="27" spans="1:12" ht="15" customHeight="1" x14ac:dyDescent="0.2">
      <c r="A27" s="143" t="s">
        <v>201</v>
      </c>
      <c r="B27" s="144" t="s">
        <v>202</v>
      </c>
      <c r="C27" s="271">
        <v>18790000</v>
      </c>
      <c r="D27" s="243">
        <v>18211785</v>
      </c>
      <c r="E27" s="243">
        <v>400000</v>
      </c>
      <c r="F27" s="243">
        <v>215864</v>
      </c>
      <c r="G27" s="243">
        <f>H27-F27</f>
        <v>-25201</v>
      </c>
      <c r="H27" s="243">
        <v>190663</v>
      </c>
      <c r="I27" s="243">
        <v>190663</v>
      </c>
      <c r="J27" s="243">
        <v>0</v>
      </c>
      <c r="K27" s="243">
        <v>0</v>
      </c>
    </row>
    <row r="28" spans="1:12" ht="15" customHeight="1" x14ac:dyDescent="0.2">
      <c r="A28" s="143" t="s">
        <v>207</v>
      </c>
      <c r="B28" s="144" t="s">
        <v>208</v>
      </c>
      <c r="C28" s="271">
        <v>1360000</v>
      </c>
      <c r="D28" s="243">
        <v>1167083</v>
      </c>
      <c r="E28" s="243">
        <v>90000</v>
      </c>
      <c r="F28" s="243">
        <v>87381</v>
      </c>
      <c r="G28" s="243">
        <f t="shared" ref="G28:G31" si="5">H28-F28</f>
        <v>0</v>
      </c>
      <c r="H28" s="243">
        <v>87381</v>
      </c>
      <c r="I28" s="243">
        <v>87381</v>
      </c>
      <c r="J28" s="243">
        <v>0</v>
      </c>
      <c r="K28" s="243">
        <v>0</v>
      </c>
    </row>
    <row r="29" spans="1:12" ht="15" customHeight="1" x14ac:dyDescent="0.2">
      <c r="A29" s="143" t="s">
        <v>213</v>
      </c>
      <c r="B29" s="144" t="s">
        <v>214</v>
      </c>
      <c r="C29" s="271">
        <v>5390000</v>
      </c>
      <c r="D29" s="243">
        <v>5302314</v>
      </c>
      <c r="E29" s="243">
        <v>570000</v>
      </c>
      <c r="F29" s="243">
        <v>395000</v>
      </c>
      <c r="G29" s="243">
        <f t="shared" si="5"/>
        <v>-18362</v>
      </c>
      <c r="H29" s="243">
        <v>376638</v>
      </c>
      <c r="I29" s="243">
        <v>376638</v>
      </c>
      <c r="J29" s="243">
        <v>0</v>
      </c>
      <c r="K29" s="243">
        <v>0</v>
      </c>
    </row>
    <row r="30" spans="1:12" ht="15" customHeight="1" x14ac:dyDescent="0.2">
      <c r="A30" s="143" t="s">
        <v>227</v>
      </c>
      <c r="B30" s="144" t="s">
        <v>228</v>
      </c>
      <c r="C30" s="271">
        <v>600000</v>
      </c>
      <c r="D30" s="243">
        <v>547444</v>
      </c>
      <c r="E30" s="243">
        <v>25000</v>
      </c>
      <c r="F30" s="243">
        <v>232000</v>
      </c>
      <c r="G30" s="243">
        <f t="shared" si="5"/>
        <v>-50180</v>
      </c>
      <c r="H30" s="243">
        <v>181820</v>
      </c>
      <c r="I30" s="243">
        <v>181820</v>
      </c>
      <c r="J30" s="243">
        <v>0</v>
      </c>
      <c r="K30" s="243">
        <v>0</v>
      </c>
    </row>
    <row r="31" spans="1:12" ht="15" customHeight="1" x14ac:dyDescent="0.2">
      <c r="A31" s="143" t="s">
        <v>229</v>
      </c>
      <c r="B31" s="144" t="s">
        <v>230</v>
      </c>
      <c r="C31" s="271">
        <v>5780000</v>
      </c>
      <c r="D31" s="243">
        <v>4164526</v>
      </c>
      <c r="E31" s="243">
        <v>280000</v>
      </c>
      <c r="F31" s="243">
        <v>640000</v>
      </c>
      <c r="G31" s="243">
        <f t="shared" si="5"/>
        <v>-50124</v>
      </c>
      <c r="H31" s="243">
        <v>589876</v>
      </c>
      <c r="I31" s="243">
        <v>589876</v>
      </c>
      <c r="J31" s="243">
        <v>0</v>
      </c>
      <c r="K31" s="243">
        <v>0</v>
      </c>
    </row>
    <row r="32" spans="1:12" ht="15" customHeight="1" x14ac:dyDescent="0.25">
      <c r="A32" s="274" t="s">
        <v>301</v>
      </c>
      <c r="B32" s="275" t="s">
        <v>245</v>
      </c>
      <c r="C32" s="276">
        <f>SUM(C33:C34)</f>
        <v>686200</v>
      </c>
      <c r="D32" s="276">
        <f>SUM(D33:D34)</f>
        <v>1335253</v>
      </c>
      <c r="E32" s="276">
        <f>E33</f>
        <v>137968</v>
      </c>
      <c r="F32" s="276">
        <f>F33</f>
        <v>137968</v>
      </c>
      <c r="G32" s="276">
        <f>G33</f>
        <v>-58476</v>
      </c>
      <c r="H32" s="276">
        <f>H33</f>
        <v>79492</v>
      </c>
      <c r="I32" s="276">
        <f>I33</f>
        <v>79492</v>
      </c>
      <c r="J32" s="276">
        <v>0</v>
      </c>
      <c r="K32" s="276">
        <f>K33</f>
        <v>0</v>
      </c>
    </row>
    <row r="33" spans="1:12" ht="15" customHeight="1" x14ac:dyDescent="0.2">
      <c r="A33" s="143" t="s">
        <v>250</v>
      </c>
      <c r="B33" s="144" t="s">
        <v>302</v>
      </c>
      <c r="C33" s="271">
        <v>200000</v>
      </c>
      <c r="D33" s="243">
        <v>572951</v>
      </c>
      <c r="E33" s="243">
        <v>137968</v>
      </c>
      <c r="F33" s="243">
        <v>137968</v>
      </c>
      <c r="G33" s="277">
        <f>H33-F33</f>
        <v>-58476</v>
      </c>
      <c r="H33" s="243">
        <v>79492</v>
      </c>
      <c r="I33" s="243">
        <v>79492</v>
      </c>
      <c r="J33" s="277">
        <v>0</v>
      </c>
      <c r="K33" s="243">
        <v>0</v>
      </c>
    </row>
    <row r="34" spans="1:12" ht="15" customHeight="1" x14ac:dyDescent="0.25">
      <c r="A34" s="274" t="s">
        <v>303</v>
      </c>
      <c r="B34" s="275" t="s">
        <v>259</v>
      </c>
      <c r="C34" s="276">
        <f t="shared" ref="C34:K34" si="6">SUM(C35:C36)</f>
        <v>486200</v>
      </c>
      <c r="D34" s="276">
        <f t="shared" si="6"/>
        <v>762302</v>
      </c>
      <c r="E34" s="276">
        <f t="shared" si="6"/>
        <v>64000</v>
      </c>
      <c r="F34" s="276">
        <f t="shared" ref="F34" si="7">SUM(F35:F36)</f>
        <v>64000</v>
      </c>
      <c r="G34" s="278">
        <f t="shared" si="6"/>
        <v>-64000</v>
      </c>
      <c r="H34" s="276">
        <f t="shared" si="6"/>
        <v>0</v>
      </c>
      <c r="I34" s="276">
        <f t="shared" ref="I34" si="8">SUM(I35:I36)</f>
        <v>0</v>
      </c>
      <c r="J34" s="278">
        <f t="shared" si="6"/>
        <v>0</v>
      </c>
      <c r="K34" s="276">
        <f t="shared" si="6"/>
        <v>0</v>
      </c>
    </row>
    <row r="35" spans="1:12" ht="15" customHeight="1" x14ac:dyDescent="0.2">
      <c r="A35" s="143" t="s">
        <v>264</v>
      </c>
      <c r="B35" s="144" t="s">
        <v>304</v>
      </c>
      <c r="C35" s="271">
        <v>200000</v>
      </c>
      <c r="D35" s="243">
        <v>572951</v>
      </c>
      <c r="E35" s="243">
        <v>50000</v>
      </c>
      <c r="F35" s="243">
        <v>50000</v>
      </c>
      <c r="G35" s="277">
        <f>H35-F35</f>
        <v>-50000</v>
      </c>
      <c r="H35" s="243">
        <v>0</v>
      </c>
      <c r="I35" s="243">
        <v>0</v>
      </c>
      <c r="J35" s="277">
        <v>0</v>
      </c>
      <c r="K35" s="243">
        <v>0</v>
      </c>
    </row>
    <row r="36" spans="1:12" ht="15" customHeight="1" x14ac:dyDescent="0.2">
      <c r="A36" s="143" t="s">
        <v>266</v>
      </c>
      <c r="B36" s="144" t="s">
        <v>305</v>
      </c>
      <c r="C36" s="271">
        <v>286200</v>
      </c>
      <c r="D36" s="243">
        <v>189351</v>
      </c>
      <c r="E36" s="243">
        <v>14000</v>
      </c>
      <c r="F36" s="243">
        <v>14000</v>
      </c>
      <c r="G36" s="277">
        <f>H36-F36</f>
        <v>-14000</v>
      </c>
      <c r="H36" s="243">
        <v>0</v>
      </c>
      <c r="I36" s="243">
        <v>0</v>
      </c>
      <c r="J36" s="277">
        <v>0</v>
      </c>
      <c r="K36" s="243">
        <v>0</v>
      </c>
    </row>
    <row r="37" spans="1:12" ht="15" customHeight="1" thickBot="1" x14ac:dyDescent="0.3">
      <c r="A37" s="180" t="s">
        <v>306</v>
      </c>
      <c r="B37" s="181" t="s">
        <v>289</v>
      </c>
      <c r="C37" s="279" t="e">
        <f>C22+C25+C26+#REF!</f>
        <v>#REF!</v>
      </c>
      <c r="D37" s="280" t="e">
        <f>D22++#REF!+D25+D26</f>
        <v>#REF!</v>
      </c>
      <c r="E37" s="280">
        <f t="shared" ref="E37:K37" si="9">E22+E25+E26+E32+E34</f>
        <v>9760213</v>
      </c>
      <c r="F37" s="280">
        <f t="shared" ref="F37" si="10">F22+F25+F26+F32+F34</f>
        <v>9882213</v>
      </c>
      <c r="G37" s="280">
        <f>G22+G25+G26+G32+G34</f>
        <v>-386619</v>
      </c>
      <c r="H37" s="280">
        <f t="shared" si="9"/>
        <v>9495594</v>
      </c>
      <c r="I37" s="280">
        <f t="shared" si="9"/>
        <v>9495594</v>
      </c>
      <c r="J37" s="280">
        <f t="shared" si="9"/>
        <v>0</v>
      </c>
      <c r="K37" s="280">
        <f t="shared" si="9"/>
        <v>0</v>
      </c>
    </row>
    <row r="38" spans="1:12" ht="16.5" thickTop="1" x14ac:dyDescent="0.25">
      <c r="A38" s="260"/>
      <c r="B38" s="260"/>
      <c r="C38" s="260"/>
      <c r="D38" s="281"/>
      <c r="E38" s="281"/>
      <c r="F38" s="281"/>
      <c r="G38" s="281"/>
      <c r="H38" s="281"/>
      <c r="I38" s="281"/>
      <c r="J38" s="281"/>
      <c r="K38" s="281"/>
      <c r="L38" s="282"/>
    </row>
    <row r="39" spans="1:12" ht="16.5" thickBot="1" x14ac:dyDescent="0.3">
      <c r="A39" s="223"/>
      <c r="B39" s="283"/>
      <c r="C39" s="283"/>
      <c r="D39" s="283"/>
      <c r="G39" s="122"/>
      <c r="I39" s="122"/>
      <c r="K39" s="122"/>
      <c r="L39" s="122"/>
    </row>
    <row r="40" spans="1:12" ht="15" thickBot="1" x14ac:dyDescent="0.25">
      <c r="A40" s="284" t="s">
        <v>307</v>
      </c>
      <c r="B40" s="285"/>
      <c r="C40" s="286"/>
      <c r="D40" s="286"/>
      <c r="E40" s="287">
        <v>2.5</v>
      </c>
      <c r="F40" s="293"/>
      <c r="G40" s="288">
        <v>0</v>
      </c>
      <c r="H40" s="289">
        <v>2.5</v>
      </c>
      <c r="I40" s="122"/>
      <c r="J40" s="122"/>
      <c r="K40" s="122"/>
      <c r="L40" s="122"/>
    </row>
    <row r="41" spans="1:12" s="222" customFormat="1" ht="15" thickBot="1" x14ac:dyDescent="0.25">
      <c r="A41" s="284" t="s">
        <v>308</v>
      </c>
      <c r="B41" s="285"/>
      <c r="C41" s="286"/>
      <c r="D41" s="286"/>
      <c r="E41" s="290">
        <v>0</v>
      </c>
      <c r="F41" s="294"/>
      <c r="G41" s="291">
        <v>0</v>
      </c>
      <c r="H41" s="292">
        <v>0</v>
      </c>
    </row>
    <row r="42" spans="1:12" x14ac:dyDescent="0.2">
      <c r="K42" s="122"/>
      <c r="L42" s="122"/>
    </row>
    <row r="43" spans="1:12" x14ac:dyDescent="0.2">
      <c r="K43" s="122"/>
      <c r="L43" s="122"/>
    </row>
    <row r="44" spans="1:12" x14ac:dyDescent="0.2">
      <c r="L44" s="122"/>
    </row>
  </sheetData>
  <mergeCells count="19">
    <mergeCell ref="I7:K7"/>
    <mergeCell ref="A19:A20"/>
    <mergeCell ref="B19:B20"/>
    <mergeCell ref="E19:E20"/>
    <mergeCell ref="G19:G20"/>
    <mergeCell ref="H19:H20"/>
    <mergeCell ref="I19:K19"/>
    <mergeCell ref="F7:F8"/>
    <mergeCell ref="F19:F20"/>
    <mergeCell ref="A7:A8"/>
    <mergeCell ref="B7:B8"/>
    <mergeCell ref="E7:E8"/>
    <mergeCell ref="G7:G8"/>
    <mergeCell ref="H7:H8"/>
    <mergeCell ref="A2:K3"/>
    <mergeCell ref="A4:K4"/>
    <mergeCell ref="A5:B5"/>
    <mergeCell ref="A6:B6"/>
    <mergeCell ref="D6:E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6"/>
  <sheetViews>
    <sheetView topLeftCell="C1" zoomScaleNormal="100" workbookViewId="0">
      <selection activeCell="C5" sqref="C5:D5"/>
    </sheetView>
  </sheetViews>
  <sheetFormatPr defaultColWidth="8" defaultRowHeight="12.75" x14ac:dyDescent="0.2"/>
  <cols>
    <col min="1" max="1" width="9.85546875" style="297" hidden="1" customWidth="1"/>
    <col min="2" max="2" width="3.28515625" style="297" hidden="1" customWidth="1"/>
    <col min="3" max="3" width="51.5703125" style="297" customWidth="1"/>
    <col min="4" max="5" width="13.5703125" style="297" customWidth="1"/>
    <col min="6" max="6" width="12.5703125" style="297" customWidth="1"/>
    <col min="7" max="7" width="13.5703125" style="297" customWidth="1"/>
    <col min="8" max="8" width="49.5703125" style="297" customWidth="1"/>
    <col min="9" max="10" width="12.7109375" style="297" customWidth="1"/>
    <col min="11" max="11" width="12.5703125" style="297" customWidth="1"/>
    <col min="12" max="12" width="13.5703125" style="297" customWidth="1"/>
    <col min="13" max="13" width="8" style="297"/>
    <col min="14" max="14" width="11.85546875" style="297" customWidth="1"/>
    <col min="15" max="15" width="8.7109375" style="297" bestFit="1" customWidth="1"/>
    <col min="16" max="16" width="8" style="297"/>
    <col min="17" max="17" width="9.5703125" style="297" bestFit="1" customWidth="1"/>
    <col min="18" max="16384" width="8" style="297"/>
  </cols>
  <sheetData>
    <row r="1" spans="1:14" ht="30" customHeight="1" x14ac:dyDescent="0.3">
      <c r="C1" s="592" t="s">
        <v>309</v>
      </c>
      <c r="D1" s="592"/>
      <c r="E1" s="592"/>
      <c r="F1" s="592"/>
      <c r="G1" s="592"/>
      <c r="H1" s="592"/>
      <c r="I1" s="592"/>
      <c r="J1" s="592"/>
      <c r="K1" s="592"/>
      <c r="L1" s="592"/>
    </row>
    <row r="2" spans="1:14" ht="30" customHeight="1" x14ac:dyDescent="0.3">
      <c r="C2" s="592" t="s">
        <v>310</v>
      </c>
      <c r="D2" s="592"/>
      <c r="E2" s="592"/>
      <c r="F2" s="592"/>
      <c r="G2" s="592"/>
      <c r="H2" s="592"/>
      <c r="I2" s="592"/>
      <c r="J2" s="592"/>
      <c r="K2" s="592"/>
      <c r="L2" s="592"/>
    </row>
    <row r="3" spans="1:14" ht="17.25" customHeight="1" x14ac:dyDescent="0.3">
      <c r="C3" s="592" t="s">
        <v>82</v>
      </c>
      <c r="D3" s="592"/>
      <c r="E3" s="592"/>
      <c r="F3" s="592"/>
      <c r="G3" s="592"/>
      <c r="H3" s="592"/>
      <c r="I3" s="592"/>
      <c r="J3" s="592"/>
      <c r="K3" s="592"/>
      <c r="L3" s="592"/>
    </row>
    <row r="4" spans="1:14" ht="17.25" customHeight="1" x14ac:dyDescent="0.3">
      <c r="C4" s="298"/>
      <c r="D4" s="298"/>
      <c r="E4" s="298"/>
      <c r="F4" s="298"/>
      <c r="G4" s="298"/>
      <c r="H4" s="298"/>
      <c r="I4" s="298"/>
      <c r="J4" s="298"/>
      <c r="K4" s="298"/>
      <c r="L4" s="298"/>
    </row>
    <row r="5" spans="1:14" ht="17.25" customHeight="1" x14ac:dyDescent="0.3">
      <c r="C5" s="538" t="s">
        <v>538</v>
      </c>
      <c r="D5" s="538"/>
      <c r="E5" s="299"/>
      <c r="F5" s="299"/>
      <c r="G5" s="299"/>
      <c r="H5" s="298"/>
      <c r="I5" s="295"/>
      <c r="J5" s="295"/>
      <c r="K5" s="299"/>
      <c r="L5" s="299"/>
    </row>
    <row r="6" spans="1:14" ht="19.5" customHeight="1" thickBot="1" x14ac:dyDescent="0.3">
      <c r="C6" s="538" t="s">
        <v>311</v>
      </c>
      <c r="D6" s="538"/>
      <c r="E6" s="299"/>
      <c r="F6" s="299"/>
      <c r="G6" s="299"/>
      <c r="H6" s="300"/>
      <c r="I6" s="296"/>
      <c r="J6" s="296"/>
      <c r="K6" s="299"/>
      <c r="L6" s="299" t="s">
        <v>3</v>
      </c>
    </row>
    <row r="7" spans="1:14" ht="42" customHeight="1" x14ac:dyDescent="0.2">
      <c r="A7" s="301" t="s">
        <v>312</v>
      </c>
      <c r="B7" s="302" t="s">
        <v>313</v>
      </c>
      <c r="C7" s="302" t="s">
        <v>314</v>
      </c>
      <c r="D7" s="302" t="s">
        <v>7</v>
      </c>
      <c r="E7" s="302" t="s">
        <v>8</v>
      </c>
      <c r="F7" s="302" t="s">
        <v>79</v>
      </c>
      <c r="G7" s="302" t="s">
        <v>8</v>
      </c>
      <c r="H7" s="303" t="s">
        <v>315</v>
      </c>
      <c r="I7" s="302" t="s">
        <v>7</v>
      </c>
      <c r="J7" s="302" t="s">
        <v>87</v>
      </c>
      <c r="K7" s="302" t="s">
        <v>79</v>
      </c>
      <c r="L7" s="302" t="s">
        <v>78</v>
      </c>
    </row>
    <row r="8" spans="1:14" s="307" customFormat="1" ht="10.5" x14ac:dyDescent="0.15">
      <c r="A8" s="304">
        <v>1</v>
      </c>
      <c r="B8" s="305">
        <v>2</v>
      </c>
      <c r="C8" s="305" t="s">
        <v>11</v>
      </c>
      <c r="D8" s="305" t="s">
        <v>24</v>
      </c>
      <c r="E8" s="305"/>
      <c r="F8" s="305" t="s">
        <v>33</v>
      </c>
      <c r="G8" s="305" t="s">
        <v>92</v>
      </c>
      <c r="H8" s="306" t="s">
        <v>93</v>
      </c>
      <c r="I8" s="305" t="s">
        <v>94</v>
      </c>
      <c r="J8" s="305"/>
      <c r="K8" s="305" t="s">
        <v>95</v>
      </c>
      <c r="L8" s="305" t="s">
        <v>96</v>
      </c>
    </row>
    <row r="9" spans="1:14" ht="14.25" customHeight="1" x14ac:dyDescent="0.2">
      <c r="A9" s="308" t="s">
        <v>316</v>
      </c>
      <c r="B9" s="309" t="s">
        <v>317</v>
      </c>
      <c r="C9" s="310" t="s">
        <v>318</v>
      </c>
      <c r="D9" s="311">
        <v>2000000</v>
      </c>
      <c r="E9" s="311">
        <v>2000000</v>
      </c>
      <c r="F9" s="311">
        <v>0</v>
      </c>
      <c r="G9" s="311">
        <f>D9+F9</f>
        <v>2000000</v>
      </c>
      <c r="H9" s="310" t="s">
        <v>165</v>
      </c>
      <c r="I9" s="311">
        <v>54122434</v>
      </c>
      <c r="J9" s="311">
        <v>54122434</v>
      </c>
      <c r="K9" s="311">
        <v>0</v>
      </c>
      <c r="L9" s="311">
        <f t="shared" ref="L9:L14" si="0">I9+K9</f>
        <v>54122434</v>
      </c>
    </row>
    <row r="10" spans="1:14" ht="15" customHeight="1" x14ac:dyDescent="0.2">
      <c r="A10" s="308" t="s">
        <v>316</v>
      </c>
      <c r="B10" s="309" t="s">
        <v>317</v>
      </c>
      <c r="C10" s="310" t="s">
        <v>319</v>
      </c>
      <c r="D10" s="312">
        <v>169545000</v>
      </c>
      <c r="E10" s="312">
        <v>169545000</v>
      </c>
      <c r="F10" s="312">
        <v>0</v>
      </c>
      <c r="G10" s="311">
        <f>D10+F10</f>
        <v>169545000</v>
      </c>
      <c r="H10" s="310" t="s">
        <v>320</v>
      </c>
      <c r="I10" s="313">
        <v>7000000</v>
      </c>
      <c r="J10" s="314">
        <v>7000000</v>
      </c>
      <c r="K10" s="312">
        <v>0</v>
      </c>
      <c r="L10" s="311">
        <f t="shared" si="0"/>
        <v>7000000</v>
      </c>
    </row>
    <row r="11" spans="1:14" x14ac:dyDescent="0.2">
      <c r="A11" s="308" t="s">
        <v>321</v>
      </c>
      <c r="B11" s="309" t="s">
        <v>322</v>
      </c>
      <c r="C11" s="310" t="s">
        <v>323</v>
      </c>
      <c r="D11" s="313">
        <v>8888000</v>
      </c>
      <c r="E11" s="313">
        <v>8888000</v>
      </c>
      <c r="F11" s="313">
        <v>0</v>
      </c>
      <c r="G11" s="311">
        <f>D11+F11</f>
        <v>8888000</v>
      </c>
      <c r="H11" s="310" t="s">
        <v>324</v>
      </c>
      <c r="I11" s="313">
        <v>3000000</v>
      </c>
      <c r="J11" s="313">
        <v>3000000</v>
      </c>
      <c r="K11" s="313">
        <v>0</v>
      </c>
      <c r="L11" s="311">
        <f t="shared" si="0"/>
        <v>3000000</v>
      </c>
    </row>
    <row r="12" spans="1:14" ht="15" customHeight="1" x14ac:dyDescent="0.2">
      <c r="A12" s="308" t="s">
        <v>325</v>
      </c>
      <c r="B12" s="309" t="s">
        <v>326</v>
      </c>
      <c r="C12" s="310" t="s">
        <v>327</v>
      </c>
      <c r="D12" s="313">
        <v>20000000</v>
      </c>
      <c r="E12" s="313">
        <v>19800000</v>
      </c>
      <c r="F12" s="313">
        <f>G12-E12</f>
        <v>-6498746</v>
      </c>
      <c r="G12" s="311">
        <v>13301254</v>
      </c>
      <c r="H12" s="310" t="s">
        <v>328</v>
      </c>
      <c r="I12" s="313">
        <v>3000000</v>
      </c>
      <c r="J12" s="313">
        <v>3000000</v>
      </c>
      <c r="K12" s="313">
        <v>0</v>
      </c>
      <c r="L12" s="311">
        <f t="shared" si="0"/>
        <v>3000000</v>
      </c>
    </row>
    <row r="13" spans="1:14" ht="12.75" customHeight="1" x14ac:dyDescent="0.2">
      <c r="A13" s="308"/>
      <c r="B13" s="309"/>
      <c r="C13" s="310" t="s">
        <v>329</v>
      </c>
      <c r="D13" s="313">
        <v>6000000</v>
      </c>
      <c r="E13" s="313">
        <v>0</v>
      </c>
      <c r="F13" s="313"/>
      <c r="G13" s="311">
        <v>0</v>
      </c>
      <c r="H13" s="310" t="s">
        <v>330</v>
      </c>
      <c r="I13" s="313">
        <v>4000000</v>
      </c>
      <c r="J13" s="313">
        <v>4000000</v>
      </c>
      <c r="K13" s="313">
        <v>0</v>
      </c>
      <c r="L13" s="311">
        <f t="shared" si="0"/>
        <v>4000000</v>
      </c>
      <c r="N13" s="315"/>
    </row>
    <row r="14" spans="1:14" ht="12.75" customHeight="1" x14ac:dyDescent="0.2">
      <c r="A14" s="308"/>
      <c r="B14" s="309"/>
      <c r="C14" s="310" t="s">
        <v>331</v>
      </c>
      <c r="D14" s="313">
        <v>0</v>
      </c>
      <c r="E14" s="313">
        <v>238500</v>
      </c>
      <c r="F14" s="313">
        <v>0</v>
      </c>
      <c r="G14" s="311">
        <v>238500</v>
      </c>
      <c r="H14" s="310" t="s">
        <v>332</v>
      </c>
      <c r="I14" s="313">
        <v>1350000</v>
      </c>
      <c r="J14" s="313">
        <v>1350000</v>
      </c>
      <c r="K14" s="313">
        <v>0</v>
      </c>
      <c r="L14" s="311">
        <f t="shared" si="0"/>
        <v>1350000</v>
      </c>
      <c r="N14" s="315"/>
    </row>
    <row r="15" spans="1:14" ht="15" customHeight="1" x14ac:dyDescent="0.2">
      <c r="A15" s="308" t="s">
        <v>316</v>
      </c>
      <c r="B15" s="309" t="s">
        <v>333</v>
      </c>
      <c r="C15" s="310" t="s">
        <v>334</v>
      </c>
      <c r="D15" s="313">
        <v>600000</v>
      </c>
      <c r="E15" s="313">
        <v>600000</v>
      </c>
      <c r="F15" s="313">
        <v>0</v>
      </c>
      <c r="G15" s="311">
        <f t="shared" ref="G15:G21" si="1">D15+F15</f>
        <v>600000</v>
      </c>
      <c r="H15" s="310" t="s">
        <v>335</v>
      </c>
      <c r="I15" s="313">
        <v>90000000</v>
      </c>
      <c r="J15" s="313">
        <v>50000000</v>
      </c>
      <c r="K15" s="311"/>
      <c r="L15" s="311">
        <v>50000000</v>
      </c>
    </row>
    <row r="16" spans="1:14" x14ac:dyDescent="0.2">
      <c r="A16" s="308" t="s">
        <v>325</v>
      </c>
      <c r="B16" s="309" t="s">
        <v>326</v>
      </c>
      <c r="C16" s="310" t="s">
        <v>336</v>
      </c>
      <c r="D16" s="311">
        <v>1000000</v>
      </c>
      <c r="E16" s="311">
        <v>1000000</v>
      </c>
      <c r="F16" s="311">
        <v>0</v>
      </c>
      <c r="G16" s="311">
        <f t="shared" si="1"/>
        <v>1000000</v>
      </c>
      <c r="H16" s="310" t="s">
        <v>337</v>
      </c>
      <c r="I16" s="313">
        <v>14528617</v>
      </c>
      <c r="J16" s="313">
        <v>14528617</v>
      </c>
      <c r="K16" s="311">
        <v>0</v>
      </c>
      <c r="L16" s="311">
        <f>I16+K16</f>
        <v>14528617</v>
      </c>
    </row>
    <row r="17" spans="1:17" x14ac:dyDescent="0.2">
      <c r="A17" s="308" t="s">
        <v>338</v>
      </c>
      <c r="B17" s="309" t="s">
        <v>339</v>
      </c>
      <c r="C17" s="310" t="s">
        <v>340</v>
      </c>
      <c r="D17" s="311">
        <v>2540000</v>
      </c>
      <c r="E17" s="311">
        <v>3000000</v>
      </c>
      <c r="F17" s="311"/>
      <c r="G17" s="311">
        <v>3000000</v>
      </c>
      <c r="H17" s="310" t="s">
        <v>341</v>
      </c>
      <c r="I17" s="313">
        <v>0</v>
      </c>
      <c r="J17" s="313">
        <v>1000</v>
      </c>
      <c r="K17" s="311">
        <v>0</v>
      </c>
      <c r="L17" s="311">
        <v>1000</v>
      </c>
      <c r="O17" s="315"/>
    </row>
    <row r="18" spans="1:17" x14ac:dyDescent="0.2">
      <c r="A18" s="308" t="s">
        <v>342</v>
      </c>
      <c r="B18" s="309" t="s">
        <v>343</v>
      </c>
      <c r="C18" s="310" t="s">
        <v>344</v>
      </c>
      <c r="D18" s="311">
        <v>200000</v>
      </c>
      <c r="E18" s="311">
        <v>200000</v>
      </c>
      <c r="F18" s="311">
        <v>0</v>
      </c>
      <c r="G18" s="311">
        <f t="shared" si="1"/>
        <v>200000</v>
      </c>
      <c r="H18" s="316" t="s">
        <v>163</v>
      </c>
      <c r="I18" s="311">
        <v>0</v>
      </c>
      <c r="J18" s="311">
        <v>54427819</v>
      </c>
      <c r="K18" s="311"/>
      <c r="L18" s="311">
        <v>54427819</v>
      </c>
      <c r="Q18" s="315"/>
    </row>
    <row r="19" spans="1:17" ht="15" customHeight="1" x14ac:dyDescent="0.2">
      <c r="A19" s="308" t="s">
        <v>316</v>
      </c>
      <c r="B19" s="309" t="s">
        <v>345</v>
      </c>
      <c r="C19" s="310" t="s">
        <v>346</v>
      </c>
      <c r="D19" s="313">
        <v>550000</v>
      </c>
      <c r="E19" s="313">
        <v>550000</v>
      </c>
      <c r="F19" s="313">
        <v>0</v>
      </c>
      <c r="G19" s="311">
        <f t="shared" si="1"/>
        <v>550000</v>
      </c>
      <c r="H19" s="317"/>
      <c r="I19" s="311"/>
      <c r="J19" s="311"/>
      <c r="K19" s="313"/>
      <c r="L19" s="313"/>
      <c r="Q19" s="315"/>
    </row>
    <row r="20" spans="1:17" ht="15" customHeight="1" x14ac:dyDescent="0.2">
      <c r="A20" s="318"/>
      <c r="B20" s="319"/>
      <c r="C20" s="310" t="s">
        <v>347</v>
      </c>
      <c r="D20" s="314">
        <v>2500000</v>
      </c>
      <c r="E20" s="314">
        <v>2700000</v>
      </c>
      <c r="F20" s="314"/>
      <c r="G20" s="311">
        <v>2700000</v>
      </c>
      <c r="H20" s="317"/>
      <c r="I20" s="312"/>
      <c r="J20" s="312"/>
      <c r="K20" s="314"/>
      <c r="L20" s="314"/>
    </row>
    <row r="21" spans="1:17" ht="26.45" customHeight="1" x14ac:dyDescent="0.2">
      <c r="A21" s="318"/>
      <c r="B21" s="319"/>
      <c r="C21" s="310" t="s">
        <v>348</v>
      </c>
      <c r="D21" s="314">
        <v>500000</v>
      </c>
      <c r="E21" s="314">
        <v>500000</v>
      </c>
      <c r="F21" s="314"/>
      <c r="G21" s="311">
        <f t="shared" si="1"/>
        <v>500000</v>
      </c>
      <c r="H21" s="317"/>
      <c r="I21" s="312"/>
      <c r="J21" s="312"/>
      <c r="K21" s="314"/>
      <c r="L21" s="314"/>
    </row>
    <row r="22" spans="1:17" ht="15" customHeight="1" x14ac:dyDescent="0.2">
      <c r="A22" s="318"/>
      <c r="B22" s="319"/>
      <c r="C22" s="310"/>
      <c r="D22" s="314"/>
      <c r="E22" s="314"/>
      <c r="F22" s="314"/>
      <c r="G22" s="314"/>
      <c r="H22" s="317"/>
      <c r="I22" s="312"/>
      <c r="J22" s="312"/>
      <c r="K22" s="314"/>
      <c r="L22" s="314"/>
    </row>
    <row r="23" spans="1:17" ht="13.5" thickBot="1" x14ac:dyDescent="0.25">
      <c r="A23" s="320"/>
      <c r="B23" s="321"/>
      <c r="C23" s="322"/>
      <c r="D23" s="323">
        <f>SUM(D9:D22)</f>
        <v>214323000</v>
      </c>
      <c r="E23" s="323">
        <f>SUM(E9:E21)</f>
        <v>209021500</v>
      </c>
      <c r="F23" s="323">
        <f>SUM(F9:F22)</f>
        <v>-6498746</v>
      </c>
      <c r="G23" s="323">
        <f>SUM(G9:G22)</f>
        <v>202522754</v>
      </c>
      <c r="H23" s="324"/>
      <c r="I23" s="323">
        <f>SUM(I9:I19)</f>
        <v>177001051</v>
      </c>
      <c r="J23" s="323">
        <f>SUM(J9:J18)</f>
        <v>191429870</v>
      </c>
      <c r="K23" s="323">
        <f>SUM(K9:K22)</f>
        <v>0</v>
      </c>
      <c r="L23" s="323">
        <f>SUM(L9:L22)</f>
        <v>191429870</v>
      </c>
    </row>
    <row r="24" spans="1:17" x14ac:dyDescent="0.2">
      <c r="A24" s="320"/>
      <c r="B24" s="321"/>
    </row>
    <row r="25" spans="1:17" x14ac:dyDescent="0.2">
      <c r="A25" s="320"/>
      <c r="B25" s="321"/>
    </row>
    <row r="26" spans="1:17" ht="13.5" thickBot="1" x14ac:dyDescent="0.25">
      <c r="A26" s="325" t="s">
        <v>349</v>
      </c>
      <c r="B26" s="322"/>
    </row>
  </sheetData>
  <mergeCells count="5">
    <mergeCell ref="C1:L1"/>
    <mergeCell ref="C2:L2"/>
    <mergeCell ref="C3:L3"/>
    <mergeCell ref="C5:D5"/>
    <mergeCell ref="C6:D6"/>
  </mergeCells>
  <printOptions horizontalCentered="1"/>
  <pageMargins left="0.39370078740157483" right="0.39370078740157483" top="0.59055118110236227" bottom="0.59055118110236227" header="0" footer="0"/>
  <pageSetup paperSize="9" scale="67" orientation="landscape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1"/>
  <sheetViews>
    <sheetView zoomScale="110" zoomScaleNormal="110" zoomScaleSheetLayoutView="100" workbookViewId="0">
      <selection activeCell="A2" sqref="A2:B2"/>
    </sheetView>
  </sheetViews>
  <sheetFormatPr defaultColWidth="8" defaultRowHeight="12.75" x14ac:dyDescent="0.25"/>
  <cols>
    <col min="1" max="1" width="5.85546875" style="326" customWidth="1"/>
    <col min="2" max="2" width="47.28515625" style="394" customWidth="1"/>
    <col min="3" max="6" width="14" style="326" customWidth="1"/>
    <col min="7" max="7" width="47.28515625" style="326" customWidth="1"/>
    <col min="8" max="11" width="14" style="326" customWidth="1"/>
    <col min="12" max="12" width="4.140625" style="326" customWidth="1"/>
    <col min="13" max="256" width="8" style="326"/>
    <col min="257" max="257" width="5.85546875" style="326" customWidth="1"/>
    <col min="258" max="258" width="47.28515625" style="326" customWidth="1"/>
    <col min="259" max="262" width="14" style="326" customWidth="1"/>
    <col min="263" max="263" width="47.28515625" style="326" customWidth="1"/>
    <col min="264" max="267" width="14" style="326" customWidth="1"/>
    <col min="268" max="268" width="4.140625" style="326" customWidth="1"/>
    <col min="269" max="512" width="8" style="326"/>
    <col min="513" max="513" width="5.85546875" style="326" customWidth="1"/>
    <col min="514" max="514" width="47.28515625" style="326" customWidth="1"/>
    <col min="515" max="518" width="14" style="326" customWidth="1"/>
    <col min="519" max="519" width="47.28515625" style="326" customWidth="1"/>
    <col min="520" max="523" width="14" style="326" customWidth="1"/>
    <col min="524" max="524" width="4.140625" style="326" customWidth="1"/>
    <col min="525" max="768" width="8" style="326"/>
    <col min="769" max="769" width="5.85546875" style="326" customWidth="1"/>
    <col min="770" max="770" width="47.28515625" style="326" customWidth="1"/>
    <col min="771" max="774" width="14" style="326" customWidth="1"/>
    <col min="775" max="775" width="47.28515625" style="326" customWidth="1"/>
    <col min="776" max="779" width="14" style="326" customWidth="1"/>
    <col min="780" max="780" width="4.140625" style="326" customWidth="1"/>
    <col min="781" max="1024" width="8" style="326"/>
    <col min="1025" max="1025" width="5.85546875" style="326" customWidth="1"/>
    <col min="1026" max="1026" width="47.28515625" style="326" customWidth="1"/>
    <col min="1027" max="1030" width="14" style="326" customWidth="1"/>
    <col min="1031" max="1031" width="47.28515625" style="326" customWidth="1"/>
    <col min="1032" max="1035" width="14" style="326" customWidth="1"/>
    <col min="1036" max="1036" width="4.140625" style="326" customWidth="1"/>
    <col min="1037" max="1280" width="8" style="326"/>
    <col min="1281" max="1281" width="5.85546875" style="326" customWidth="1"/>
    <col min="1282" max="1282" width="47.28515625" style="326" customWidth="1"/>
    <col min="1283" max="1286" width="14" style="326" customWidth="1"/>
    <col min="1287" max="1287" width="47.28515625" style="326" customWidth="1"/>
    <col min="1288" max="1291" width="14" style="326" customWidth="1"/>
    <col min="1292" max="1292" width="4.140625" style="326" customWidth="1"/>
    <col min="1293" max="1536" width="8" style="326"/>
    <col min="1537" max="1537" width="5.85546875" style="326" customWidth="1"/>
    <col min="1538" max="1538" width="47.28515625" style="326" customWidth="1"/>
    <col min="1539" max="1542" width="14" style="326" customWidth="1"/>
    <col min="1543" max="1543" width="47.28515625" style="326" customWidth="1"/>
    <col min="1544" max="1547" width="14" style="326" customWidth="1"/>
    <col min="1548" max="1548" width="4.140625" style="326" customWidth="1"/>
    <col min="1549" max="1792" width="8" style="326"/>
    <col min="1793" max="1793" width="5.85546875" style="326" customWidth="1"/>
    <col min="1794" max="1794" width="47.28515625" style="326" customWidth="1"/>
    <col min="1795" max="1798" width="14" style="326" customWidth="1"/>
    <col min="1799" max="1799" width="47.28515625" style="326" customWidth="1"/>
    <col min="1800" max="1803" width="14" style="326" customWidth="1"/>
    <col min="1804" max="1804" width="4.140625" style="326" customWidth="1"/>
    <col min="1805" max="2048" width="8" style="326"/>
    <col min="2049" max="2049" width="5.85546875" style="326" customWidth="1"/>
    <col min="2050" max="2050" width="47.28515625" style="326" customWidth="1"/>
    <col min="2051" max="2054" width="14" style="326" customWidth="1"/>
    <col min="2055" max="2055" width="47.28515625" style="326" customWidth="1"/>
    <col min="2056" max="2059" width="14" style="326" customWidth="1"/>
    <col min="2060" max="2060" width="4.140625" style="326" customWidth="1"/>
    <col min="2061" max="2304" width="8" style="326"/>
    <col min="2305" max="2305" width="5.85546875" style="326" customWidth="1"/>
    <col min="2306" max="2306" width="47.28515625" style="326" customWidth="1"/>
    <col min="2307" max="2310" width="14" style="326" customWidth="1"/>
    <col min="2311" max="2311" width="47.28515625" style="326" customWidth="1"/>
    <col min="2312" max="2315" width="14" style="326" customWidth="1"/>
    <col min="2316" max="2316" width="4.140625" style="326" customWidth="1"/>
    <col min="2317" max="2560" width="8" style="326"/>
    <col min="2561" max="2561" width="5.85546875" style="326" customWidth="1"/>
    <col min="2562" max="2562" width="47.28515625" style="326" customWidth="1"/>
    <col min="2563" max="2566" width="14" style="326" customWidth="1"/>
    <col min="2567" max="2567" width="47.28515625" style="326" customWidth="1"/>
    <col min="2568" max="2571" width="14" style="326" customWidth="1"/>
    <col min="2572" max="2572" width="4.140625" style="326" customWidth="1"/>
    <col min="2573" max="2816" width="8" style="326"/>
    <col min="2817" max="2817" width="5.85546875" style="326" customWidth="1"/>
    <col min="2818" max="2818" width="47.28515625" style="326" customWidth="1"/>
    <col min="2819" max="2822" width="14" style="326" customWidth="1"/>
    <col min="2823" max="2823" width="47.28515625" style="326" customWidth="1"/>
    <col min="2824" max="2827" width="14" style="326" customWidth="1"/>
    <col min="2828" max="2828" width="4.140625" style="326" customWidth="1"/>
    <col min="2829" max="3072" width="8" style="326"/>
    <col min="3073" max="3073" width="5.85546875" style="326" customWidth="1"/>
    <col min="3074" max="3074" width="47.28515625" style="326" customWidth="1"/>
    <col min="3075" max="3078" width="14" style="326" customWidth="1"/>
    <col min="3079" max="3079" width="47.28515625" style="326" customWidth="1"/>
    <col min="3080" max="3083" width="14" style="326" customWidth="1"/>
    <col min="3084" max="3084" width="4.140625" style="326" customWidth="1"/>
    <col min="3085" max="3328" width="8" style="326"/>
    <col min="3329" max="3329" width="5.85546875" style="326" customWidth="1"/>
    <col min="3330" max="3330" width="47.28515625" style="326" customWidth="1"/>
    <col min="3331" max="3334" width="14" style="326" customWidth="1"/>
    <col min="3335" max="3335" width="47.28515625" style="326" customWidth="1"/>
    <col min="3336" max="3339" width="14" style="326" customWidth="1"/>
    <col min="3340" max="3340" width="4.140625" style="326" customWidth="1"/>
    <col min="3341" max="3584" width="8" style="326"/>
    <col min="3585" max="3585" width="5.85546875" style="326" customWidth="1"/>
    <col min="3586" max="3586" width="47.28515625" style="326" customWidth="1"/>
    <col min="3587" max="3590" width="14" style="326" customWidth="1"/>
    <col min="3591" max="3591" width="47.28515625" style="326" customWidth="1"/>
    <col min="3592" max="3595" width="14" style="326" customWidth="1"/>
    <col min="3596" max="3596" width="4.140625" style="326" customWidth="1"/>
    <col min="3597" max="3840" width="8" style="326"/>
    <col min="3841" max="3841" width="5.85546875" style="326" customWidth="1"/>
    <col min="3842" max="3842" width="47.28515625" style="326" customWidth="1"/>
    <col min="3843" max="3846" width="14" style="326" customWidth="1"/>
    <col min="3847" max="3847" width="47.28515625" style="326" customWidth="1"/>
    <col min="3848" max="3851" width="14" style="326" customWidth="1"/>
    <col min="3852" max="3852" width="4.140625" style="326" customWidth="1"/>
    <col min="3853" max="4096" width="8" style="326"/>
    <col min="4097" max="4097" width="5.85546875" style="326" customWidth="1"/>
    <col min="4098" max="4098" width="47.28515625" style="326" customWidth="1"/>
    <col min="4099" max="4102" width="14" style="326" customWidth="1"/>
    <col min="4103" max="4103" width="47.28515625" style="326" customWidth="1"/>
    <col min="4104" max="4107" width="14" style="326" customWidth="1"/>
    <col min="4108" max="4108" width="4.140625" style="326" customWidth="1"/>
    <col min="4109" max="4352" width="8" style="326"/>
    <col min="4353" max="4353" width="5.85546875" style="326" customWidth="1"/>
    <col min="4354" max="4354" width="47.28515625" style="326" customWidth="1"/>
    <col min="4355" max="4358" width="14" style="326" customWidth="1"/>
    <col min="4359" max="4359" width="47.28515625" style="326" customWidth="1"/>
    <col min="4360" max="4363" width="14" style="326" customWidth="1"/>
    <col min="4364" max="4364" width="4.140625" style="326" customWidth="1"/>
    <col min="4365" max="4608" width="8" style="326"/>
    <col min="4609" max="4609" width="5.85546875" style="326" customWidth="1"/>
    <col min="4610" max="4610" width="47.28515625" style="326" customWidth="1"/>
    <col min="4611" max="4614" width="14" style="326" customWidth="1"/>
    <col min="4615" max="4615" width="47.28515625" style="326" customWidth="1"/>
    <col min="4616" max="4619" width="14" style="326" customWidth="1"/>
    <col min="4620" max="4620" width="4.140625" style="326" customWidth="1"/>
    <col min="4621" max="4864" width="8" style="326"/>
    <col min="4865" max="4865" width="5.85546875" style="326" customWidth="1"/>
    <col min="4866" max="4866" width="47.28515625" style="326" customWidth="1"/>
    <col min="4867" max="4870" width="14" style="326" customWidth="1"/>
    <col min="4871" max="4871" width="47.28515625" style="326" customWidth="1"/>
    <col min="4872" max="4875" width="14" style="326" customWidth="1"/>
    <col min="4876" max="4876" width="4.140625" style="326" customWidth="1"/>
    <col min="4877" max="5120" width="8" style="326"/>
    <col min="5121" max="5121" width="5.85546875" style="326" customWidth="1"/>
    <col min="5122" max="5122" width="47.28515625" style="326" customWidth="1"/>
    <col min="5123" max="5126" width="14" style="326" customWidth="1"/>
    <col min="5127" max="5127" width="47.28515625" style="326" customWidth="1"/>
    <col min="5128" max="5131" width="14" style="326" customWidth="1"/>
    <col min="5132" max="5132" width="4.140625" style="326" customWidth="1"/>
    <col min="5133" max="5376" width="8" style="326"/>
    <col min="5377" max="5377" width="5.85546875" style="326" customWidth="1"/>
    <col min="5378" max="5378" width="47.28515625" style="326" customWidth="1"/>
    <col min="5379" max="5382" width="14" style="326" customWidth="1"/>
    <col min="5383" max="5383" width="47.28515625" style="326" customWidth="1"/>
    <col min="5384" max="5387" width="14" style="326" customWidth="1"/>
    <col min="5388" max="5388" width="4.140625" style="326" customWidth="1"/>
    <col min="5389" max="5632" width="8" style="326"/>
    <col min="5633" max="5633" width="5.85546875" style="326" customWidth="1"/>
    <col min="5634" max="5634" width="47.28515625" style="326" customWidth="1"/>
    <col min="5635" max="5638" width="14" style="326" customWidth="1"/>
    <col min="5639" max="5639" width="47.28515625" style="326" customWidth="1"/>
    <col min="5640" max="5643" width="14" style="326" customWidth="1"/>
    <col min="5644" max="5644" width="4.140625" style="326" customWidth="1"/>
    <col min="5645" max="5888" width="8" style="326"/>
    <col min="5889" max="5889" width="5.85546875" style="326" customWidth="1"/>
    <col min="5890" max="5890" width="47.28515625" style="326" customWidth="1"/>
    <col min="5891" max="5894" width="14" style="326" customWidth="1"/>
    <col min="5895" max="5895" width="47.28515625" style="326" customWidth="1"/>
    <col min="5896" max="5899" width="14" style="326" customWidth="1"/>
    <col min="5900" max="5900" width="4.140625" style="326" customWidth="1"/>
    <col min="5901" max="6144" width="8" style="326"/>
    <col min="6145" max="6145" width="5.85546875" style="326" customWidth="1"/>
    <col min="6146" max="6146" width="47.28515625" style="326" customWidth="1"/>
    <col min="6147" max="6150" width="14" style="326" customWidth="1"/>
    <col min="6151" max="6151" width="47.28515625" style="326" customWidth="1"/>
    <col min="6152" max="6155" width="14" style="326" customWidth="1"/>
    <col min="6156" max="6156" width="4.140625" style="326" customWidth="1"/>
    <col min="6157" max="6400" width="8" style="326"/>
    <col min="6401" max="6401" width="5.85546875" style="326" customWidth="1"/>
    <col min="6402" max="6402" width="47.28515625" style="326" customWidth="1"/>
    <col min="6403" max="6406" width="14" style="326" customWidth="1"/>
    <col min="6407" max="6407" width="47.28515625" style="326" customWidth="1"/>
    <col min="6408" max="6411" width="14" style="326" customWidth="1"/>
    <col min="6412" max="6412" width="4.140625" style="326" customWidth="1"/>
    <col min="6413" max="6656" width="8" style="326"/>
    <col min="6657" max="6657" width="5.85546875" style="326" customWidth="1"/>
    <col min="6658" max="6658" width="47.28515625" style="326" customWidth="1"/>
    <col min="6659" max="6662" width="14" style="326" customWidth="1"/>
    <col min="6663" max="6663" width="47.28515625" style="326" customWidth="1"/>
    <col min="6664" max="6667" width="14" style="326" customWidth="1"/>
    <col min="6668" max="6668" width="4.140625" style="326" customWidth="1"/>
    <col min="6669" max="6912" width="8" style="326"/>
    <col min="6913" max="6913" width="5.85546875" style="326" customWidth="1"/>
    <col min="6914" max="6914" width="47.28515625" style="326" customWidth="1"/>
    <col min="6915" max="6918" width="14" style="326" customWidth="1"/>
    <col min="6919" max="6919" width="47.28515625" style="326" customWidth="1"/>
    <col min="6920" max="6923" width="14" style="326" customWidth="1"/>
    <col min="6924" max="6924" width="4.140625" style="326" customWidth="1"/>
    <col min="6925" max="7168" width="8" style="326"/>
    <col min="7169" max="7169" width="5.85546875" style="326" customWidth="1"/>
    <col min="7170" max="7170" width="47.28515625" style="326" customWidth="1"/>
    <col min="7171" max="7174" width="14" style="326" customWidth="1"/>
    <col min="7175" max="7175" width="47.28515625" style="326" customWidth="1"/>
    <col min="7176" max="7179" width="14" style="326" customWidth="1"/>
    <col min="7180" max="7180" width="4.140625" style="326" customWidth="1"/>
    <col min="7181" max="7424" width="8" style="326"/>
    <col min="7425" max="7425" width="5.85546875" style="326" customWidth="1"/>
    <col min="7426" max="7426" width="47.28515625" style="326" customWidth="1"/>
    <col min="7427" max="7430" width="14" style="326" customWidth="1"/>
    <col min="7431" max="7431" width="47.28515625" style="326" customWidth="1"/>
    <col min="7432" max="7435" width="14" style="326" customWidth="1"/>
    <col min="7436" max="7436" width="4.140625" style="326" customWidth="1"/>
    <col min="7437" max="7680" width="8" style="326"/>
    <col min="7681" max="7681" width="5.85546875" style="326" customWidth="1"/>
    <col min="7682" max="7682" width="47.28515625" style="326" customWidth="1"/>
    <col min="7683" max="7686" width="14" style="326" customWidth="1"/>
    <col min="7687" max="7687" width="47.28515625" style="326" customWidth="1"/>
    <col min="7688" max="7691" width="14" style="326" customWidth="1"/>
    <col min="7692" max="7692" width="4.140625" style="326" customWidth="1"/>
    <col min="7693" max="7936" width="8" style="326"/>
    <col min="7937" max="7937" width="5.85546875" style="326" customWidth="1"/>
    <col min="7938" max="7938" width="47.28515625" style="326" customWidth="1"/>
    <col min="7939" max="7942" width="14" style="326" customWidth="1"/>
    <col min="7943" max="7943" width="47.28515625" style="326" customWidth="1"/>
    <col min="7944" max="7947" width="14" style="326" customWidth="1"/>
    <col min="7948" max="7948" width="4.140625" style="326" customWidth="1"/>
    <col min="7949" max="8192" width="8" style="326"/>
    <col min="8193" max="8193" width="5.85546875" style="326" customWidth="1"/>
    <col min="8194" max="8194" width="47.28515625" style="326" customWidth="1"/>
    <col min="8195" max="8198" width="14" style="326" customWidth="1"/>
    <col min="8199" max="8199" width="47.28515625" style="326" customWidth="1"/>
    <col min="8200" max="8203" width="14" style="326" customWidth="1"/>
    <col min="8204" max="8204" width="4.140625" style="326" customWidth="1"/>
    <col min="8205" max="8448" width="8" style="326"/>
    <col min="8449" max="8449" width="5.85546875" style="326" customWidth="1"/>
    <col min="8450" max="8450" width="47.28515625" style="326" customWidth="1"/>
    <col min="8451" max="8454" width="14" style="326" customWidth="1"/>
    <col min="8455" max="8455" width="47.28515625" style="326" customWidth="1"/>
    <col min="8456" max="8459" width="14" style="326" customWidth="1"/>
    <col min="8460" max="8460" width="4.140625" style="326" customWidth="1"/>
    <col min="8461" max="8704" width="8" style="326"/>
    <col min="8705" max="8705" width="5.85546875" style="326" customWidth="1"/>
    <col min="8706" max="8706" width="47.28515625" style="326" customWidth="1"/>
    <col min="8707" max="8710" width="14" style="326" customWidth="1"/>
    <col min="8711" max="8711" width="47.28515625" style="326" customWidth="1"/>
    <col min="8712" max="8715" width="14" style="326" customWidth="1"/>
    <col min="8716" max="8716" width="4.140625" style="326" customWidth="1"/>
    <col min="8717" max="8960" width="8" style="326"/>
    <col min="8961" max="8961" width="5.85546875" style="326" customWidth="1"/>
    <col min="8962" max="8962" width="47.28515625" style="326" customWidth="1"/>
    <col min="8963" max="8966" width="14" style="326" customWidth="1"/>
    <col min="8967" max="8967" width="47.28515625" style="326" customWidth="1"/>
    <col min="8968" max="8971" width="14" style="326" customWidth="1"/>
    <col min="8972" max="8972" width="4.140625" style="326" customWidth="1"/>
    <col min="8973" max="9216" width="8" style="326"/>
    <col min="9217" max="9217" width="5.85546875" style="326" customWidth="1"/>
    <col min="9218" max="9218" width="47.28515625" style="326" customWidth="1"/>
    <col min="9219" max="9222" width="14" style="326" customWidth="1"/>
    <col min="9223" max="9223" width="47.28515625" style="326" customWidth="1"/>
    <col min="9224" max="9227" width="14" style="326" customWidth="1"/>
    <col min="9228" max="9228" width="4.140625" style="326" customWidth="1"/>
    <col min="9229" max="9472" width="8" style="326"/>
    <col min="9473" max="9473" width="5.85546875" style="326" customWidth="1"/>
    <col min="9474" max="9474" width="47.28515625" style="326" customWidth="1"/>
    <col min="9475" max="9478" width="14" style="326" customWidth="1"/>
    <col min="9479" max="9479" width="47.28515625" style="326" customWidth="1"/>
    <col min="9480" max="9483" width="14" style="326" customWidth="1"/>
    <col min="9484" max="9484" width="4.140625" style="326" customWidth="1"/>
    <col min="9485" max="9728" width="8" style="326"/>
    <col min="9729" max="9729" width="5.85546875" style="326" customWidth="1"/>
    <col min="9730" max="9730" width="47.28515625" style="326" customWidth="1"/>
    <col min="9731" max="9734" width="14" style="326" customWidth="1"/>
    <col min="9735" max="9735" width="47.28515625" style="326" customWidth="1"/>
    <col min="9736" max="9739" width="14" style="326" customWidth="1"/>
    <col min="9740" max="9740" width="4.140625" style="326" customWidth="1"/>
    <col min="9741" max="9984" width="8" style="326"/>
    <col min="9985" max="9985" width="5.85546875" style="326" customWidth="1"/>
    <col min="9986" max="9986" width="47.28515625" style="326" customWidth="1"/>
    <col min="9987" max="9990" width="14" style="326" customWidth="1"/>
    <col min="9991" max="9991" width="47.28515625" style="326" customWidth="1"/>
    <col min="9992" max="9995" width="14" style="326" customWidth="1"/>
    <col min="9996" max="9996" width="4.140625" style="326" customWidth="1"/>
    <col min="9997" max="10240" width="8" style="326"/>
    <col min="10241" max="10241" width="5.85546875" style="326" customWidth="1"/>
    <col min="10242" max="10242" width="47.28515625" style="326" customWidth="1"/>
    <col min="10243" max="10246" width="14" style="326" customWidth="1"/>
    <col min="10247" max="10247" width="47.28515625" style="326" customWidth="1"/>
    <col min="10248" max="10251" width="14" style="326" customWidth="1"/>
    <col min="10252" max="10252" width="4.140625" style="326" customWidth="1"/>
    <col min="10253" max="10496" width="8" style="326"/>
    <col min="10497" max="10497" width="5.85546875" style="326" customWidth="1"/>
    <col min="10498" max="10498" width="47.28515625" style="326" customWidth="1"/>
    <col min="10499" max="10502" width="14" style="326" customWidth="1"/>
    <col min="10503" max="10503" width="47.28515625" style="326" customWidth="1"/>
    <col min="10504" max="10507" width="14" style="326" customWidth="1"/>
    <col min="10508" max="10508" width="4.140625" style="326" customWidth="1"/>
    <col min="10509" max="10752" width="8" style="326"/>
    <col min="10753" max="10753" width="5.85546875" style="326" customWidth="1"/>
    <col min="10754" max="10754" width="47.28515625" style="326" customWidth="1"/>
    <col min="10755" max="10758" width="14" style="326" customWidth="1"/>
    <col min="10759" max="10759" width="47.28515625" style="326" customWidth="1"/>
    <col min="10760" max="10763" width="14" style="326" customWidth="1"/>
    <col min="10764" max="10764" width="4.140625" style="326" customWidth="1"/>
    <col min="10765" max="11008" width="8" style="326"/>
    <col min="11009" max="11009" width="5.85546875" style="326" customWidth="1"/>
    <col min="11010" max="11010" width="47.28515625" style="326" customWidth="1"/>
    <col min="11011" max="11014" width="14" style="326" customWidth="1"/>
    <col min="11015" max="11015" width="47.28515625" style="326" customWidth="1"/>
    <col min="11016" max="11019" width="14" style="326" customWidth="1"/>
    <col min="11020" max="11020" width="4.140625" style="326" customWidth="1"/>
    <col min="11021" max="11264" width="8" style="326"/>
    <col min="11265" max="11265" width="5.85546875" style="326" customWidth="1"/>
    <col min="11266" max="11266" width="47.28515625" style="326" customWidth="1"/>
    <col min="11267" max="11270" width="14" style="326" customWidth="1"/>
    <col min="11271" max="11271" width="47.28515625" style="326" customWidth="1"/>
    <col min="11272" max="11275" width="14" style="326" customWidth="1"/>
    <col min="11276" max="11276" width="4.140625" style="326" customWidth="1"/>
    <col min="11277" max="11520" width="8" style="326"/>
    <col min="11521" max="11521" width="5.85546875" style="326" customWidth="1"/>
    <col min="11522" max="11522" width="47.28515625" style="326" customWidth="1"/>
    <col min="11523" max="11526" width="14" style="326" customWidth="1"/>
    <col min="11527" max="11527" width="47.28515625" style="326" customWidth="1"/>
    <col min="11528" max="11531" width="14" style="326" customWidth="1"/>
    <col min="11532" max="11532" width="4.140625" style="326" customWidth="1"/>
    <col min="11533" max="11776" width="8" style="326"/>
    <col min="11777" max="11777" width="5.85546875" style="326" customWidth="1"/>
    <col min="11778" max="11778" width="47.28515625" style="326" customWidth="1"/>
    <col min="11779" max="11782" width="14" style="326" customWidth="1"/>
    <col min="11783" max="11783" width="47.28515625" style="326" customWidth="1"/>
    <col min="11784" max="11787" width="14" style="326" customWidth="1"/>
    <col min="11788" max="11788" width="4.140625" style="326" customWidth="1"/>
    <col min="11789" max="12032" width="8" style="326"/>
    <col min="12033" max="12033" width="5.85546875" style="326" customWidth="1"/>
    <col min="12034" max="12034" width="47.28515625" style="326" customWidth="1"/>
    <col min="12035" max="12038" width="14" style="326" customWidth="1"/>
    <col min="12039" max="12039" width="47.28515625" style="326" customWidth="1"/>
    <col min="12040" max="12043" width="14" style="326" customWidth="1"/>
    <col min="12044" max="12044" width="4.140625" style="326" customWidth="1"/>
    <col min="12045" max="12288" width="8" style="326"/>
    <col min="12289" max="12289" width="5.85546875" style="326" customWidth="1"/>
    <col min="12290" max="12290" width="47.28515625" style="326" customWidth="1"/>
    <col min="12291" max="12294" width="14" style="326" customWidth="1"/>
    <col min="12295" max="12295" width="47.28515625" style="326" customWidth="1"/>
    <col min="12296" max="12299" width="14" style="326" customWidth="1"/>
    <col min="12300" max="12300" width="4.140625" style="326" customWidth="1"/>
    <col min="12301" max="12544" width="8" style="326"/>
    <col min="12545" max="12545" width="5.85546875" style="326" customWidth="1"/>
    <col min="12546" max="12546" width="47.28515625" style="326" customWidth="1"/>
    <col min="12547" max="12550" width="14" style="326" customWidth="1"/>
    <col min="12551" max="12551" width="47.28515625" style="326" customWidth="1"/>
    <col min="12552" max="12555" width="14" style="326" customWidth="1"/>
    <col min="12556" max="12556" width="4.140625" style="326" customWidth="1"/>
    <col min="12557" max="12800" width="8" style="326"/>
    <col min="12801" max="12801" width="5.85546875" style="326" customWidth="1"/>
    <col min="12802" max="12802" width="47.28515625" style="326" customWidth="1"/>
    <col min="12803" max="12806" width="14" style="326" customWidth="1"/>
    <col min="12807" max="12807" width="47.28515625" style="326" customWidth="1"/>
    <col min="12808" max="12811" width="14" style="326" customWidth="1"/>
    <col min="12812" max="12812" width="4.140625" style="326" customWidth="1"/>
    <col min="12813" max="13056" width="8" style="326"/>
    <col min="13057" max="13057" width="5.85546875" style="326" customWidth="1"/>
    <col min="13058" max="13058" width="47.28515625" style="326" customWidth="1"/>
    <col min="13059" max="13062" width="14" style="326" customWidth="1"/>
    <col min="13063" max="13063" width="47.28515625" style="326" customWidth="1"/>
    <col min="13064" max="13067" width="14" style="326" customWidth="1"/>
    <col min="13068" max="13068" width="4.140625" style="326" customWidth="1"/>
    <col min="13069" max="13312" width="8" style="326"/>
    <col min="13313" max="13313" width="5.85546875" style="326" customWidth="1"/>
    <col min="13314" max="13314" width="47.28515625" style="326" customWidth="1"/>
    <col min="13315" max="13318" width="14" style="326" customWidth="1"/>
    <col min="13319" max="13319" width="47.28515625" style="326" customWidth="1"/>
    <col min="13320" max="13323" width="14" style="326" customWidth="1"/>
    <col min="13324" max="13324" width="4.140625" style="326" customWidth="1"/>
    <col min="13325" max="13568" width="8" style="326"/>
    <col min="13569" max="13569" width="5.85546875" style="326" customWidth="1"/>
    <col min="13570" max="13570" width="47.28515625" style="326" customWidth="1"/>
    <col min="13571" max="13574" width="14" style="326" customWidth="1"/>
    <col min="13575" max="13575" width="47.28515625" style="326" customWidth="1"/>
    <col min="13576" max="13579" width="14" style="326" customWidth="1"/>
    <col min="13580" max="13580" width="4.140625" style="326" customWidth="1"/>
    <col min="13581" max="13824" width="8" style="326"/>
    <col min="13825" max="13825" width="5.85546875" style="326" customWidth="1"/>
    <col min="13826" max="13826" width="47.28515625" style="326" customWidth="1"/>
    <col min="13827" max="13830" width="14" style="326" customWidth="1"/>
    <col min="13831" max="13831" width="47.28515625" style="326" customWidth="1"/>
    <col min="13832" max="13835" width="14" style="326" customWidth="1"/>
    <col min="13836" max="13836" width="4.140625" style="326" customWidth="1"/>
    <col min="13837" max="14080" width="8" style="326"/>
    <col min="14081" max="14081" width="5.85546875" style="326" customWidth="1"/>
    <col min="14082" max="14082" width="47.28515625" style="326" customWidth="1"/>
    <col min="14083" max="14086" width="14" style="326" customWidth="1"/>
    <col min="14087" max="14087" width="47.28515625" style="326" customWidth="1"/>
    <col min="14088" max="14091" width="14" style="326" customWidth="1"/>
    <col min="14092" max="14092" width="4.140625" style="326" customWidth="1"/>
    <col min="14093" max="14336" width="8" style="326"/>
    <col min="14337" max="14337" width="5.85546875" style="326" customWidth="1"/>
    <col min="14338" max="14338" width="47.28515625" style="326" customWidth="1"/>
    <col min="14339" max="14342" width="14" style="326" customWidth="1"/>
    <col min="14343" max="14343" width="47.28515625" style="326" customWidth="1"/>
    <col min="14344" max="14347" width="14" style="326" customWidth="1"/>
    <col min="14348" max="14348" width="4.140625" style="326" customWidth="1"/>
    <col min="14349" max="14592" width="8" style="326"/>
    <col min="14593" max="14593" width="5.85546875" style="326" customWidth="1"/>
    <col min="14594" max="14594" width="47.28515625" style="326" customWidth="1"/>
    <col min="14595" max="14598" width="14" style="326" customWidth="1"/>
    <col min="14599" max="14599" width="47.28515625" style="326" customWidth="1"/>
    <col min="14600" max="14603" width="14" style="326" customWidth="1"/>
    <col min="14604" max="14604" width="4.140625" style="326" customWidth="1"/>
    <col min="14605" max="14848" width="8" style="326"/>
    <col min="14849" max="14849" width="5.85546875" style="326" customWidth="1"/>
    <col min="14850" max="14850" width="47.28515625" style="326" customWidth="1"/>
    <col min="14851" max="14854" width="14" style="326" customWidth="1"/>
    <col min="14855" max="14855" width="47.28515625" style="326" customWidth="1"/>
    <col min="14856" max="14859" width="14" style="326" customWidth="1"/>
    <col min="14860" max="14860" width="4.140625" style="326" customWidth="1"/>
    <col min="14861" max="15104" width="8" style="326"/>
    <col min="15105" max="15105" width="5.85546875" style="326" customWidth="1"/>
    <col min="15106" max="15106" width="47.28515625" style="326" customWidth="1"/>
    <col min="15107" max="15110" width="14" style="326" customWidth="1"/>
    <col min="15111" max="15111" width="47.28515625" style="326" customWidth="1"/>
    <col min="15112" max="15115" width="14" style="326" customWidth="1"/>
    <col min="15116" max="15116" width="4.140625" style="326" customWidth="1"/>
    <col min="15117" max="15360" width="8" style="326"/>
    <col min="15361" max="15361" width="5.85546875" style="326" customWidth="1"/>
    <col min="15362" max="15362" width="47.28515625" style="326" customWidth="1"/>
    <col min="15363" max="15366" width="14" style="326" customWidth="1"/>
    <col min="15367" max="15367" width="47.28515625" style="326" customWidth="1"/>
    <col min="15368" max="15371" width="14" style="326" customWidth="1"/>
    <col min="15372" max="15372" width="4.140625" style="326" customWidth="1"/>
    <col min="15373" max="15616" width="8" style="326"/>
    <col min="15617" max="15617" width="5.85546875" style="326" customWidth="1"/>
    <col min="15618" max="15618" width="47.28515625" style="326" customWidth="1"/>
    <col min="15619" max="15622" width="14" style="326" customWidth="1"/>
    <col min="15623" max="15623" width="47.28515625" style="326" customWidth="1"/>
    <col min="15624" max="15627" width="14" style="326" customWidth="1"/>
    <col min="15628" max="15628" width="4.140625" style="326" customWidth="1"/>
    <col min="15629" max="15872" width="8" style="326"/>
    <col min="15873" max="15873" width="5.85546875" style="326" customWidth="1"/>
    <col min="15874" max="15874" width="47.28515625" style="326" customWidth="1"/>
    <col min="15875" max="15878" width="14" style="326" customWidth="1"/>
    <col min="15879" max="15879" width="47.28515625" style="326" customWidth="1"/>
    <col min="15880" max="15883" width="14" style="326" customWidth="1"/>
    <col min="15884" max="15884" width="4.140625" style="326" customWidth="1"/>
    <col min="15885" max="16128" width="8" style="326"/>
    <col min="16129" max="16129" width="5.85546875" style="326" customWidth="1"/>
    <col min="16130" max="16130" width="47.28515625" style="326" customWidth="1"/>
    <col min="16131" max="16134" width="14" style="326" customWidth="1"/>
    <col min="16135" max="16135" width="47.28515625" style="326" customWidth="1"/>
    <col min="16136" max="16139" width="14" style="326" customWidth="1"/>
    <col min="16140" max="16140" width="4.140625" style="326" customWidth="1"/>
    <col min="16141" max="16384" width="8" style="326"/>
  </cols>
  <sheetData>
    <row r="1" spans="1:12" ht="39.75" customHeight="1" x14ac:dyDescent="0.25">
      <c r="B1" s="327" t="s">
        <v>350</v>
      </c>
      <c r="C1" s="328"/>
      <c r="D1" s="328"/>
      <c r="E1" s="328"/>
      <c r="F1" s="328"/>
      <c r="G1" s="328"/>
      <c r="H1" s="328"/>
      <c r="I1" s="328"/>
      <c r="J1" s="328"/>
      <c r="K1" s="328"/>
      <c r="L1" s="593"/>
    </row>
    <row r="2" spans="1:12" ht="19.5" customHeight="1" x14ac:dyDescent="0.25">
      <c r="A2" s="538" t="s">
        <v>539</v>
      </c>
      <c r="B2" s="538"/>
      <c r="C2" s="328"/>
      <c r="D2" s="328"/>
      <c r="E2" s="328"/>
      <c r="F2" s="328"/>
      <c r="G2" s="328"/>
      <c r="H2" s="329"/>
      <c r="I2" s="329"/>
      <c r="J2" s="329"/>
      <c r="K2" s="329"/>
      <c r="L2" s="593"/>
    </row>
    <row r="3" spans="1:12" ht="15.75" thickBot="1" x14ac:dyDescent="0.3">
      <c r="A3" s="538" t="s">
        <v>540</v>
      </c>
      <c r="B3" s="538"/>
      <c r="H3" s="330" t="s">
        <v>3</v>
      </c>
      <c r="I3" s="330"/>
      <c r="J3" s="330"/>
      <c r="K3" s="330"/>
      <c r="L3" s="593"/>
    </row>
    <row r="4" spans="1:12" ht="18" customHeight="1" thickBot="1" x14ac:dyDescent="0.3">
      <c r="A4" s="594" t="s">
        <v>351</v>
      </c>
      <c r="B4" s="331" t="s">
        <v>352</v>
      </c>
      <c r="C4" s="332"/>
      <c r="D4" s="333"/>
      <c r="E4" s="333"/>
      <c r="F4" s="333"/>
      <c r="G4" s="331" t="s">
        <v>353</v>
      </c>
      <c r="H4" s="334"/>
      <c r="I4" s="335"/>
      <c r="J4" s="335"/>
      <c r="K4" s="335"/>
      <c r="L4" s="593"/>
    </row>
    <row r="5" spans="1:12" s="341" customFormat="1" ht="35.25" customHeight="1" thickBot="1" x14ac:dyDescent="0.3">
      <c r="A5" s="595"/>
      <c r="B5" s="336" t="s">
        <v>354</v>
      </c>
      <c r="C5" s="337" t="s">
        <v>355</v>
      </c>
      <c r="D5" s="338" t="s">
        <v>87</v>
      </c>
      <c r="E5" s="338" t="s">
        <v>79</v>
      </c>
      <c r="F5" s="338" t="s">
        <v>78</v>
      </c>
      <c r="G5" s="336" t="s">
        <v>354</v>
      </c>
      <c r="H5" s="339" t="s">
        <v>355</v>
      </c>
      <c r="I5" s="336" t="s">
        <v>87</v>
      </c>
      <c r="J5" s="337" t="s">
        <v>79</v>
      </c>
      <c r="K5" s="340" t="s">
        <v>78</v>
      </c>
      <c r="L5" s="593"/>
    </row>
    <row r="6" spans="1:12" s="348" customFormat="1" ht="12" customHeight="1" thickBot="1" x14ac:dyDescent="0.3">
      <c r="A6" s="342" t="s">
        <v>11</v>
      </c>
      <c r="B6" s="343" t="s">
        <v>24</v>
      </c>
      <c r="C6" s="344" t="s">
        <v>33</v>
      </c>
      <c r="D6" s="345"/>
      <c r="E6" s="345"/>
      <c r="F6" s="345"/>
      <c r="G6" s="343" t="s">
        <v>92</v>
      </c>
      <c r="H6" s="346" t="s">
        <v>93</v>
      </c>
      <c r="I6" s="347"/>
      <c r="J6" s="347"/>
      <c r="K6" s="347"/>
      <c r="L6" s="593"/>
    </row>
    <row r="7" spans="1:12" ht="12.95" customHeight="1" thickBot="1" x14ac:dyDescent="0.3">
      <c r="A7" s="349" t="s">
        <v>356</v>
      </c>
      <c r="B7" s="350" t="s">
        <v>357</v>
      </c>
      <c r="C7" s="351">
        <v>128166367</v>
      </c>
      <c r="D7" s="352">
        <v>133726997</v>
      </c>
      <c r="E7" s="352">
        <f t="shared" ref="E7:E12" si="0">F7-D7</f>
        <v>5317548</v>
      </c>
      <c r="F7" s="352">
        <v>139044545</v>
      </c>
      <c r="G7" s="350" t="s">
        <v>176</v>
      </c>
      <c r="H7" s="353">
        <v>56870226</v>
      </c>
      <c r="I7" s="355">
        <v>59939275</v>
      </c>
      <c r="J7" s="354">
        <f t="shared" ref="J7:J12" si="1">K7-I7</f>
        <v>-2567817</v>
      </c>
      <c r="K7" s="355">
        <v>57371458</v>
      </c>
      <c r="L7" s="593"/>
    </row>
    <row r="8" spans="1:12" ht="12.95" customHeight="1" thickBot="1" x14ac:dyDescent="0.3">
      <c r="A8" s="356" t="s">
        <v>358</v>
      </c>
      <c r="B8" s="357" t="s">
        <v>359</v>
      </c>
      <c r="C8" s="358">
        <v>53300354</v>
      </c>
      <c r="D8" s="359">
        <v>53300354</v>
      </c>
      <c r="E8" s="352">
        <f t="shared" si="0"/>
        <v>-4114664</v>
      </c>
      <c r="F8" s="359">
        <v>49185690</v>
      </c>
      <c r="G8" s="357" t="s">
        <v>360</v>
      </c>
      <c r="H8" s="360">
        <v>10675480</v>
      </c>
      <c r="I8" s="361">
        <v>11375480</v>
      </c>
      <c r="J8" s="354">
        <f t="shared" si="1"/>
        <v>-1733773</v>
      </c>
      <c r="K8" s="361">
        <v>9641707</v>
      </c>
      <c r="L8" s="593"/>
    </row>
    <row r="9" spans="1:12" ht="12.95" customHeight="1" thickBot="1" x14ac:dyDescent="0.3">
      <c r="A9" s="356" t="s">
        <v>361</v>
      </c>
      <c r="B9" s="357" t="s">
        <v>362</v>
      </c>
      <c r="C9" s="358">
        <v>0</v>
      </c>
      <c r="D9" s="359"/>
      <c r="E9" s="352">
        <f t="shared" si="0"/>
        <v>0</v>
      </c>
      <c r="F9" s="359"/>
      <c r="G9" s="357" t="s">
        <v>363</v>
      </c>
      <c r="H9" s="360">
        <v>66524323</v>
      </c>
      <c r="I9" s="361">
        <v>67316864</v>
      </c>
      <c r="J9" s="354">
        <f t="shared" si="1"/>
        <v>-12804155</v>
      </c>
      <c r="K9" s="361">
        <v>54512709</v>
      </c>
      <c r="L9" s="593"/>
    </row>
    <row r="10" spans="1:12" ht="12.95" customHeight="1" thickBot="1" x14ac:dyDescent="0.3">
      <c r="A10" s="356" t="s">
        <v>364</v>
      </c>
      <c r="B10" s="357" t="s">
        <v>119</v>
      </c>
      <c r="C10" s="358">
        <v>86934266</v>
      </c>
      <c r="D10" s="359">
        <v>67016447</v>
      </c>
      <c r="E10" s="352">
        <f t="shared" si="0"/>
        <v>5995488</v>
      </c>
      <c r="F10" s="359">
        <v>73011935</v>
      </c>
      <c r="G10" s="357" t="s">
        <v>239</v>
      </c>
      <c r="H10" s="360">
        <v>5275000</v>
      </c>
      <c r="I10" s="361">
        <v>5275000</v>
      </c>
      <c r="J10" s="354">
        <f t="shared" si="1"/>
        <v>2205864</v>
      </c>
      <c r="K10" s="361">
        <v>7480864</v>
      </c>
      <c r="L10" s="593"/>
    </row>
    <row r="11" spans="1:12" ht="12.95" customHeight="1" thickBot="1" x14ac:dyDescent="0.3">
      <c r="A11" s="356" t="s">
        <v>365</v>
      </c>
      <c r="B11" s="362" t="s">
        <v>129</v>
      </c>
      <c r="C11" s="358">
        <v>15747000</v>
      </c>
      <c r="D11" s="359">
        <v>16197419</v>
      </c>
      <c r="E11" s="352">
        <f t="shared" si="0"/>
        <v>6875063</v>
      </c>
      <c r="F11" s="359">
        <v>23072482</v>
      </c>
      <c r="G11" s="357" t="s">
        <v>245</v>
      </c>
      <c r="H11" s="360">
        <v>52695271</v>
      </c>
      <c r="I11" s="361">
        <v>53790280</v>
      </c>
      <c r="J11" s="354">
        <f t="shared" si="1"/>
        <v>689250</v>
      </c>
      <c r="K11" s="361">
        <v>54479530</v>
      </c>
      <c r="L11" s="593"/>
    </row>
    <row r="12" spans="1:12" ht="12.95" customHeight="1" x14ac:dyDescent="0.25">
      <c r="A12" s="356" t="s">
        <v>366</v>
      </c>
      <c r="B12" s="357" t="s">
        <v>149</v>
      </c>
      <c r="C12" s="360">
        <v>50000</v>
      </c>
      <c r="D12" s="363">
        <v>200000</v>
      </c>
      <c r="E12" s="352">
        <f t="shared" si="0"/>
        <v>-21380</v>
      </c>
      <c r="F12" s="363">
        <v>178620</v>
      </c>
      <c r="G12" s="357" t="s">
        <v>367</v>
      </c>
      <c r="H12" s="360">
        <v>9575983</v>
      </c>
      <c r="I12" s="361">
        <v>8440933</v>
      </c>
      <c r="J12" s="354">
        <f t="shared" si="1"/>
        <v>-439031</v>
      </c>
      <c r="K12" s="361">
        <v>8001902</v>
      </c>
      <c r="L12" s="593"/>
    </row>
    <row r="13" spans="1:12" ht="12.95" customHeight="1" x14ac:dyDescent="0.25">
      <c r="A13" s="356" t="s">
        <v>368</v>
      </c>
      <c r="B13" s="357" t="s">
        <v>369</v>
      </c>
      <c r="C13" s="358"/>
      <c r="D13" s="359"/>
      <c r="E13" s="359"/>
      <c r="F13" s="359"/>
      <c r="G13" s="364"/>
      <c r="H13" s="360"/>
      <c r="I13" s="361"/>
      <c r="J13" s="358"/>
      <c r="K13" s="361"/>
      <c r="L13" s="593"/>
    </row>
    <row r="14" spans="1:12" ht="12.95" customHeight="1" thickBot="1" x14ac:dyDescent="0.3">
      <c r="A14" s="356" t="s">
        <v>370</v>
      </c>
      <c r="B14" s="364"/>
      <c r="C14" s="358"/>
      <c r="D14" s="359"/>
      <c r="E14" s="359"/>
      <c r="F14" s="359"/>
      <c r="G14" s="364"/>
      <c r="H14" s="360"/>
      <c r="I14" s="366"/>
      <c r="J14" s="365"/>
      <c r="K14" s="366"/>
      <c r="L14" s="593"/>
    </row>
    <row r="15" spans="1:12" ht="15.95" customHeight="1" thickBot="1" x14ac:dyDescent="0.3">
      <c r="A15" s="367" t="s">
        <v>371</v>
      </c>
      <c r="B15" s="368" t="s">
        <v>372</v>
      </c>
      <c r="C15" s="369">
        <f>SUM(C7:C14)</f>
        <v>284197987</v>
      </c>
      <c r="D15" s="369">
        <f>SUM(D7:D14)</f>
        <v>270441217</v>
      </c>
      <c r="E15" s="369">
        <f>SUM(E7:E14)</f>
        <v>14052055</v>
      </c>
      <c r="F15" s="369">
        <f>SUM(F7:F14)</f>
        <v>284493272</v>
      </c>
      <c r="G15" s="368" t="s">
        <v>373</v>
      </c>
      <c r="H15" s="370">
        <f>SUM(H7:H14)</f>
        <v>201616283</v>
      </c>
      <c r="I15" s="370">
        <f>SUM(I7:I14)</f>
        <v>206137832</v>
      </c>
      <c r="J15" s="370">
        <f>SUM(J7:J14)</f>
        <v>-14649662</v>
      </c>
      <c r="K15" s="370">
        <f>SUM(K7:K14)</f>
        <v>191488170</v>
      </c>
      <c r="L15" s="593"/>
    </row>
    <row r="16" spans="1:12" ht="12.95" customHeight="1" x14ac:dyDescent="0.25">
      <c r="A16" s="356" t="s">
        <v>374</v>
      </c>
      <c r="B16" s="371" t="s">
        <v>375</v>
      </c>
      <c r="C16" s="372">
        <f>+C17+C18+C19+C20</f>
        <v>0</v>
      </c>
      <c r="D16" s="372">
        <f>+D17+D18+D19+D20</f>
        <v>292066</v>
      </c>
      <c r="E16" s="372">
        <f>+E17+E18+E19+E20</f>
        <v>5263543</v>
      </c>
      <c r="F16" s="372">
        <f>+F17+F18+F19+F20</f>
        <v>5555609</v>
      </c>
      <c r="G16" s="373" t="s">
        <v>376</v>
      </c>
      <c r="H16" s="374"/>
      <c r="I16" s="375"/>
      <c r="J16" s="375"/>
      <c r="K16" s="375"/>
      <c r="L16" s="593"/>
    </row>
    <row r="17" spans="1:12" ht="12.95" customHeight="1" x14ac:dyDescent="0.25">
      <c r="A17" s="356" t="s">
        <v>377</v>
      </c>
      <c r="B17" s="373" t="s">
        <v>378</v>
      </c>
      <c r="C17" s="376">
        <v>0</v>
      </c>
      <c r="D17" s="377"/>
      <c r="E17" s="377"/>
      <c r="F17" s="377"/>
      <c r="G17" s="373" t="s">
        <v>379</v>
      </c>
      <c r="H17" s="378"/>
      <c r="I17" s="379"/>
      <c r="J17" s="376"/>
      <c r="K17" s="379"/>
      <c r="L17" s="593"/>
    </row>
    <row r="18" spans="1:12" ht="12.95" customHeight="1" x14ac:dyDescent="0.25">
      <c r="A18" s="356" t="s">
        <v>380</v>
      </c>
      <c r="B18" s="373" t="s">
        <v>381</v>
      </c>
      <c r="C18" s="376"/>
      <c r="D18" s="377"/>
      <c r="E18" s="377"/>
      <c r="F18" s="377"/>
      <c r="G18" s="373" t="s">
        <v>382</v>
      </c>
      <c r="H18" s="378"/>
      <c r="I18" s="379"/>
      <c r="J18" s="376"/>
      <c r="K18" s="379"/>
      <c r="L18" s="593"/>
    </row>
    <row r="19" spans="1:12" ht="12.95" customHeight="1" x14ac:dyDescent="0.25">
      <c r="A19" s="356" t="s">
        <v>383</v>
      </c>
      <c r="B19" s="373" t="s">
        <v>384</v>
      </c>
      <c r="C19" s="376"/>
      <c r="D19" s="377"/>
      <c r="E19" s="377"/>
      <c r="F19" s="377"/>
      <c r="G19" s="373" t="s">
        <v>385</v>
      </c>
      <c r="H19" s="378"/>
      <c r="I19" s="379"/>
      <c r="J19" s="376"/>
      <c r="K19" s="379"/>
      <c r="L19" s="593"/>
    </row>
    <row r="20" spans="1:12" ht="12.95" customHeight="1" x14ac:dyDescent="0.25">
      <c r="A20" s="356" t="s">
        <v>386</v>
      </c>
      <c r="B20" s="373" t="s">
        <v>167</v>
      </c>
      <c r="C20" s="376">
        <v>0</v>
      </c>
      <c r="D20" s="380">
        <v>292066</v>
      </c>
      <c r="E20" s="380">
        <f>F20-D20</f>
        <v>5263543</v>
      </c>
      <c r="F20" s="380">
        <v>5555609</v>
      </c>
      <c r="G20" s="371" t="s">
        <v>387</v>
      </c>
      <c r="H20" s="378"/>
      <c r="I20" s="379"/>
      <c r="J20" s="376"/>
      <c r="K20" s="379"/>
      <c r="L20" s="593"/>
    </row>
    <row r="21" spans="1:12" ht="12.95" customHeight="1" x14ac:dyDescent="0.25">
      <c r="A21" s="356" t="s">
        <v>388</v>
      </c>
      <c r="B21" s="373" t="s">
        <v>389</v>
      </c>
      <c r="C21" s="381">
        <f>+C22+C23</f>
        <v>0</v>
      </c>
      <c r="D21" s="381">
        <f>+D22+D23</f>
        <v>0</v>
      </c>
      <c r="E21" s="381">
        <f>+E22+E23</f>
        <v>0</v>
      </c>
      <c r="F21" s="381">
        <f>+F22+F23</f>
        <v>0</v>
      </c>
      <c r="G21" s="373" t="s">
        <v>390</v>
      </c>
      <c r="H21" s="378"/>
      <c r="I21" s="379"/>
      <c r="J21" s="376"/>
      <c r="K21" s="379"/>
      <c r="L21" s="593"/>
    </row>
    <row r="22" spans="1:12" ht="12.95" customHeight="1" x14ac:dyDescent="0.25">
      <c r="A22" s="356" t="s">
        <v>391</v>
      </c>
      <c r="B22" s="382" t="s">
        <v>392</v>
      </c>
      <c r="C22" s="383"/>
      <c r="D22" s="380"/>
      <c r="E22" s="380"/>
      <c r="F22" s="380"/>
      <c r="G22" s="350" t="s">
        <v>393</v>
      </c>
      <c r="H22" s="374"/>
      <c r="I22" s="379"/>
      <c r="J22" s="376"/>
      <c r="K22" s="379"/>
      <c r="L22" s="593"/>
    </row>
    <row r="23" spans="1:12" ht="12.95" customHeight="1" x14ac:dyDescent="0.25">
      <c r="A23" s="356" t="s">
        <v>394</v>
      </c>
      <c r="B23" s="384" t="s">
        <v>395</v>
      </c>
      <c r="C23" s="376"/>
      <c r="D23" s="377"/>
      <c r="E23" s="377"/>
      <c r="F23" s="377"/>
      <c r="G23" s="357" t="s">
        <v>396</v>
      </c>
      <c r="H23" s="378"/>
      <c r="I23" s="379"/>
      <c r="J23" s="376"/>
      <c r="K23" s="379"/>
      <c r="L23" s="593"/>
    </row>
    <row r="24" spans="1:12" ht="12.95" customHeight="1" x14ac:dyDescent="0.25">
      <c r="A24" s="356" t="s">
        <v>397</v>
      </c>
      <c r="B24" s="384" t="s">
        <v>398</v>
      </c>
      <c r="C24" s="379"/>
      <c r="D24" s="385"/>
      <c r="E24" s="376"/>
      <c r="F24" s="385"/>
      <c r="G24" s="357" t="s">
        <v>399</v>
      </c>
      <c r="H24" s="378"/>
      <c r="I24" s="379"/>
      <c r="J24" s="376"/>
      <c r="K24" s="379"/>
      <c r="L24" s="593"/>
    </row>
    <row r="25" spans="1:12" ht="12.95" customHeight="1" x14ac:dyDescent="0.25">
      <c r="A25" s="356" t="s">
        <v>400</v>
      </c>
      <c r="B25" s="384" t="s">
        <v>401</v>
      </c>
      <c r="C25" s="379"/>
      <c r="D25" s="385"/>
      <c r="E25" s="376"/>
      <c r="F25" s="385"/>
      <c r="G25" s="357" t="s">
        <v>402</v>
      </c>
      <c r="H25" s="378">
        <v>4488745</v>
      </c>
      <c r="I25" s="379">
        <v>4780811</v>
      </c>
      <c r="J25" s="376">
        <f>K25-I25</f>
        <v>0</v>
      </c>
      <c r="K25" s="379">
        <v>4780811</v>
      </c>
      <c r="L25" s="593"/>
    </row>
    <row r="26" spans="1:12" ht="12.95" customHeight="1" thickBot="1" x14ac:dyDescent="0.3">
      <c r="A26" s="356" t="s">
        <v>403</v>
      </c>
      <c r="B26" s="384" t="s">
        <v>401</v>
      </c>
      <c r="C26" s="379"/>
      <c r="D26" s="386"/>
      <c r="E26" s="376"/>
      <c r="F26" s="386"/>
      <c r="G26" s="387" t="s">
        <v>298</v>
      </c>
      <c r="H26" s="388">
        <v>79421010</v>
      </c>
      <c r="I26" s="389">
        <v>80873010</v>
      </c>
      <c r="J26" s="376">
        <f>K26-I26</f>
        <v>6113569</v>
      </c>
      <c r="K26" s="389">
        <v>86986579</v>
      </c>
      <c r="L26" s="593"/>
    </row>
    <row r="27" spans="1:12" ht="22.5" customHeight="1" thickBot="1" x14ac:dyDescent="0.3">
      <c r="A27" s="356" t="s">
        <v>404</v>
      </c>
      <c r="B27" s="390" t="s">
        <v>405</v>
      </c>
      <c r="C27" s="391">
        <f>+C16+C21+C24+C26</f>
        <v>0</v>
      </c>
      <c r="D27" s="391">
        <f>+D16+D21+D24+D26</f>
        <v>292066</v>
      </c>
      <c r="E27" s="391">
        <f>+E16+E21+E24+E26</f>
        <v>5263543</v>
      </c>
      <c r="F27" s="391">
        <f>+F16+F21+F24+F26</f>
        <v>5555609</v>
      </c>
      <c r="G27" s="368" t="s">
        <v>406</v>
      </c>
      <c r="H27" s="370">
        <f>SUM(H16:H26)</f>
        <v>83909755</v>
      </c>
      <c r="I27" s="370">
        <f>SUM(I16:I26)</f>
        <v>85653821</v>
      </c>
      <c r="J27" s="370">
        <f>SUM(J16:J26)</f>
        <v>6113569</v>
      </c>
      <c r="K27" s="370">
        <f>SUM(K16:K26)</f>
        <v>91767390</v>
      </c>
      <c r="L27" s="593"/>
    </row>
    <row r="28" spans="1:12" ht="13.5" thickBot="1" x14ac:dyDescent="0.3">
      <c r="A28" s="367" t="s">
        <v>407</v>
      </c>
      <c r="B28" s="392" t="s">
        <v>408</v>
      </c>
      <c r="C28" s="393">
        <f>+C15+C27</f>
        <v>284197987</v>
      </c>
      <c r="D28" s="393">
        <f>+D15+D27</f>
        <v>270733283</v>
      </c>
      <c r="E28" s="393">
        <f>+E15+E27</f>
        <v>19315598</v>
      </c>
      <c r="F28" s="393">
        <f>+F15+F27</f>
        <v>290048881</v>
      </c>
      <c r="G28" s="392" t="s">
        <v>409</v>
      </c>
      <c r="H28" s="393">
        <f>+H15+H27</f>
        <v>285526038</v>
      </c>
      <c r="I28" s="393">
        <f>+I15+I27</f>
        <v>291791653</v>
      </c>
      <c r="J28" s="393">
        <f>+J15+J27</f>
        <v>-8536093</v>
      </c>
      <c r="K28" s="393">
        <f>+K15+K27</f>
        <v>283255560</v>
      </c>
      <c r="L28" s="593"/>
    </row>
    <row r="29" spans="1:12" ht="13.5" thickBot="1" x14ac:dyDescent="0.3">
      <c r="A29" s="367" t="s">
        <v>410</v>
      </c>
      <c r="B29" s="392" t="s">
        <v>411</v>
      </c>
      <c r="C29" s="393" t="str">
        <f>IF(C15-H15&lt;0,H15-C15,"-")</f>
        <v>-</v>
      </c>
      <c r="D29" s="393" t="str">
        <f>IF(D15-I15&lt;0,I15-D15,"-")</f>
        <v>-</v>
      </c>
      <c r="E29" s="393" t="str">
        <f>IF(E15-J15&lt;0,J15-E15,"-")</f>
        <v>-</v>
      </c>
      <c r="F29" s="393" t="str">
        <f>IF(F15-K15&lt;0,K15-F15,"-")</f>
        <v>-</v>
      </c>
      <c r="G29" s="392" t="s">
        <v>412</v>
      </c>
      <c r="H29" s="393">
        <f>IF(C15-H15&gt;0,C15-H15,"-")</f>
        <v>82581704</v>
      </c>
      <c r="I29" s="393">
        <f>IF(D15-I15&gt;0,D15-I15,"-")</f>
        <v>64303385</v>
      </c>
      <c r="J29" s="393">
        <f>IF(E15-J15&gt;0,E15-J15,"-")</f>
        <v>28701717</v>
      </c>
      <c r="K29" s="393">
        <f>IF(F15-K15&gt;0,F15-K15,"-")</f>
        <v>93005102</v>
      </c>
      <c r="L29" s="593"/>
    </row>
    <row r="30" spans="1:12" ht="13.5" thickBot="1" x14ac:dyDescent="0.3">
      <c r="A30" s="367" t="s">
        <v>413</v>
      </c>
      <c r="B30" s="392" t="s">
        <v>414</v>
      </c>
      <c r="C30" s="393">
        <f>IF(C15+C27-H28&lt;0,H28-(C15+C27),"-")</f>
        <v>1328051</v>
      </c>
      <c r="D30" s="393">
        <f>IF(D15+D27-I28&lt;0,I28-(D15+D27),"-")</f>
        <v>21058370</v>
      </c>
      <c r="E30" s="393" t="str">
        <f>IF(E15+E27-J28&lt;0,J28-(E15+E27),"-")</f>
        <v>-</v>
      </c>
      <c r="F30" s="393" t="str">
        <f>IF(F15+F27-K28&lt;0,K28-(F15+F27),"-")</f>
        <v>-</v>
      </c>
      <c r="G30" s="392" t="s">
        <v>415</v>
      </c>
      <c r="H30" s="393" t="str">
        <f>IF(C15+C27-H28&gt;0,C15+C27-H28,"-")</f>
        <v>-</v>
      </c>
      <c r="I30" s="393" t="str">
        <f>IF(D15+D27-I28&gt;0,D15+D27-I28,"-")</f>
        <v>-</v>
      </c>
      <c r="J30" s="393">
        <f>IF(E15+E27-J28&gt;0,E15+E27-J28,"-")</f>
        <v>27851691</v>
      </c>
      <c r="K30" s="393">
        <f>IF(F15+F27-K28&gt;0,F15+F27-K28,"-")</f>
        <v>6793321</v>
      </c>
      <c r="L30" s="593"/>
    </row>
    <row r="31" spans="1:12" ht="18.75" x14ac:dyDescent="0.25">
      <c r="B31" s="596"/>
      <c r="C31" s="596"/>
      <c r="D31" s="596"/>
      <c r="E31" s="596"/>
      <c r="F31" s="596"/>
      <c r="G31" s="596"/>
    </row>
  </sheetData>
  <mergeCells count="5">
    <mergeCell ref="L1:L30"/>
    <mergeCell ref="A3:B3"/>
    <mergeCell ref="A4:A5"/>
    <mergeCell ref="B31:G31"/>
    <mergeCell ref="A2:B2"/>
  </mergeCells>
  <printOptions horizontalCentered="1"/>
  <pageMargins left="0.33" right="0.48" top="0.9055118110236221" bottom="0.5" header="0.6692913385826772" footer="0.28000000000000003"/>
  <pageSetup paperSize="9" scale="54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0"/>
  <sheetViews>
    <sheetView zoomScale="110" zoomScaleNormal="110" zoomScaleSheetLayoutView="115" workbookViewId="0">
      <selection activeCell="A2" sqref="A2:B2"/>
    </sheetView>
  </sheetViews>
  <sheetFormatPr defaultColWidth="8" defaultRowHeight="12.75" x14ac:dyDescent="0.25"/>
  <cols>
    <col min="1" max="1" width="5.85546875" style="326" customWidth="1"/>
    <col min="2" max="2" width="47.28515625" style="394" customWidth="1"/>
    <col min="3" max="6" width="14" style="326" customWidth="1"/>
    <col min="7" max="7" width="47.28515625" style="326" customWidth="1"/>
    <col min="8" max="11" width="14" style="326" customWidth="1"/>
    <col min="12" max="12" width="4.140625" style="326" customWidth="1"/>
    <col min="13" max="256" width="8" style="326"/>
    <col min="257" max="257" width="5.85546875" style="326" customWidth="1"/>
    <col min="258" max="258" width="47.28515625" style="326" customWidth="1"/>
    <col min="259" max="262" width="14" style="326" customWidth="1"/>
    <col min="263" max="263" width="47.28515625" style="326" customWidth="1"/>
    <col min="264" max="267" width="14" style="326" customWidth="1"/>
    <col min="268" max="268" width="4.140625" style="326" customWidth="1"/>
    <col min="269" max="512" width="8" style="326"/>
    <col min="513" max="513" width="5.85546875" style="326" customWidth="1"/>
    <col min="514" max="514" width="47.28515625" style="326" customWidth="1"/>
    <col min="515" max="518" width="14" style="326" customWidth="1"/>
    <col min="519" max="519" width="47.28515625" style="326" customWidth="1"/>
    <col min="520" max="523" width="14" style="326" customWidth="1"/>
    <col min="524" max="524" width="4.140625" style="326" customWidth="1"/>
    <col min="525" max="768" width="8" style="326"/>
    <col min="769" max="769" width="5.85546875" style="326" customWidth="1"/>
    <col min="770" max="770" width="47.28515625" style="326" customWidth="1"/>
    <col min="771" max="774" width="14" style="326" customWidth="1"/>
    <col min="775" max="775" width="47.28515625" style="326" customWidth="1"/>
    <col min="776" max="779" width="14" style="326" customWidth="1"/>
    <col min="780" max="780" width="4.140625" style="326" customWidth="1"/>
    <col min="781" max="1024" width="8" style="326"/>
    <col min="1025" max="1025" width="5.85546875" style="326" customWidth="1"/>
    <col min="1026" max="1026" width="47.28515625" style="326" customWidth="1"/>
    <col min="1027" max="1030" width="14" style="326" customWidth="1"/>
    <col min="1031" max="1031" width="47.28515625" style="326" customWidth="1"/>
    <col min="1032" max="1035" width="14" style="326" customWidth="1"/>
    <col min="1036" max="1036" width="4.140625" style="326" customWidth="1"/>
    <col min="1037" max="1280" width="8" style="326"/>
    <col min="1281" max="1281" width="5.85546875" style="326" customWidth="1"/>
    <col min="1282" max="1282" width="47.28515625" style="326" customWidth="1"/>
    <col min="1283" max="1286" width="14" style="326" customWidth="1"/>
    <col min="1287" max="1287" width="47.28515625" style="326" customWidth="1"/>
    <col min="1288" max="1291" width="14" style="326" customWidth="1"/>
    <col min="1292" max="1292" width="4.140625" style="326" customWidth="1"/>
    <col min="1293" max="1536" width="8" style="326"/>
    <col min="1537" max="1537" width="5.85546875" style="326" customWidth="1"/>
    <col min="1538" max="1538" width="47.28515625" style="326" customWidth="1"/>
    <col min="1539" max="1542" width="14" style="326" customWidth="1"/>
    <col min="1543" max="1543" width="47.28515625" style="326" customWidth="1"/>
    <col min="1544" max="1547" width="14" style="326" customWidth="1"/>
    <col min="1548" max="1548" width="4.140625" style="326" customWidth="1"/>
    <col min="1549" max="1792" width="8" style="326"/>
    <col min="1793" max="1793" width="5.85546875" style="326" customWidth="1"/>
    <col min="1794" max="1794" width="47.28515625" style="326" customWidth="1"/>
    <col min="1795" max="1798" width="14" style="326" customWidth="1"/>
    <col min="1799" max="1799" width="47.28515625" style="326" customWidth="1"/>
    <col min="1800" max="1803" width="14" style="326" customWidth="1"/>
    <col min="1804" max="1804" width="4.140625" style="326" customWidth="1"/>
    <col min="1805" max="2048" width="8" style="326"/>
    <col min="2049" max="2049" width="5.85546875" style="326" customWidth="1"/>
    <col min="2050" max="2050" width="47.28515625" style="326" customWidth="1"/>
    <col min="2051" max="2054" width="14" style="326" customWidth="1"/>
    <col min="2055" max="2055" width="47.28515625" style="326" customWidth="1"/>
    <col min="2056" max="2059" width="14" style="326" customWidth="1"/>
    <col min="2060" max="2060" width="4.140625" style="326" customWidth="1"/>
    <col min="2061" max="2304" width="8" style="326"/>
    <col min="2305" max="2305" width="5.85546875" style="326" customWidth="1"/>
    <col min="2306" max="2306" width="47.28515625" style="326" customWidth="1"/>
    <col min="2307" max="2310" width="14" style="326" customWidth="1"/>
    <col min="2311" max="2311" width="47.28515625" style="326" customWidth="1"/>
    <col min="2312" max="2315" width="14" style="326" customWidth="1"/>
    <col min="2316" max="2316" width="4.140625" style="326" customWidth="1"/>
    <col min="2317" max="2560" width="8" style="326"/>
    <col min="2561" max="2561" width="5.85546875" style="326" customWidth="1"/>
    <col min="2562" max="2562" width="47.28515625" style="326" customWidth="1"/>
    <col min="2563" max="2566" width="14" style="326" customWidth="1"/>
    <col min="2567" max="2567" width="47.28515625" style="326" customWidth="1"/>
    <col min="2568" max="2571" width="14" style="326" customWidth="1"/>
    <col min="2572" max="2572" width="4.140625" style="326" customWidth="1"/>
    <col min="2573" max="2816" width="8" style="326"/>
    <col min="2817" max="2817" width="5.85546875" style="326" customWidth="1"/>
    <col min="2818" max="2818" width="47.28515625" style="326" customWidth="1"/>
    <col min="2819" max="2822" width="14" style="326" customWidth="1"/>
    <col min="2823" max="2823" width="47.28515625" style="326" customWidth="1"/>
    <col min="2824" max="2827" width="14" style="326" customWidth="1"/>
    <col min="2828" max="2828" width="4.140625" style="326" customWidth="1"/>
    <col min="2829" max="3072" width="8" style="326"/>
    <col min="3073" max="3073" width="5.85546875" style="326" customWidth="1"/>
    <col min="3074" max="3074" width="47.28515625" style="326" customWidth="1"/>
    <col min="3075" max="3078" width="14" style="326" customWidth="1"/>
    <col min="3079" max="3079" width="47.28515625" style="326" customWidth="1"/>
    <col min="3080" max="3083" width="14" style="326" customWidth="1"/>
    <col min="3084" max="3084" width="4.140625" style="326" customWidth="1"/>
    <col min="3085" max="3328" width="8" style="326"/>
    <col min="3329" max="3329" width="5.85546875" style="326" customWidth="1"/>
    <col min="3330" max="3330" width="47.28515625" style="326" customWidth="1"/>
    <col min="3331" max="3334" width="14" style="326" customWidth="1"/>
    <col min="3335" max="3335" width="47.28515625" style="326" customWidth="1"/>
    <col min="3336" max="3339" width="14" style="326" customWidth="1"/>
    <col min="3340" max="3340" width="4.140625" style="326" customWidth="1"/>
    <col min="3341" max="3584" width="8" style="326"/>
    <col min="3585" max="3585" width="5.85546875" style="326" customWidth="1"/>
    <col min="3586" max="3586" width="47.28515625" style="326" customWidth="1"/>
    <col min="3587" max="3590" width="14" style="326" customWidth="1"/>
    <col min="3591" max="3591" width="47.28515625" style="326" customWidth="1"/>
    <col min="3592" max="3595" width="14" style="326" customWidth="1"/>
    <col min="3596" max="3596" width="4.140625" style="326" customWidth="1"/>
    <col min="3597" max="3840" width="8" style="326"/>
    <col min="3841" max="3841" width="5.85546875" style="326" customWidth="1"/>
    <col min="3842" max="3842" width="47.28515625" style="326" customWidth="1"/>
    <col min="3843" max="3846" width="14" style="326" customWidth="1"/>
    <col min="3847" max="3847" width="47.28515625" style="326" customWidth="1"/>
    <col min="3848" max="3851" width="14" style="326" customWidth="1"/>
    <col min="3852" max="3852" width="4.140625" style="326" customWidth="1"/>
    <col min="3853" max="4096" width="8" style="326"/>
    <col min="4097" max="4097" width="5.85546875" style="326" customWidth="1"/>
    <col min="4098" max="4098" width="47.28515625" style="326" customWidth="1"/>
    <col min="4099" max="4102" width="14" style="326" customWidth="1"/>
    <col min="4103" max="4103" width="47.28515625" style="326" customWidth="1"/>
    <col min="4104" max="4107" width="14" style="326" customWidth="1"/>
    <col min="4108" max="4108" width="4.140625" style="326" customWidth="1"/>
    <col min="4109" max="4352" width="8" style="326"/>
    <col min="4353" max="4353" width="5.85546875" style="326" customWidth="1"/>
    <col min="4354" max="4354" width="47.28515625" style="326" customWidth="1"/>
    <col min="4355" max="4358" width="14" style="326" customWidth="1"/>
    <col min="4359" max="4359" width="47.28515625" style="326" customWidth="1"/>
    <col min="4360" max="4363" width="14" style="326" customWidth="1"/>
    <col min="4364" max="4364" width="4.140625" style="326" customWidth="1"/>
    <col min="4365" max="4608" width="8" style="326"/>
    <col min="4609" max="4609" width="5.85546875" style="326" customWidth="1"/>
    <col min="4610" max="4610" width="47.28515625" style="326" customWidth="1"/>
    <col min="4611" max="4614" width="14" style="326" customWidth="1"/>
    <col min="4615" max="4615" width="47.28515625" style="326" customWidth="1"/>
    <col min="4616" max="4619" width="14" style="326" customWidth="1"/>
    <col min="4620" max="4620" width="4.140625" style="326" customWidth="1"/>
    <col min="4621" max="4864" width="8" style="326"/>
    <col min="4865" max="4865" width="5.85546875" style="326" customWidth="1"/>
    <col min="4866" max="4866" width="47.28515625" style="326" customWidth="1"/>
    <col min="4867" max="4870" width="14" style="326" customWidth="1"/>
    <col min="4871" max="4871" width="47.28515625" style="326" customWidth="1"/>
    <col min="4872" max="4875" width="14" style="326" customWidth="1"/>
    <col min="4876" max="4876" width="4.140625" style="326" customWidth="1"/>
    <col min="4877" max="5120" width="8" style="326"/>
    <col min="5121" max="5121" width="5.85546875" style="326" customWidth="1"/>
    <col min="5122" max="5122" width="47.28515625" style="326" customWidth="1"/>
    <col min="5123" max="5126" width="14" style="326" customWidth="1"/>
    <col min="5127" max="5127" width="47.28515625" style="326" customWidth="1"/>
    <col min="5128" max="5131" width="14" style="326" customWidth="1"/>
    <col min="5132" max="5132" width="4.140625" style="326" customWidth="1"/>
    <col min="5133" max="5376" width="8" style="326"/>
    <col min="5377" max="5377" width="5.85546875" style="326" customWidth="1"/>
    <col min="5378" max="5378" width="47.28515625" style="326" customWidth="1"/>
    <col min="5379" max="5382" width="14" style="326" customWidth="1"/>
    <col min="5383" max="5383" width="47.28515625" style="326" customWidth="1"/>
    <col min="5384" max="5387" width="14" style="326" customWidth="1"/>
    <col min="5388" max="5388" width="4.140625" style="326" customWidth="1"/>
    <col min="5389" max="5632" width="8" style="326"/>
    <col min="5633" max="5633" width="5.85546875" style="326" customWidth="1"/>
    <col min="5634" max="5634" width="47.28515625" style="326" customWidth="1"/>
    <col min="5635" max="5638" width="14" style="326" customWidth="1"/>
    <col min="5639" max="5639" width="47.28515625" style="326" customWidth="1"/>
    <col min="5640" max="5643" width="14" style="326" customWidth="1"/>
    <col min="5644" max="5644" width="4.140625" style="326" customWidth="1"/>
    <col min="5645" max="5888" width="8" style="326"/>
    <col min="5889" max="5889" width="5.85546875" style="326" customWidth="1"/>
    <col min="5890" max="5890" width="47.28515625" style="326" customWidth="1"/>
    <col min="5891" max="5894" width="14" style="326" customWidth="1"/>
    <col min="5895" max="5895" width="47.28515625" style="326" customWidth="1"/>
    <col min="5896" max="5899" width="14" style="326" customWidth="1"/>
    <col min="5900" max="5900" width="4.140625" style="326" customWidth="1"/>
    <col min="5901" max="6144" width="8" style="326"/>
    <col min="6145" max="6145" width="5.85546875" style="326" customWidth="1"/>
    <col min="6146" max="6146" width="47.28515625" style="326" customWidth="1"/>
    <col min="6147" max="6150" width="14" style="326" customWidth="1"/>
    <col min="6151" max="6151" width="47.28515625" style="326" customWidth="1"/>
    <col min="6152" max="6155" width="14" style="326" customWidth="1"/>
    <col min="6156" max="6156" width="4.140625" style="326" customWidth="1"/>
    <col min="6157" max="6400" width="8" style="326"/>
    <col min="6401" max="6401" width="5.85546875" style="326" customWidth="1"/>
    <col min="6402" max="6402" width="47.28515625" style="326" customWidth="1"/>
    <col min="6403" max="6406" width="14" style="326" customWidth="1"/>
    <col min="6407" max="6407" width="47.28515625" style="326" customWidth="1"/>
    <col min="6408" max="6411" width="14" style="326" customWidth="1"/>
    <col min="6412" max="6412" width="4.140625" style="326" customWidth="1"/>
    <col min="6413" max="6656" width="8" style="326"/>
    <col min="6657" max="6657" width="5.85546875" style="326" customWidth="1"/>
    <col min="6658" max="6658" width="47.28515625" style="326" customWidth="1"/>
    <col min="6659" max="6662" width="14" style="326" customWidth="1"/>
    <col min="6663" max="6663" width="47.28515625" style="326" customWidth="1"/>
    <col min="6664" max="6667" width="14" style="326" customWidth="1"/>
    <col min="6668" max="6668" width="4.140625" style="326" customWidth="1"/>
    <col min="6669" max="6912" width="8" style="326"/>
    <col min="6913" max="6913" width="5.85546875" style="326" customWidth="1"/>
    <col min="6914" max="6914" width="47.28515625" style="326" customWidth="1"/>
    <col min="6915" max="6918" width="14" style="326" customWidth="1"/>
    <col min="6919" max="6919" width="47.28515625" style="326" customWidth="1"/>
    <col min="6920" max="6923" width="14" style="326" customWidth="1"/>
    <col min="6924" max="6924" width="4.140625" style="326" customWidth="1"/>
    <col min="6925" max="7168" width="8" style="326"/>
    <col min="7169" max="7169" width="5.85546875" style="326" customWidth="1"/>
    <col min="7170" max="7170" width="47.28515625" style="326" customWidth="1"/>
    <col min="7171" max="7174" width="14" style="326" customWidth="1"/>
    <col min="7175" max="7175" width="47.28515625" style="326" customWidth="1"/>
    <col min="7176" max="7179" width="14" style="326" customWidth="1"/>
    <col min="7180" max="7180" width="4.140625" style="326" customWidth="1"/>
    <col min="7181" max="7424" width="8" style="326"/>
    <col min="7425" max="7425" width="5.85546875" style="326" customWidth="1"/>
    <col min="7426" max="7426" width="47.28515625" style="326" customWidth="1"/>
    <col min="7427" max="7430" width="14" style="326" customWidth="1"/>
    <col min="7431" max="7431" width="47.28515625" style="326" customWidth="1"/>
    <col min="7432" max="7435" width="14" style="326" customWidth="1"/>
    <col min="7436" max="7436" width="4.140625" style="326" customWidth="1"/>
    <col min="7437" max="7680" width="8" style="326"/>
    <col min="7681" max="7681" width="5.85546875" style="326" customWidth="1"/>
    <col min="7682" max="7682" width="47.28515625" style="326" customWidth="1"/>
    <col min="7683" max="7686" width="14" style="326" customWidth="1"/>
    <col min="7687" max="7687" width="47.28515625" style="326" customWidth="1"/>
    <col min="7688" max="7691" width="14" style="326" customWidth="1"/>
    <col min="7692" max="7692" width="4.140625" style="326" customWidth="1"/>
    <col min="7693" max="7936" width="8" style="326"/>
    <col min="7937" max="7937" width="5.85546875" style="326" customWidth="1"/>
    <col min="7938" max="7938" width="47.28515625" style="326" customWidth="1"/>
    <col min="7939" max="7942" width="14" style="326" customWidth="1"/>
    <col min="7943" max="7943" width="47.28515625" style="326" customWidth="1"/>
    <col min="7944" max="7947" width="14" style="326" customWidth="1"/>
    <col min="7948" max="7948" width="4.140625" style="326" customWidth="1"/>
    <col min="7949" max="8192" width="8" style="326"/>
    <col min="8193" max="8193" width="5.85546875" style="326" customWidth="1"/>
    <col min="8194" max="8194" width="47.28515625" style="326" customWidth="1"/>
    <col min="8195" max="8198" width="14" style="326" customWidth="1"/>
    <col min="8199" max="8199" width="47.28515625" style="326" customWidth="1"/>
    <col min="8200" max="8203" width="14" style="326" customWidth="1"/>
    <col min="8204" max="8204" width="4.140625" style="326" customWidth="1"/>
    <col min="8205" max="8448" width="8" style="326"/>
    <col min="8449" max="8449" width="5.85546875" style="326" customWidth="1"/>
    <col min="8450" max="8450" width="47.28515625" style="326" customWidth="1"/>
    <col min="8451" max="8454" width="14" style="326" customWidth="1"/>
    <col min="8455" max="8455" width="47.28515625" style="326" customWidth="1"/>
    <col min="8456" max="8459" width="14" style="326" customWidth="1"/>
    <col min="8460" max="8460" width="4.140625" style="326" customWidth="1"/>
    <col min="8461" max="8704" width="8" style="326"/>
    <col min="8705" max="8705" width="5.85546875" style="326" customWidth="1"/>
    <col min="8706" max="8706" width="47.28515625" style="326" customWidth="1"/>
    <col min="8707" max="8710" width="14" style="326" customWidth="1"/>
    <col min="8711" max="8711" width="47.28515625" style="326" customWidth="1"/>
    <col min="8712" max="8715" width="14" style="326" customWidth="1"/>
    <col min="8716" max="8716" width="4.140625" style="326" customWidth="1"/>
    <col min="8717" max="8960" width="8" style="326"/>
    <col min="8961" max="8961" width="5.85546875" style="326" customWidth="1"/>
    <col min="8962" max="8962" width="47.28515625" style="326" customWidth="1"/>
    <col min="8963" max="8966" width="14" style="326" customWidth="1"/>
    <col min="8967" max="8967" width="47.28515625" style="326" customWidth="1"/>
    <col min="8968" max="8971" width="14" style="326" customWidth="1"/>
    <col min="8972" max="8972" width="4.140625" style="326" customWidth="1"/>
    <col min="8973" max="9216" width="8" style="326"/>
    <col min="9217" max="9217" width="5.85546875" style="326" customWidth="1"/>
    <col min="9218" max="9218" width="47.28515625" style="326" customWidth="1"/>
    <col min="9219" max="9222" width="14" style="326" customWidth="1"/>
    <col min="9223" max="9223" width="47.28515625" style="326" customWidth="1"/>
    <col min="9224" max="9227" width="14" style="326" customWidth="1"/>
    <col min="9228" max="9228" width="4.140625" style="326" customWidth="1"/>
    <col min="9229" max="9472" width="8" style="326"/>
    <col min="9473" max="9473" width="5.85546875" style="326" customWidth="1"/>
    <col min="9474" max="9474" width="47.28515625" style="326" customWidth="1"/>
    <col min="9475" max="9478" width="14" style="326" customWidth="1"/>
    <col min="9479" max="9479" width="47.28515625" style="326" customWidth="1"/>
    <col min="9480" max="9483" width="14" style="326" customWidth="1"/>
    <col min="9484" max="9484" width="4.140625" style="326" customWidth="1"/>
    <col min="9485" max="9728" width="8" style="326"/>
    <col min="9729" max="9729" width="5.85546875" style="326" customWidth="1"/>
    <col min="9730" max="9730" width="47.28515625" style="326" customWidth="1"/>
    <col min="9731" max="9734" width="14" style="326" customWidth="1"/>
    <col min="9735" max="9735" width="47.28515625" style="326" customWidth="1"/>
    <col min="9736" max="9739" width="14" style="326" customWidth="1"/>
    <col min="9740" max="9740" width="4.140625" style="326" customWidth="1"/>
    <col min="9741" max="9984" width="8" style="326"/>
    <col min="9985" max="9985" width="5.85546875" style="326" customWidth="1"/>
    <col min="9986" max="9986" width="47.28515625" style="326" customWidth="1"/>
    <col min="9987" max="9990" width="14" style="326" customWidth="1"/>
    <col min="9991" max="9991" width="47.28515625" style="326" customWidth="1"/>
    <col min="9992" max="9995" width="14" style="326" customWidth="1"/>
    <col min="9996" max="9996" width="4.140625" style="326" customWidth="1"/>
    <col min="9997" max="10240" width="8" style="326"/>
    <col min="10241" max="10241" width="5.85546875" style="326" customWidth="1"/>
    <col min="10242" max="10242" width="47.28515625" style="326" customWidth="1"/>
    <col min="10243" max="10246" width="14" style="326" customWidth="1"/>
    <col min="10247" max="10247" width="47.28515625" style="326" customWidth="1"/>
    <col min="10248" max="10251" width="14" style="326" customWidth="1"/>
    <col min="10252" max="10252" width="4.140625" style="326" customWidth="1"/>
    <col min="10253" max="10496" width="8" style="326"/>
    <col min="10497" max="10497" width="5.85546875" style="326" customWidth="1"/>
    <col min="10498" max="10498" width="47.28515625" style="326" customWidth="1"/>
    <col min="10499" max="10502" width="14" style="326" customWidth="1"/>
    <col min="10503" max="10503" width="47.28515625" style="326" customWidth="1"/>
    <col min="10504" max="10507" width="14" style="326" customWidth="1"/>
    <col min="10508" max="10508" width="4.140625" style="326" customWidth="1"/>
    <col min="10509" max="10752" width="8" style="326"/>
    <col min="10753" max="10753" width="5.85546875" style="326" customWidth="1"/>
    <col min="10754" max="10754" width="47.28515625" style="326" customWidth="1"/>
    <col min="10755" max="10758" width="14" style="326" customWidth="1"/>
    <col min="10759" max="10759" width="47.28515625" style="326" customWidth="1"/>
    <col min="10760" max="10763" width="14" style="326" customWidth="1"/>
    <col min="10764" max="10764" width="4.140625" style="326" customWidth="1"/>
    <col min="10765" max="11008" width="8" style="326"/>
    <col min="11009" max="11009" width="5.85546875" style="326" customWidth="1"/>
    <col min="11010" max="11010" width="47.28515625" style="326" customWidth="1"/>
    <col min="11011" max="11014" width="14" style="326" customWidth="1"/>
    <col min="11015" max="11015" width="47.28515625" style="326" customWidth="1"/>
    <col min="11016" max="11019" width="14" style="326" customWidth="1"/>
    <col min="11020" max="11020" width="4.140625" style="326" customWidth="1"/>
    <col min="11021" max="11264" width="8" style="326"/>
    <col min="11265" max="11265" width="5.85546875" style="326" customWidth="1"/>
    <col min="11266" max="11266" width="47.28515625" style="326" customWidth="1"/>
    <col min="11267" max="11270" width="14" style="326" customWidth="1"/>
    <col min="11271" max="11271" width="47.28515625" style="326" customWidth="1"/>
    <col min="11272" max="11275" width="14" style="326" customWidth="1"/>
    <col min="11276" max="11276" width="4.140625" style="326" customWidth="1"/>
    <col min="11277" max="11520" width="8" style="326"/>
    <col min="11521" max="11521" width="5.85546875" style="326" customWidth="1"/>
    <col min="11522" max="11522" width="47.28515625" style="326" customWidth="1"/>
    <col min="11523" max="11526" width="14" style="326" customWidth="1"/>
    <col min="11527" max="11527" width="47.28515625" style="326" customWidth="1"/>
    <col min="11528" max="11531" width="14" style="326" customWidth="1"/>
    <col min="11532" max="11532" width="4.140625" style="326" customWidth="1"/>
    <col min="11533" max="11776" width="8" style="326"/>
    <col min="11777" max="11777" width="5.85546875" style="326" customWidth="1"/>
    <col min="11778" max="11778" width="47.28515625" style="326" customWidth="1"/>
    <col min="11779" max="11782" width="14" style="326" customWidth="1"/>
    <col min="11783" max="11783" width="47.28515625" style="326" customWidth="1"/>
    <col min="11784" max="11787" width="14" style="326" customWidth="1"/>
    <col min="11788" max="11788" width="4.140625" style="326" customWidth="1"/>
    <col min="11789" max="12032" width="8" style="326"/>
    <col min="12033" max="12033" width="5.85546875" style="326" customWidth="1"/>
    <col min="12034" max="12034" width="47.28515625" style="326" customWidth="1"/>
    <col min="12035" max="12038" width="14" style="326" customWidth="1"/>
    <col min="12039" max="12039" width="47.28515625" style="326" customWidth="1"/>
    <col min="12040" max="12043" width="14" style="326" customWidth="1"/>
    <col min="12044" max="12044" width="4.140625" style="326" customWidth="1"/>
    <col min="12045" max="12288" width="8" style="326"/>
    <col min="12289" max="12289" width="5.85546875" style="326" customWidth="1"/>
    <col min="12290" max="12290" width="47.28515625" style="326" customWidth="1"/>
    <col min="12291" max="12294" width="14" style="326" customWidth="1"/>
    <col min="12295" max="12295" width="47.28515625" style="326" customWidth="1"/>
    <col min="12296" max="12299" width="14" style="326" customWidth="1"/>
    <col min="12300" max="12300" width="4.140625" style="326" customWidth="1"/>
    <col min="12301" max="12544" width="8" style="326"/>
    <col min="12545" max="12545" width="5.85546875" style="326" customWidth="1"/>
    <col min="12546" max="12546" width="47.28515625" style="326" customWidth="1"/>
    <col min="12547" max="12550" width="14" style="326" customWidth="1"/>
    <col min="12551" max="12551" width="47.28515625" style="326" customWidth="1"/>
    <col min="12552" max="12555" width="14" style="326" customWidth="1"/>
    <col min="12556" max="12556" width="4.140625" style="326" customWidth="1"/>
    <col min="12557" max="12800" width="8" style="326"/>
    <col min="12801" max="12801" width="5.85546875" style="326" customWidth="1"/>
    <col min="12802" max="12802" width="47.28515625" style="326" customWidth="1"/>
    <col min="12803" max="12806" width="14" style="326" customWidth="1"/>
    <col min="12807" max="12807" width="47.28515625" style="326" customWidth="1"/>
    <col min="12808" max="12811" width="14" style="326" customWidth="1"/>
    <col min="12812" max="12812" width="4.140625" style="326" customWidth="1"/>
    <col min="12813" max="13056" width="8" style="326"/>
    <col min="13057" max="13057" width="5.85546875" style="326" customWidth="1"/>
    <col min="13058" max="13058" width="47.28515625" style="326" customWidth="1"/>
    <col min="13059" max="13062" width="14" style="326" customWidth="1"/>
    <col min="13063" max="13063" width="47.28515625" style="326" customWidth="1"/>
    <col min="13064" max="13067" width="14" style="326" customWidth="1"/>
    <col min="13068" max="13068" width="4.140625" style="326" customWidth="1"/>
    <col min="13069" max="13312" width="8" style="326"/>
    <col min="13313" max="13313" width="5.85546875" style="326" customWidth="1"/>
    <col min="13314" max="13314" width="47.28515625" style="326" customWidth="1"/>
    <col min="13315" max="13318" width="14" style="326" customWidth="1"/>
    <col min="13319" max="13319" width="47.28515625" style="326" customWidth="1"/>
    <col min="13320" max="13323" width="14" style="326" customWidth="1"/>
    <col min="13324" max="13324" width="4.140625" style="326" customWidth="1"/>
    <col min="13325" max="13568" width="8" style="326"/>
    <col min="13569" max="13569" width="5.85546875" style="326" customWidth="1"/>
    <col min="13570" max="13570" width="47.28515625" style="326" customWidth="1"/>
    <col min="13571" max="13574" width="14" style="326" customWidth="1"/>
    <col min="13575" max="13575" width="47.28515625" style="326" customWidth="1"/>
    <col min="13576" max="13579" width="14" style="326" customWidth="1"/>
    <col min="13580" max="13580" width="4.140625" style="326" customWidth="1"/>
    <col min="13581" max="13824" width="8" style="326"/>
    <col min="13825" max="13825" width="5.85546875" style="326" customWidth="1"/>
    <col min="13826" max="13826" width="47.28515625" style="326" customWidth="1"/>
    <col min="13827" max="13830" width="14" style="326" customWidth="1"/>
    <col min="13831" max="13831" width="47.28515625" style="326" customWidth="1"/>
    <col min="13832" max="13835" width="14" style="326" customWidth="1"/>
    <col min="13836" max="13836" width="4.140625" style="326" customWidth="1"/>
    <col min="13837" max="14080" width="8" style="326"/>
    <col min="14081" max="14081" width="5.85546875" style="326" customWidth="1"/>
    <col min="14082" max="14082" width="47.28515625" style="326" customWidth="1"/>
    <col min="14083" max="14086" width="14" style="326" customWidth="1"/>
    <col min="14087" max="14087" width="47.28515625" style="326" customWidth="1"/>
    <col min="14088" max="14091" width="14" style="326" customWidth="1"/>
    <col min="14092" max="14092" width="4.140625" style="326" customWidth="1"/>
    <col min="14093" max="14336" width="8" style="326"/>
    <col min="14337" max="14337" width="5.85546875" style="326" customWidth="1"/>
    <col min="14338" max="14338" width="47.28515625" style="326" customWidth="1"/>
    <col min="14339" max="14342" width="14" style="326" customWidth="1"/>
    <col min="14343" max="14343" width="47.28515625" style="326" customWidth="1"/>
    <col min="14344" max="14347" width="14" style="326" customWidth="1"/>
    <col min="14348" max="14348" width="4.140625" style="326" customWidth="1"/>
    <col min="14349" max="14592" width="8" style="326"/>
    <col min="14593" max="14593" width="5.85546875" style="326" customWidth="1"/>
    <col min="14594" max="14594" width="47.28515625" style="326" customWidth="1"/>
    <col min="14595" max="14598" width="14" style="326" customWidth="1"/>
    <col min="14599" max="14599" width="47.28515625" style="326" customWidth="1"/>
    <col min="14600" max="14603" width="14" style="326" customWidth="1"/>
    <col min="14604" max="14604" width="4.140625" style="326" customWidth="1"/>
    <col min="14605" max="14848" width="8" style="326"/>
    <col min="14849" max="14849" width="5.85546875" style="326" customWidth="1"/>
    <col min="14850" max="14850" width="47.28515625" style="326" customWidth="1"/>
    <col min="14851" max="14854" width="14" style="326" customWidth="1"/>
    <col min="14855" max="14855" width="47.28515625" style="326" customWidth="1"/>
    <col min="14856" max="14859" width="14" style="326" customWidth="1"/>
    <col min="14860" max="14860" width="4.140625" style="326" customWidth="1"/>
    <col min="14861" max="15104" width="8" style="326"/>
    <col min="15105" max="15105" width="5.85546875" style="326" customWidth="1"/>
    <col min="15106" max="15106" width="47.28515625" style="326" customWidth="1"/>
    <col min="15107" max="15110" width="14" style="326" customWidth="1"/>
    <col min="15111" max="15111" width="47.28515625" style="326" customWidth="1"/>
    <col min="15112" max="15115" width="14" style="326" customWidth="1"/>
    <col min="15116" max="15116" width="4.140625" style="326" customWidth="1"/>
    <col min="15117" max="15360" width="8" style="326"/>
    <col min="15361" max="15361" width="5.85546875" style="326" customWidth="1"/>
    <col min="15362" max="15362" width="47.28515625" style="326" customWidth="1"/>
    <col min="15363" max="15366" width="14" style="326" customWidth="1"/>
    <col min="15367" max="15367" width="47.28515625" style="326" customWidth="1"/>
    <col min="15368" max="15371" width="14" style="326" customWidth="1"/>
    <col min="15372" max="15372" width="4.140625" style="326" customWidth="1"/>
    <col min="15373" max="15616" width="8" style="326"/>
    <col min="15617" max="15617" width="5.85546875" style="326" customWidth="1"/>
    <col min="15618" max="15618" width="47.28515625" style="326" customWidth="1"/>
    <col min="15619" max="15622" width="14" style="326" customWidth="1"/>
    <col min="15623" max="15623" width="47.28515625" style="326" customWidth="1"/>
    <col min="15624" max="15627" width="14" style="326" customWidth="1"/>
    <col min="15628" max="15628" width="4.140625" style="326" customWidth="1"/>
    <col min="15629" max="15872" width="8" style="326"/>
    <col min="15873" max="15873" width="5.85546875" style="326" customWidth="1"/>
    <col min="15874" max="15874" width="47.28515625" style="326" customWidth="1"/>
    <col min="15875" max="15878" width="14" style="326" customWidth="1"/>
    <col min="15879" max="15879" width="47.28515625" style="326" customWidth="1"/>
    <col min="15880" max="15883" width="14" style="326" customWidth="1"/>
    <col min="15884" max="15884" width="4.140625" style="326" customWidth="1"/>
    <col min="15885" max="16128" width="8" style="326"/>
    <col min="16129" max="16129" width="5.85546875" style="326" customWidth="1"/>
    <col min="16130" max="16130" width="47.28515625" style="326" customWidth="1"/>
    <col min="16131" max="16134" width="14" style="326" customWidth="1"/>
    <col min="16135" max="16135" width="47.28515625" style="326" customWidth="1"/>
    <col min="16136" max="16139" width="14" style="326" customWidth="1"/>
    <col min="16140" max="16140" width="4.140625" style="326" customWidth="1"/>
    <col min="16141" max="16384" width="8" style="326"/>
  </cols>
  <sheetData>
    <row r="1" spans="1:12" ht="31.5" x14ac:dyDescent="0.25">
      <c r="B1" s="327" t="s">
        <v>416</v>
      </c>
      <c r="C1" s="328"/>
      <c r="D1" s="328"/>
      <c r="E1" s="328"/>
      <c r="F1" s="328"/>
      <c r="G1" s="328"/>
      <c r="H1" s="328"/>
      <c r="I1" s="328"/>
      <c r="J1" s="328"/>
      <c r="K1" s="328"/>
      <c r="L1" s="593"/>
    </row>
    <row r="2" spans="1:12" ht="19.5" customHeight="1" x14ac:dyDescent="0.25">
      <c r="A2" s="538" t="s">
        <v>542</v>
      </c>
      <c r="B2" s="538"/>
      <c r="C2" s="328"/>
      <c r="D2" s="328"/>
      <c r="E2" s="328"/>
      <c r="F2" s="328"/>
      <c r="G2" s="328"/>
      <c r="H2" s="329"/>
      <c r="I2" s="329"/>
      <c r="J2" s="329"/>
      <c r="K2" s="329"/>
      <c r="L2" s="593"/>
    </row>
    <row r="3" spans="1:12" ht="15.75" thickBot="1" x14ac:dyDescent="0.3">
      <c r="A3" s="538" t="s">
        <v>541</v>
      </c>
      <c r="B3" s="538"/>
      <c r="H3" s="330" t="s">
        <v>3</v>
      </c>
      <c r="I3" s="330"/>
      <c r="J3" s="330"/>
      <c r="K3" s="330"/>
      <c r="L3" s="593"/>
    </row>
    <row r="4" spans="1:12" ht="13.5" thickBot="1" x14ac:dyDescent="0.3">
      <c r="A4" s="597" t="s">
        <v>351</v>
      </c>
      <c r="B4" s="331" t="s">
        <v>352</v>
      </c>
      <c r="C4" s="332"/>
      <c r="D4" s="333"/>
      <c r="E4" s="333"/>
      <c r="F4" s="333"/>
      <c r="G4" s="331" t="s">
        <v>353</v>
      </c>
      <c r="H4" s="395"/>
      <c r="I4" s="396"/>
      <c r="J4" s="396"/>
      <c r="K4" s="396"/>
      <c r="L4" s="593"/>
    </row>
    <row r="5" spans="1:12" s="341" customFormat="1" ht="36.75" thickBot="1" x14ac:dyDescent="0.3">
      <c r="A5" s="598"/>
      <c r="B5" s="336" t="s">
        <v>354</v>
      </c>
      <c r="C5" s="337" t="s">
        <v>355</v>
      </c>
      <c r="D5" s="338" t="s">
        <v>8</v>
      </c>
      <c r="E5" s="338" t="s">
        <v>79</v>
      </c>
      <c r="F5" s="338" t="s">
        <v>78</v>
      </c>
      <c r="G5" s="336" t="s">
        <v>354</v>
      </c>
      <c r="H5" s="337" t="str">
        <f>+'[1]7,a Műk. mérleg'!C5</f>
        <v>2019. évi előirányzat</v>
      </c>
      <c r="I5" s="338" t="s">
        <v>8</v>
      </c>
      <c r="J5" s="338" t="s">
        <v>79</v>
      </c>
      <c r="K5" s="338" t="s">
        <v>78</v>
      </c>
      <c r="L5" s="593"/>
    </row>
    <row r="6" spans="1:12" s="341" customFormat="1" ht="13.5" thickBot="1" x14ac:dyDescent="0.3">
      <c r="A6" s="342" t="s">
        <v>11</v>
      </c>
      <c r="B6" s="343" t="s">
        <v>24</v>
      </c>
      <c r="C6" s="344" t="s">
        <v>33</v>
      </c>
      <c r="D6" s="345"/>
      <c r="E6" s="345"/>
      <c r="F6" s="345"/>
      <c r="G6" s="343" t="s">
        <v>92</v>
      </c>
      <c r="H6" s="397" t="s">
        <v>93</v>
      </c>
      <c r="I6" s="342"/>
      <c r="J6" s="342"/>
      <c r="K6" s="342"/>
      <c r="L6" s="593"/>
    </row>
    <row r="7" spans="1:12" ht="12.95" customHeight="1" x14ac:dyDescent="0.25">
      <c r="A7" s="349" t="s">
        <v>356</v>
      </c>
      <c r="B7" s="350" t="s">
        <v>417</v>
      </c>
      <c r="C7" s="351">
        <v>104528617</v>
      </c>
      <c r="D7" s="352">
        <v>64528617</v>
      </c>
      <c r="E7" s="352">
        <f>F7-D7</f>
        <v>-15041489</v>
      </c>
      <c r="F7" s="352">
        <v>49487128</v>
      </c>
      <c r="G7" s="350" t="s">
        <v>259</v>
      </c>
      <c r="H7" s="398">
        <v>4350000</v>
      </c>
      <c r="I7" s="351">
        <v>4588500</v>
      </c>
      <c r="J7" s="351">
        <f>K7-I7</f>
        <v>-700000</v>
      </c>
      <c r="K7" s="351">
        <v>3888500</v>
      </c>
      <c r="L7" s="593"/>
    </row>
    <row r="8" spans="1:12" x14ac:dyDescent="0.25">
      <c r="A8" s="356" t="s">
        <v>358</v>
      </c>
      <c r="B8" s="357" t="s">
        <v>418</v>
      </c>
      <c r="C8" s="358">
        <v>0</v>
      </c>
      <c r="D8" s="359"/>
      <c r="E8" s="352">
        <f>F8-D8</f>
        <v>0</v>
      </c>
      <c r="F8" s="359"/>
      <c r="G8" s="399" t="s">
        <v>419</v>
      </c>
      <c r="H8" s="400"/>
      <c r="I8" s="401"/>
      <c r="J8" s="351">
        <f>K8-I8</f>
        <v>0</v>
      </c>
      <c r="K8" s="401"/>
      <c r="L8" s="593"/>
    </row>
    <row r="9" spans="1:12" ht="12.95" customHeight="1" x14ac:dyDescent="0.25">
      <c r="A9" s="356" t="s">
        <v>361</v>
      </c>
      <c r="B9" s="357" t="s">
        <v>145</v>
      </c>
      <c r="C9" s="358">
        <v>7000000</v>
      </c>
      <c r="D9" s="359">
        <v>7001000</v>
      </c>
      <c r="E9" s="352">
        <f>F9-D9</f>
        <v>0</v>
      </c>
      <c r="F9" s="359">
        <v>7001000</v>
      </c>
      <c r="G9" s="357" t="s">
        <v>269</v>
      </c>
      <c r="H9" s="361">
        <v>209473000</v>
      </c>
      <c r="I9" s="358">
        <v>197434254</v>
      </c>
      <c r="J9" s="351">
        <f>K9-I9</f>
        <v>17563374</v>
      </c>
      <c r="K9" s="358">
        <v>214997628</v>
      </c>
      <c r="L9" s="593"/>
    </row>
    <row r="10" spans="1:12" ht="12.95" customHeight="1" x14ac:dyDescent="0.25">
      <c r="A10" s="356" t="s">
        <v>364</v>
      </c>
      <c r="B10" s="357" t="s">
        <v>420</v>
      </c>
      <c r="C10" s="358">
        <v>0</v>
      </c>
      <c r="D10" s="359"/>
      <c r="E10" s="359"/>
      <c r="F10" s="359"/>
      <c r="G10" s="399" t="s">
        <v>421</v>
      </c>
      <c r="H10" s="400"/>
      <c r="I10" s="401"/>
      <c r="J10" s="351">
        <f>K10-I10</f>
        <v>0</v>
      </c>
      <c r="K10" s="401"/>
      <c r="L10" s="593"/>
    </row>
    <row r="11" spans="1:12" ht="12.75" customHeight="1" x14ac:dyDescent="0.25">
      <c r="A11" s="356" t="s">
        <v>365</v>
      </c>
      <c r="B11" s="357" t="s">
        <v>422</v>
      </c>
      <c r="C11" s="358"/>
      <c r="D11" s="359"/>
      <c r="E11" s="359"/>
      <c r="F11" s="359"/>
      <c r="G11" s="357" t="s">
        <v>423</v>
      </c>
      <c r="H11" s="361">
        <v>500000</v>
      </c>
      <c r="I11" s="358">
        <v>500000</v>
      </c>
      <c r="J11" s="351">
        <f>K11-I11</f>
        <v>0</v>
      </c>
      <c r="K11" s="358">
        <v>500000</v>
      </c>
      <c r="L11" s="593"/>
    </row>
    <row r="12" spans="1:12" ht="12.95" customHeight="1" x14ac:dyDescent="0.25">
      <c r="A12" s="356" t="s">
        <v>366</v>
      </c>
      <c r="B12" s="357" t="s">
        <v>424</v>
      </c>
      <c r="C12" s="358"/>
      <c r="D12" s="358"/>
      <c r="E12" s="358"/>
      <c r="F12" s="361"/>
      <c r="G12" s="402" t="s">
        <v>367</v>
      </c>
      <c r="H12" s="403">
        <v>0</v>
      </c>
      <c r="I12" s="358"/>
      <c r="J12" s="358"/>
      <c r="K12" s="358"/>
      <c r="L12" s="593"/>
    </row>
    <row r="13" spans="1:12" ht="13.5" thickBot="1" x14ac:dyDescent="0.3">
      <c r="A13" s="356" t="s">
        <v>368</v>
      </c>
      <c r="B13" s="364"/>
      <c r="C13" s="365"/>
      <c r="D13" s="365"/>
      <c r="E13" s="365"/>
      <c r="F13" s="366"/>
      <c r="G13" s="404"/>
      <c r="H13" s="361"/>
      <c r="I13" s="365"/>
      <c r="J13" s="365"/>
      <c r="K13" s="365"/>
      <c r="L13" s="593"/>
    </row>
    <row r="14" spans="1:12" ht="15.95" customHeight="1" thickBot="1" x14ac:dyDescent="0.3">
      <c r="A14" s="405" t="s">
        <v>370</v>
      </c>
      <c r="B14" s="368" t="s">
        <v>425</v>
      </c>
      <c r="C14" s="369">
        <f>+C7+C9+C10+C12+C13</f>
        <v>111528617</v>
      </c>
      <c r="D14" s="369">
        <f>+D7+D9+D10+D12+D13</f>
        <v>71529617</v>
      </c>
      <c r="E14" s="369">
        <f>+E7+E9+E10+E12+E13</f>
        <v>-15041489</v>
      </c>
      <c r="F14" s="369">
        <f>+F7+F9+F10+F12+F13</f>
        <v>56488128</v>
      </c>
      <c r="G14" s="368" t="s">
        <v>426</v>
      </c>
      <c r="H14" s="370">
        <f>+H7+H9+H11+H12+H13</f>
        <v>214323000</v>
      </c>
      <c r="I14" s="406">
        <f>+I7+I9+I11+I12+I13</f>
        <v>202522754</v>
      </c>
      <c r="J14" s="406">
        <f>+J7+J9+J11+J12+J13</f>
        <v>16863374</v>
      </c>
      <c r="K14" s="406">
        <f>+K7+K9+K11+K12+K13</f>
        <v>219386128</v>
      </c>
      <c r="L14" s="593"/>
    </row>
    <row r="15" spans="1:12" ht="12.95" customHeight="1" x14ac:dyDescent="0.25">
      <c r="A15" s="349" t="s">
        <v>371</v>
      </c>
      <c r="B15" s="407" t="s">
        <v>427</v>
      </c>
      <c r="C15" s="408">
        <f>+C16+C17+C18+C19+C20</f>
        <v>54122434</v>
      </c>
      <c r="D15" s="408">
        <f>+D16+D17+D18+D19+D20</f>
        <v>108550253</v>
      </c>
      <c r="E15" s="408">
        <f>+E16+E17+E18+E19+E20</f>
        <v>0</v>
      </c>
      <c r="F15" s="408">
        <f>+F16+F17+F18+F19+F20</f>
        <v>108550253</v>
      </c>
      <c r="G15" s="373" t="s">
        <v>376</v>
      </c>
      <c r="H15" s="409"/>
      <c r="I15" s="375"/>
      <c r="J15" s="375"/>
      <c r="K15" s="375"/>
      <c r="L15" s="593"/>
    </row>
    <row r="16" spans="1:12" ht="12.95" customHeight="1" x14ac:dyDescent="0.25">
      <c r="A16" s="356" t="s">
        <v>374</v>
      </c>
      <c r="B16" s="410" t="s">
        <v>428</v>
      </c>
      <c r="C16" s="376">
        <v>54122434</v>
      </c>
      <c r="D16" s="377">
        <v>54122434</v>
      </c>
      <c r="E16" s="377">
        <f>F16-D16</f>
        <v>0</v>
      </c>
      <c r="F16" s="377">
        <v>54122434</v>
      </c>
      <c r="G16" s="373" t="s">
        <v>379</v>
      </c>
      <c r="H16" s="378">
        <v>25000000</v>
      </c>
      <c r="I16" s="376">
        <v>25000000</v>
      </c>
      <c r="J16" s="376">
        <f>K16-I16</f>
        <v>-25000000</v>
      </c>
      <c r="K16" s="376">
        <v>0</v>
      </c>
      <c r="L16" s="593"/>
    </row>
    <row r="17" spans="1:12" ht="12.95" customHeight="1" x14ac:dyDescent="0.25">
      <c r="A17" s="349" t="s">
        <v>377</v>
      </c>
      <c r="B17" s="410" t="s">
        <v>429</v>
      </c>
      <c r="C17" s="376"/>
      <c r="D17" s="377"/>
      <c r="E17" s="377">
        <f>F17-D17</f>
        <v>0</v>
      </c>
      <c r="F17" s="377"/>
      <c r="G17" s="373" t="s">
        <v>382</v>
      </c>
      <c r="H17" s="378"/>
      <c r="I17" s="376"/>
      <c r="J17" s="376"/>
      <c r="K17" s="376"/>
      <c r="L17" s="593"/>
    </row>
    <row r="18" spans="1:12" ht="12.95" customHeight="1" x14ac:dyDescent="0.25">
      <c r="A18" s="356" t="s">
        <v>380</v>
      </c>
      <c r="B18" s="410" t="s">
        <v>430</v>
      </c>
      <c r="C18" s="376"/>
      <c r="D18" s="377"/>
      <c r="E18" s="377">
        <f>F18-D18</f>
        <v>0</v>
      </c>
      <c r="F18" s="377"/>
      <c r="G18" s="373" t="s">
        <v>385</v>
      </c>
      <c r="H18" s="378"/>
      <c r="I18" s="376"/>
      <c r="J18" s="376"/>
      <c r="K18" s="376"/>
      <c r="L18" s="593"/>
    </row>
    <row r="19" spans="1:12" ht="12.95" customHeight="1" x14ac:dyDescent="0.25">
      <c r="A19" s="349" t="s">
        <v>383</v>
      </c>
      <c r="B19" s="410" t="s">
        <v>431</v>
      </c>
      <c r="C19" s="376"/>
      <c r="D19" s="380">
        <v>54427819</v>
      </c>
      <c r="E19" s="377">
        <f>F19-D19</f>
        <v>0</v>
      </c>
      <c r="F19" s="380">
        <v>54427819</v>
      </c>
      <c r="G19" s="371" t="s">
        <v>387</v>
      </c>
      <c r="H19" s="378"/>
      <c r="I19" s="376"/>
      <c r="J19" s="376"/>
      <c r="K19" s="376"/>
      <c r="L19" s="593"/>
    </row>
    <row r="20" spans="1:12" ht="12.95" customHeight="1" x14ac:dyDescent="0.25">
      <c r="A20" s="356" t="s">
        <v>386</v>
      </c>
      <c r="B20" s="411" t="s">
        <v>432</v>
      </c>
      <c r="C20" s="376"/>
      <c r="D20" s="377"/>
      <c r="E20" s="377">
        <f>F20-D20</f>
        <v>0</v>
      </c>
      <c r="F20" s="377"/>
      <c r="G20" s="373" t="s">
        <v>433</v>
      </c>
      <c r="H20" s="378"/>
      <c r="I20" s="376"/>
      <c r="J20" s="376"/>
      <c r="K20" s="376"/>
      <c r="L20" s="593"/>
    </row>
    <row r="21" spans="1:12" ht="12.95" customHeight="1" x14ac:dyDescent="0.25">
      <c r="A21" s="349" t="s">
        <v>388</v>
      </c>
      <c r="B21" s="412" t="s">
        <v>434</v>
      </c>
      <c r="C21" s="381">
        <f>+C22+C23+C24+C25+C26</f>
        <v>75000000</v>
      </c>
      <c r="D21" s="381">
        <f>+D22+D23+D24+D25+D26</f>
        <v>75000000</v>
      </c>
      <c r="E21" s="381">
        <f>+E22+E23+E24+E25+E26</f>
        <v>-25000000</v>
      </c>
      <c r="F21" s="381">
        <f>+F22+F23+F24+F25+F26</f>
        <v>50000000</v>
      </c>
      <c r="G21" s="413" t="s">
        <v>435</v>
      </c>
      <c r="H21" s="378"/>
      <c r="I21" s="376"/>
      <c r="J21" s="376"/>
      <c r="K21" s="376"/>
      <c r="L21" s="593"/>
    </row>
    <row r="22" spans="1:12" ht="12.95" customHeight="1" x14ac:dyDescent="0.25">
      <c r="A22" s="356" t="s">
        <v>391</v>
      </c>
      <c r="B22" s="411" t="s">
        <v>436</v>
      </c>
      <c r="C22" s="376">
        <v>50000000</v>
      </c>
      <c r="D22" s="414">
        <v>50000000</v>
      </c>
      <c r="E22" s="414"/>
      <c r="F22" s="414">
        <v>50000000</v>
      </c>
      <c r="G22" s="413" t="s">
        <v>437</v>
      </c>
      <c r="H22" s="378"/>
      <c r="I22" s="376"/>
      <c r="J22" s="376"/>
      <c r="K22" s="376"/>
      <c r="L22" s="593"/>
    </row>
    <row r="23" spans="1:12" ht="12.95" customHeight="1" x14ac:dyDescent="0.25">
      <c r="A23" s="349" t="s">
        <v>394</v>
      </c>
      <c r="B23" s="411" t="s">
        <v>438</v>
      </c>
      <c r="C23" s="376">
        <v>25000000</v>
      </c>
      <c r="D23" s="414">
        <v>25000000</v>
      </c>
      <c r="E23" s="414">
        <f>F23-D23</f>
        <v>-25000000</v>
      </c>
      <c r="F23" s="414">
        <v>0</v>
      </c>
      <c r="G23" s="415"/>
      <c r="H23" s="378"/>
      <c r="I23" s="376"/>
      <c r="J23" s="376"/>
      <c r="K23" s="376"/>
      <c r="L23" s="593"/>
    </row>
    <row r="24" spans="1:12" ht="12.95" customHeight="1" x14ac:dyDescent="0.25">
      <c r="A24" s="356" t="s">
        <v>397</v>
      </c>
      <c r="B24" s="410" t="s">
        <v>439</v>
      </c>
      <c r="C24" s="376"/>
      <c r="D24" s="414"/>
      <c r="E24" s="414"/>
      <c r="F24" s="414"/>
      <c r="G24" s="416"/>
      <c r="H24" s="378"/>
      <c r="I24" s="376"/>
      <c r="J24" s="376"/>
      <c r="K24" s="376"/>
      <c r="L24" s="593"/>
    </row>
    <row r="25" spans="1:12" ht="12.95" customHeight="1" x14ac:dyDescent="0.25">
      <c r="A25" s="349" t="s">
        <v>400</v>
      </c>
      <c r="B25" s="417" t="s">
        <v>440</v>
      </c>
      <c r="C25" s="376"/>
      <c r="D25" s="377"/>
      <c r="E25" s="377"/>
      <c r="F25" s="377"/>
      <c r="G25" s="364"/>
      <c r="H25" s="378"/>
      <c r="I25" s="376"/>
      <c r="J25" s="376"/>
      <c r="K25" s="376"/>
      <c r="L25" s="593"/>
    </row>
    <row r="26" spans="1:12" ht="12.95" customHeight="1" thickBot="1" x14ac:dyDescent="0.3">
      <c r="A26" s="356" t="s">
        <v>403</v>
      </c>
      <c r="B26" s="418" t="s">
        <v>441</v>
      </c>
      <c r="C26" s="376"/>
      <c r="D26" s="414"/>
      <c r="E26" s="414"/>
      <c r="F26" s="414"/>
      <c r="G26" s="416"/>
      <c r="H26" s="378"/>
      <c r="I26" s="419"/>
      <c r="J26" s="419"/>
      <c r="K26" s="419"/>
      <c r="L26" s="593"/>
    </row>
    <row r="27" spans="1:12" ht="21.75" customHeight="1" thickBot="1" x14ac:dyDescent="0.3">
      <c r="A27" s="405" t="s">
        <v>404</v>
      </c>
      <c r="B27" s="368" t="s">
        <v>442</v>
      </c>
      <c r="C27" s="369">
        <f>+C15+C21</f>
        <v>129122434</v>
      </c>
      <c r="D27" s="369">
        <f>+D15+D21</f>
        <v>183550253</v>
      </c>
      <c r="E27" s="369">
        <f>+E15+E21</f>
        <v>-25000000</v>
      </c>
      <c r="F27" s="369">
        <f>+F15+F21</f>
        <v>158550253</v>
      </c>
      <c r="G27" s="368" t="s">
        <v>443</v>
      </c>
      <c r="H27" s="370">
        <f>SUM(H15:H26)</f>
        <v>25000000</v>
      </c>
      <c r="I27" s="420">
        <f>SUM(I15:I26)</f>
        <v>25000000</v>
      </c>
      <c r="J27" s="420">
        <f>SUM(J15:J26)</f>
        <v>-25000000</v>
      </c>
      <c r="K27" s="420">
        <f>SUM(K15:K26)</f>
        <v>0</v>
      </c>
      <c r="L27" s="593"/>
    </row>
    <row r="28" spans="1:12" ht="13.5" thickBot="1" x14ac:dyDescent="0.3">
      <c r="A28" s="405" t="s">
        <v>407</v>
      </c>
      <c r="B28" s="392" t="s">
        <v>444</v>
      </c>
      <c r="C28" s="393">
        <f>+C14+C27</f>
        <v>240651051</v>
      </c>
      <c r="D28" s="393">
        <f>+D14+D27</f>
        <v>255079870</v>
      </c>
      <c r="E28" s="393">
        <f>+E14+E27</f>
        <v>-40041489</v>
      </c>
      <c r="F28" s="393">
        <f>+F14+F27</f>
        <v>215038381</v>
      </c>
      <c r="G28" s="392" t="s">
        <v>445</v>
      </c>
      <c r="H28" s="393">
        <f>+H14+H27</f>
        <v>239323000</v>
      </c>
      <c r="I28" s="393">
        <f>+I14+I27</f>
        <v>227522754</v>
      </c>
      <c r="J28" s="393">
        <f>+J14+J27</f>
        <v>-8136626</v>
      </c>
      <c r="K28" s="393">
        <f>+K14+K27</f>
        <v>219386128</v>
      </c>
      <c r="L28" s="593"/>
    </row>
    <row r="29" spans="1:12" ht="13.5" thickBot="1" x14ac:dyDescent="0.3">
      <c r="A29" s="405" t="s">
        <v>410</v>
      </c>
      <c r="B29" s="392" t="s">
        <v>411</v>
      </c>
      <c r="C29" s="393">
        <f>IF(C14-H14&lt;0,H14-C14,"-")</f>
        <v>102794383</v>
      </c>
      <c r="D29" s="393">
        <f>IF(D14-I14&lt;0,I14-D14,"-")</f>
        <v>130993137</v>
      </c>
      <c r="E29" s="393">
        <f>IF(E14-J14&lt;0,J14-E14,"-")</f>
        <v>31904863</v>
      </c>
      <c r="F29" s="421"/>
      <c r="G29" s="392" t="s">
        <v>412</v>
      </c>
      <c r="H29" s="393" t="str">
        <f>IF(H14-M14&lt;0,M14-H14,"-")</f>
        <v>-</v>
      </c>
      <c r="I29" s="393" t="str">
        <f>IF(I14-N14&lt;0,N14-I14,"-")</f>
        <v>-</v>
      </c>
      <c r="J29" s="393" t="str">
        <f>IF(J14-O14&lt;0,O14-J14,"-")</f>
        <v>-</v>
      </c>
      <c r="K29" s="393" t="str">
        <f>IF(K14-P14&lt;0,P14-K14,"-")</f>
        <v>-</v>
      </c>
      <c r="L29" s="593"/>
    </row>
    <row r="30" spans="1:12" ht="13.5" thickBot="1" x14ac:dyDescent="0.3">
      <c r="A30" s="405" t="s">
        <v>413</v>
      </c>
      <c r="B30" s="392" t="s">
        <v>414</v>
      </c>
      <c r="C30" s="393" t="s">
        <v>446</v>
      </c>
      <c r="D30" s="393" t="s">
        <v>446</v>
      </c>
      <c r="E30" s="393" t="s">
        <v>446</v>
      </c>
      <c r="F30" s="393" t="s">
        <v>446</v>
      </c>
      <c r="G30" s="392" t="s">
        <v>415</v>
      </c>
      <c r="H30" s="393">
        <f>C28-H28</f>
        <v>1328051</v>
      </c>
      <c r="I30" s="393">
        <f>D28-I28</f>
        <v>27557116</v>
      </c>
      <c r="J30" s="393">
        <f>E28-J28</f>
        <v>-31904863</v>
      </c>
      <c r="K30" s="393">
        <f>F28-K28</f>
        <v>-4347747</v>
      </c>
      <c r="L30" s="593"/>
    </row>
  </sheetData>
  <mergeCells count="4">
    <mergeCell ref="L1:L30"/>
    <mergeCell ref="A3:B3"/>
    <mergeCell ref="A4:A5"/>
    <mergeCell ref="A2:B2"/>
  </mergeCells>
  <printOptions horizontalCentered="1"/>
  <pageMargins left="0.78740157480314965" right="0.78740157480314965" top="0.49" bottom="0.79" header="0.49" footer="0.78740157480314965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"/>
  <sheetViews>
    <sheetView zoomScaleNormal="100" zoomScaleSheetLayoutView="80" workbookViewId="0">
      <selection activeCell="E23" sqref="E23"/>
    </sheetView>
  </sheetViews>
  <sheetFormatPr defaultRowHeight="12.75" x14ac:dyDescent="0.2"/>
  <cols>
    <col min="1" max="1" width="8.42578125" style="422" customWidth="1"/>
    <col min="2" max="2" width="44.42578125" style="422" customWidth="1"/>
    <col min="3" max="3" width="5.5703125" style="422" hidden="1" customWidth="1"/>
    <col min="4" max="4" width="14.7109375" style="422" customWidth="1"/>
    <col min="5" max="5" width="21.140625" style="422" customWidth="1"/>
    <col min="6" max="256" width="9.140625" style="422"/>
    <col min="257" max="257" width="8.42578125" style="422" customWidth="1"/>
    <col min="258" max="258" width="44.42578125" style="422" customWidth="1"/>
    <col min="259" max="259" width="0" style="422" hidden="1" customWidth="1"/>
    <col min="260" max="260" width="14.7109375" style="422" customWidth="1"/>
    <col min="261" max="261" width="21.140625" style="422" customWidth="1"/>
    <col min="262" max="512" width="9.140625" style="422"/>
    <col min="513" max="513" width="8.42578125" style="422" customWidth="1"/>
    <col min="514" max="514" width="44.42578125" style="422" customWidth="1"/>
    <col min="515" max="515" width="0" style="422" hidden="1" customWidth="1"/>
    <col min="516" max="516" width="14.7109375" style="422" customWidth="1"/>
    <col min="517" max="517" width="21.140625" style="422" customWidth="1"/>
    <col min="518" max="768" width="9.140625" style="422"/>
    <col min="769" max="769" width="8.42578125" style="422" customWidth="1"/>
    <col min="770" max="770" width="44.42578125" style="422" customWidth="1"/>
    <col min="771" max="771" width="0" style="422" hidden="1" customWidth="1"/>
    <col min="772" max="772" width="14.7109375" style="422" customWidth="1"/>
    <col min="773" max="773" width="21.140625" style="422" customWidth="1"/>
    <col min="774" max="1024" width="9.140625" style="422"/>
    <col min="1025" max="1025" width="8.42578125" style="422" customWidth="1"/>
    <col min="1026" max="1026" width="44.42578125" style="422" customWidth="1"/>
    <col min="1027" max="1027" width="0" style="422" hidden="1" customWidth="1"/>
    <col min="1028" max="1028" width="14.7109375" style="422" customWidth="1"/>
    <col min="1029" max="1029" width="21.140625" style="422" customWidth="1"/>
    <col min="1030" max="1280" width="9.140625" style="422"/>
    <col min="1281" max="1281" width="8.42578125" style="422" customWidth="1"/>
    <col min="1282" max="1282" width="44.42578125" style="422" customWidth="1"/>
    <col min="1283" max="1283" width="0" style="422" hidden="1" customWidth="1"/>
    <col min="1284" max="1284" width="14.7109375" style="422" customWidth="1"/>
    <col min="1285" max="1285" width="21.140625" style="422" customWidth="1"/>
    <col min="1286" max="1536" width="9.140625" style="422"/>
    <col min="1537" max="1537" width="8.42578125" style="422" customWidth="1"/>
    <col min="1538" max="1538" width="44.42578125" style="422" customWidth="1"/>
    <col min="1539" max="1539" width="0" style="422" hidden="1" customWidth="1"/>
    <col min="1540" max="1540" width="14.7109375" style="422" customWidth="1"/>
    <col min="1541" max="1541" width="21.140625" style="422" customWidth="1"/>
    <col min="1542" max="1792" width="9.140625" style="422"/>
    <col min="1793" max="1793" width="8.42578125" style="422" customWidth="1"/>
    <col min="1794" max="1794" width="44.42578125" style="422" customWidth="1"/>
    <col min="1795" max="1795" width="0" style="422" hidden="1" customWidth="1"/>
    <col min="1796" max="1796" width="14.7109375" style="422" customWidth="1"/>
    <col min="1797" max="1797" width="21.140625" style="422" customWidth="1"/>
    <col min="1798" max="2048" width="9.140625" style="422"/>
    <col min="2049" max="2049" width="8.42578125" style="422" customWidth="1"/>
    <col min="2050" max="2050" width="44.42578125" style="422" customWidth="1"/>
    <col min="2051" max="2051" width="0" style="422" hidden="1" customWidth="1"/>
    <col min="2052" max="2052" width="14.7109375" style="422" customWidth="1"/>
    <col min="2053" max="2053" width="21.140625" style="422" customWidth="1"/>
    <col min="2054" max="2304" width="9.140625" style="422"/>
    <col min="2305" max="2305" width="8.42578125" style="422" customWidth="1"/>
    <col min="2306" max="2306" width="44.42578125" style="422" customWidth="1"/>
    <col min="2307" max="2307" width="0" style="422" hidden="1" customWidth="1"/>
    <col min="2308" max="2308" width="14.7109375" style="422" customWidth="1"/>
    <col min="2309" max="2309" width="21.140625" style="422" customWidth="1"/>
    <col min="2310" max="2560" width="9.140625" style="422"/>
    <col min="2561" max="2561" width="8.42578125" style="422" customWidth="1"/>
    <col min="2562" max="2562" width="44.42578125" style="422" customWidth="1"/>
    <col min="2563" max="2563" width="0" style="422" hidden="1" customWidth="1"/>
    <col min="2564" max="2564" width="14.7109375" style="422" customWidth="1"/>
    <col min="2565" max="2565" width="21.140625" style="422" customWidth="1"/>
    <col min="2566" max="2816" width="9.140625" style="422"/>
    <col min="2817" max="2817" width="8.42578125" style="422" customWidth="1"/>
    <col min="2818" max="2818" width="44.42578125" style="422" customWidth="1"/>
    <col min="2819" max="2819" width="0" style="422" hidden="1" customWidth="1"/>
    <col min="2820" max="2820" width="14.7109375" style="422" customWidth="1"/>
    <col min="2821" max="2821" width="21.140625" style="422" customWidth="1"/>
    <col min="2822" max="3072" width="9.140625" style="422"/>
    <col min="3073" max="3073" width="8.42578125" style="422" customWidth="1"/>
    <col min="3074" max="3074" width="44.42578125" style="422" customWidth="1"/>
    <col min="3075" max="3075" width="0" style="422" hidden="1" customWidth="1"/>
    <col min="3076" max="3076" width="14.7109375" style="422" customWidth="1"/>
    <col min="3077" max="3077" width="21.140625" style="422" customWidth="1"/>
    <col min="3078" max="3328" width="9.140625" style="422"/>
    <col min="3329" max="3329" width="8.42578125" style="422" customWidth="1"/>
    <col min="3330" max="3330" width="44.42578125" style="422" customWidth="1"/>
    <col min="3331" max="3331" width="0" style="422" hidden="1" customWidth="1"/>
    <col min="3332" max="3332" width="14.7109375" style="422" customWidth="1"/>
    <col min="3333" max="3333" width="21.140625" style="422" customWidth="1"/>
    <col min="3334" max="3584" width="9.140625" style="422"/>
    <col min="3585" max="3585" width="8.42578125" style="422" customWidth="1"/>
    <col min="3586" max="3586" width="44.42578125" style="422" customWidth="1"/>
    <col min="3587" max="3587" width="0" style="422" hidden="1" customWidth="1"/>
    <col min="3588" max="3588" width="14.7109375" style="422" customWidth="1"/>
    <col min="3589" max="3589" width="21.140625" style="422" customWidth="1"/>
    <col min="3590" max="3840" width="9.140625" style="422"/>
    <col min="3841" max="3841" width="8.42578125" style="422" customWidth="1"/>
    <col min="3842" max="3842" width="44.42578125" style="422" customWidth="1"/>
    <col min="3843" max="3843" width="0" style="422" hidden="1" customWidth="1"/>
    <col min="3844" max="3844" width="14.7109375" style="422" customWidth="1"/>
    <col min="3845" max="3845" width="21.140625" style="422" customWidth="1"/>
    <col min="3846" max="4096" width="9.140625" style="422"/>
    <col min="4097" max="4097" width="8.42578125" style="422" customWidth="1"/>
    <col min="4098" max="4098" width="44.42578125" style="422" customWidth="1"/>
    <col min="4099" max="4099" width="0" style="422" hidden="1" customWidth="1"/>
    <col min="4100" max="4100" width="14.7109375" style="422" customWidth="1"/>
    <col min="4101" max="4101" width="21.140625" style="422" customWidth="1"/>
    <col min="4102" max="4352" width="9.140625" style="422"/>
    <col min="4353" max="4353" width="8.42578125" style="422" customWidth="1"/>
    <col min="4354" max="4354" width="44.42578125" style="422" customWidth="1"/>
    <col min="4355" max="4355" width="0" style="422" hidden="1" customWidth="1"/>
    <col min="4356" max="4356" width="14.7109375" style="422" customWidth="1"/>
    <col min="4357" max="4357" width="21.140625" style="422" customWidth="1"/>
    <col min="4358" max="4608" width="9.140625" style="422"/>
    <col min="4609" max="4609" width="8.42578125" style="422" customWidth="1"/>
    <col min="4610" max="4610" width="44.42578125" style="422" customWidth="1"/>
    <col min="4611" max="4611" width="0" style="422" hidden="1" customWidth="1"/>
    <col min="4612" max="4612" width="14.7109375" style="422" customWidth="1"/>
    <col min="4613" max="4613" width="21.140625" style="422" customWidth="1"/>
    <col min="4614" max="4864" width="9.140625" style="422"/>
    <col min="4865" max="4865" width="8.42578125" style="422" customWidth="1"/>
    <col min="4866" max="4866" width="44.42578125" style="422" customWidth="1"/>
    <col min="4867" max="4867" width="0" style="422" hidden="1" customWidth="1"/>
    <col min="4868" max="4868" width="14.7109375" style="422" customWidth="1"/>
    <col min="4869" max="4869" width="21.140625" style="422" customWidth="1"/>
    <col min="4870" max="5120" width="9.140625" style="422"/>
    <col min="5121" max="5121" width="8.42578125" style="422" customWidth="1"/>
    <col min="5122" max="5122" width="44.42578125" style="422" customWidth="1"/>
    <col min="5123" max="5123" width="0" style="422" hidden="1" customWidth="1"/>
    <col min="5124" max="5124" width="14.7109375" style="422" customWidth="1"/>
    <col min="5125" max="5125" width="21.140625" style="422" customWidth="1"/>
    <col min="5126" max="5376" width="9.140625" style="422"/>
    <col min="5377" max="5377" width="8.42578125" style="422" customWidth="1"/>
    <col min="5378" max="5378" width="44.42578125" style="422" customWidth="1"/>
    <col min="5379" max="5379" width="0" style="422" hidden="1" customWidth="1"/>
    <col min="5380" max="5380" width="14.7109375" style="422" customWidth="1"/>
    <col min="5381" max="5381" width="21.140625" style="422" customWidth="1"/>
    <col min="5382" max="5632" width="9.140625" style="422"/>
    <col min="5633" max="5633" width="8.42578125" style="422" customWidth="1"/>
    <col min="5634" max="5634" width="44.42578125" style="422" customWidth="1"/>
    <col min="5635" max="5635" width="0" style="422" hidden="1" customWidth="1"/>
    <col min="5636" max="5636" width="14.7109375" style="422" customWidth="1"/>
    <col min="5637" max="5637" width="21.140625" style="422" customWidth="1"/>
    <col min="5638" max="5888" width="9.140625" style="422"/>
    <col min="5889" max="5889" width="8.42578125" style="422" customWidth="1"/>
    <col min="5890" max="5890" width="44.42578125" style="422" customWidth="1"/>
    <col min="5891" max="5891" width="0" style="422" hidden="1" customWidth="1"/>
    <col min="5892" max="5892" width="14.7109375" style="422" customWidth="1"/>
    <col min="5893" max="5893" width="21.140625" style="422" customWidth="1"/>
    <col min="5894" max="6144" width="9.140625" style="422"/>
    <col min="6145" max="6145" width="8.42578125" style="422" customWidth="1"/>
    <col min="6146" max="6146" width="44.42578125" style="422" customWidth="1"/>
    <col min="6147" max="6147" width="0" style="422" hidden="1" customWidth="1"/>
    <col min="6148" max="6148" width="14.7109375" style="422" customWidth="1"/>
    <col min="6149" max="6149" width="21.140625" style="422" customWidth="1"/>
    <col min="6150" max="6400" width="9.140625" style="422"/>
    <col min="6401" max="6401" width="8.42578125" style="422" customWidth="1"/>
    <col min="6402" max="6402" width="44.42578125" style="422" customWidth="1"/>
    <col min="6403" max="6403" width="0" style="422" hidden="1" customWidth="1"/>
    <col min="6404" max="6404" width="14.7109375" style="422" customWidth="1"/>
    <col min="6405" max="6405" width="21.140625" style="422" customWidth="1"/>
    <col min="6406" max="6656" width="9.140625" style="422"/>
    <col min="6657" max="6657" width="8.42578125" style="422" customWidth="1"/>
    <col min="6658" max="6658" width="44.42578125" style="422" customWidth="1"/>
    <col min="6659" max="6659" width="0" style="422" hidden="1" customWidth="1"/>
    <col min="6660" max="6660" width="14.7109375" style="422" customWidth="1"/>
    <col min="6661" max="6661" width="21.140625" style="422" customWidth="1"/>
    <col min="6662" max="6912" width="9.140625" style="422"/>
    <col min="6913" max="6913" width="8.42578125" style="422" customWidth="1"/>
    <col min="6914" max="6914" width="44.42578125" style="422" customWidth="1"/>
    <col min="6915" max="6915" width="0" style="422" hidden="1" customWidth="1"/>
    <col min="6916" max="6916" width="14.7109375" style="422" customWidth="1"/>
    <col min="6917" max="6917" width="21.140625" style="422" customWidth="1"/>
    <col min="6918" max="7168" width="9.140625" style="422"/>
    <col min="7169" max="7169" width="8.42578125" style="422" customWidth="1"/>
    <col min="7170" max="7170" width="44.42578125" style="422" customWidth="1"/>
    <col min="7171" max="7171" width="0" style="422" hidden="1" customWidth="1"/>
    <col min="7172" max="7172" width="14.7109375" style="422" customWidth="1"/>
    <col min="7173" max="7173" width="21.140625" style="422" customWidth="1"/>
    <col min="7174" max="7424" width="9.140625" style="422"/>
    <col min="7425" max="7425" width="8.42578125" style="422" customWidth="1"/>
    <col min="7426" max="7426" width="44.42578125" style="422" customWidth="1"/>
    <col min="7427" max="7427" width="0" style="422" hidden="1" customWidth="1"/>
    <col min="7428" max="7428" width="14.7109375" style="422" customWidth="1"/>
    <col min="7429" max="7429" width="21.140625" style="422" customWidth="1"/>
    <col min="7430" max="7680" width="9.140625" style="422"/>
    <col min="7681" max="7681" width="8.42578125" style="422" customWidth="1"/>
    <col min="7682" max="7682" width="44.42578125" style="422" customWidth="1"/>
    <col min="7683" max="7683" width="0" style="422" hidden="1" customWidth="1"/>
    <col min="7684" max="7684" width="14.7109375" style="422" customWidth="1"/>
    <col min="7685" max="7685" width="21.140625" style="422" customWidth="1"/>
    <col min="7686" max="7936" width="9.140625" style="422"/>
    <col min="7937" max="7937" width="8.42578125" style="422" customWidth="1"/>
    <col min="7938" max="7938" width="44.42578125" style="422" customWidth="1"/>
    <col min="7939" max="7939" width="0" style="422" hidden="1" customWidth="1"/>
    <col min="7940" max="7940" width="14.7109375" style="422" customWidth="1"/>
    <col min="7941" max="7941" width="21.140625" style="422" customWidth="1"/>
    <col min="7942" max="8192" width="9.140625" style="422"/>
    <col min="8193" max="8193" width="8.42578125" style="422" customWidth="1"/>
    <col min="8194" max="8194" width="44.42578125" style="422" customWidth="1"/>
    <col min="8195" max="8195" width="0" style="422" hidden="1" customWidth="1"/>
    <col min="8196" max="8196" width="14.7109375" style="422" customWidth="1"/>
    <col min="8197" max="8197" width="21.140625" style="422" customWidth="1"/>
    <col min="8198" max="8448" width="9.140625" style="422"/>
    <col min="8449" max="8449" width="8.42578125" style="422" customWidth="1"/>
    <col min="8450" max="8450" width="44.42578125" style="422" customWidth="1"/>
    <col min="8451" max="8451" width="0" style="422" hidden="1" customWidth="1"/>
    <col min="8452" max="8452" width="14.7109375" style="422" customWidth="1"/>
    <col min="8453" max="8453" width="21.140625" style="422" customWidth="1"/>
    <col min="8454" max="8704" width="9.140625" style="422"/>
    <col min="8705" max="8705" width="8.42578125" style="422" customWidth="1"/>
    <col min="8706" max="8706" width="44.42578125" style="422" customWidth="1"/>
    <col min="8707" max="8707" width="0" style="422" hidden="1" customWidth="1"/>
    <col min="8708" max="8708" width="14.7109375" style="422" customWidth="1"/>
    <col min="8709" max="8709" width="21.140625" style="422" customWidth="1"/>
    <col min="8710" max="8960" width="9.140625" style="422"/>
    <col min="8961" max="8961" width="8.42578125" style="422" customWidth="1"/>
    <col min="8962" max="8962" width="44.42578125" style="422" customWidth="1"/>
    <col min="8963" max="8963" width="0" style="422" hidden="1" customWidth="1"/>
    <col min="8964" max="8964" width="14.7109375" style="422" customWidth="1"/>
    <col min="8965" max="8965" width="21.140625" style="422" customWidth="1"/>
    <col min="8966" max="9216" width="9.140625" style="422"/>
    <col min="9217" max="9217" width="8.42578125" style="422" customWidth="1"/>
    <col min="9218" max="9218" width="44.42578125" style="422" customWidth="1"/>
    <col min="9219" max="9219" width="0" style="422" hidden="1" customWidth="1"/>
    <col min="9220" max="9220" width="14.7109375" style="422" customWidth="1"/>
    <col min="9221" max="9221" width="21.140625" style="422" customWidth="1"/>
    <col min="9222" max="9472" width="9.140625" style="422"/>
    <col min="9473" max="9473" width="8.42578125" style="422" customWidth="1"/>
    <col min="9474" max="9474" width="44.42578125" style="422" customWidth="1"/>
    <col min="9475" max="9475" width="0" style="422" hidden="1" customWidth="1"/>
    <col min="9476" max="9476" width="14.7109375" style="422" customWidth="1"/>
    <col min="9477" max="9477" width="21.140625" style="422" customWidth="1"/>
    <col min="9478" max="9728" width="9.140625" style="422"/>
    <col min="9729" max="9729" width="8.42578125" style="422" customWidth="1"/>
    <col min="9730" max="9730" width="44.42578125" style="422" customWidth="1"/>
    <col min="9731" max="9731" width="0" style="422" hidden="1" customWidth="1"/>
    <col min="9732" max="9732" width="14.7109375" style="422" customWidth="1"/>
    <col min="9733" max="9733" width="21.140625" style="422" customWidth="1"/>
    <col min="9734" max="9984" width="9.140625" style="422"/>
    <col min="9985" max="9985" width="8.42578125" style="422" customWidth="1"/>
    <col min="9986" max="9986" width="44.42578125" style="422" customWidth="1"/>
    <col min="9987" max="9987" width="0" style="422" hidden="1" customWidth="1"/>
    <col min="9988" max="9988" width="14.7109375" style="422" customWidth="1"/>
    <col min="9989" max="9989" width="21.140625" style="422" customWidth="1"/>
    <col min="9990" max="10240" width="9.140625" style="422"/>
    <col min="10241" max="10241" width="8.42578125" style="422" customWidth="1"/>
    <col min="10242" max="10242" width="44.42578125" style="422" customWidth="1"/>
    <col min="10243" max="10243" width="0" style="422" hidden="1" customWidth="1"/>
    <col min="10244" max="10244" width="14.7109375" style="422" customWidth="1"/>
    <col min="10245" max="10245" width="21.140625" style="422" customWidth="1"/>
    <col min="10246" max="10496" width="9.140625" style="422"/>
    <col min="10497" max="10497" width="8.42578125" style="422" customWidth="1"/>
    <col min="10498" max="10498" width="44.42578125" style="422" customWidth="1"/>
    <col min="10499" max="10499" width="0" style="422" hidden="1" customWidth="1"/>
    <col min="10500" max="10500" width="14.7109375" style="422" customWidth="1"/>
    <col min="10501" max="10501" width="21.140625" style="422" customWidth="1"/>
    <col min="10502" max="10752" width="9.140625" style="422"/>
    <col min="10753" max="10753" width="8.42578125" style="422" customWidth="1"/>
    <col min="10754" max="10754" width="44.42578125" style="422" customWidth="1"/>
    <col min="10755" max="10755" width="0" style="422" hidden="1" customWidth="1"/>
    <col min="10756" max="10756" width="14.7109375" style="422" customWidth="1"/>
    <col min="10757" max="10757" width="21.140625" style="422" customWidth="1"/>
    <col min="10758" max="11008" width="9.140625" style="422"/>
    <col min="11009" max="11009" width="8.42578125" style="422" customWidth="1"/>
    <col min="11010" max="11010" width="44.42578125" style="422" customWidth="1"/>
    <col min="11011" max="11011" width="0" style="422" hidden="1" customWidth="1"/>
    <col min="11012" max="11012" width="14.7109375" style="422" customWidth="1"/>
    <col min="11013" max="11013" width="21.140625" style="422" customWidth="1"/>
    <col min="11014" max="11264" width="9.140625" style="422"/>
    <col min="11265" max="11265" width="8.42578125" style="422" customWidth="1"/>
    <col min="11266" max="11266" width="44.42578125" style="422" customWidth="1"/>
    <col min="11267" max="11267" width="0" style="422" hidden="1" customWidth="1"/>
    <col min="11268" max="11268" width="14.7109375" style="422" customWidth="1"/>
    <col min="11269" max="11269" width="21.140625" style="422" customWidth="1"/>
    <col min="11270" max="11520" width="9.140625" style="422"/>
    <col min="11521" max="11521" width="8.42578125" style="422" customWidth="1"/>
    <col min="11522" max="11522" width="44.42578125" style="422" customWidth="1"/>
    <col min="11523" max="11523" width="0" style="422" hidden="1" customWidth="1"/>
    <col min="11524" max="11524" width="14.7109375" style="422" customWidth="1"/>
    <col min="11525" max="11525" width="21.140625" style="422" customWidth="1"/>
    <col min="11526" max="11776" width="9.140625" style="422"/>
    <col min="11777" max="11777" width="8.42578125" style="422" customWidth="1"/>
    <col min="11778" max="11778" width="44.42578125" style="422" customWidth="1"/>
    <col min="11779" max="11779" width="0" style="422" hidden="1" customWidth="1"/>
    <col min="11780" max="11780" width="14.7109375" style="422" customWidth="1"/>
    <col min="11781" max="11781" width="21.140625" style="422" customWidth="1"/>
    <col min="11782" max="12032" width="9.140625" style="422"/>
    <col min="12033" max="12033" width="8.42578125" style="422" customWidth="1"/>
    <col min="12034" max="12034" width="44.42578125" style="422" customWidth="1"/>
    <col min="12035" max="12035" width="0" style="422" hidden="1" customWidth="1"/>
    <col min="12036" max="12036" width="14.7109375" style="422" customWidth="1"/>
    <col min="12037" max="12037" width="21.140625" style="422" customWidth="1"/>
    <col min="12038" max="12288" width="9.140625" style="422"/>
    <col min="12289" max="12289" width="8.42578125" style="422" customWidth="1"/>
    <col min="12290" max="12290" width="44.42578125" style="422" customWidth="1"/>
    <col min="12291" max="12291" width="0" style="422" hidden="1" customWidth="1"/>
    <col min="12292" max="12292" width="14.7109375" style="422" customWidth="1"/>
    <col min="12293" max="12293" width="21.140625" style="422" customWidth="1"/>
    <col min="12294" max="12544" width="9.140625" style="422"/>
    <col min="12545" max="12545" width="8.42578125" style="422" customWidth="1"/>
    <col min="12546" max="12546" width="44.42578125" style="422" customWidth="1"/>
    <col min="12547" max="12547" width="0" style="422" hidden="1" customWidth="1"/>
    <col min="12548" max="12548" width="14.7109375" style="422" customWidth="1"/>
    <col min="12549" max="12549" width="21.140625" style="422" customWidth="1"/>
    <col min="12550" max="12800" width="9.140625" style="422"/>
    <col min="12801" max="12801" width="8.42578125" style="422" customWidth="1"/>
    <col min="12802" max="12802" width="44.42578125" style="422" customWidth="1"/>
    <col min="12803" max="12803" width="0" style="422" hidden="1" customWidth="1"/>
    <col min="12804" max="12804" width="14.7109375" style="422" customWidth="1"/>
    <col min="12805" max="12805" width="21.140625" style="422" customWidth="1"/>
    <col min="12806" max="13056" width="9.140625" style="422"/>
    <col min="13057" max="13057" width="8.42578125" style="422" customWidth="1"/>
    <col min="13058" max="13058" width="44.42578125" style="422" customWidth="1"/>
    <col min="13059" max="13059" width="0" style="422" hidden="1" customWidth="1"/>
    <col min="13060" max="13060" width="14.7109375" style="422" customWidth="1"/>
    <col min="13061" max="13061" width="21.140625" style="422" customWidth="1"/>
    <col min="13062" max="13312" width="9.140625" style="422"/>
    <col min="13313" max="13313" width="8.42578125" style="422" customWidth="1"/>
    <col min="13314" max="13314" width="44.42578125" style="422" customWidth="1"/>
    <col min="13315" max="13315" width="0" style="422" hidden="1" customWidth="1"/>
    <col min="13316" max="13316" width="14.7109375" style="422" customWidth="1"/>
    <col min="13317" max="13317" width="21.140625" style="422" customWidth="1"/>
    <col min="13318" max="13568" width="9.140625" style="422"/>
    <col min="13569" max="13569" width="8.42578125" style="422" customWidth="1"/>
    <col min="13570" max="13570" width="44.42578125" style="422" customWidth="1"/>
    <col min="13571" max="13571" width="0" style="422" hidden="1" customWidth="1"/>
    <col min="13572" max="13572" width="14.7109375" style="422" customWidth="1"/>
    <col min="13573" max="13573" width="21.140625" style="422" customWidth="1"/>
    <col min="13574" max="13824" width="9.140625" style="422"/>
    <col min="13825" max="13825" width="8.42578125" style="422" customWidth="1"/>
    <col min="13826" max="13826" width="44.42578125" style="422" customWidth="1"/>
    <col min="13827" max="13827" width="0" style="422" hidden="1" customWidth="1"/>
    <col min="13828" max="13828" width="14.7109375" style="422" customWidth="1"/>
    <col min="13829" max="13829" width="21.140625" style="422" customWidth="1"/>
    <col min="13830" max="14080" width="9.140625" style="422"/>
    <col min="14081" max="14081" width="8.42578125" style="422" customWidth="1"/>
    <col min="14082" max="14082" width="44.42578125" style="422" customWidth="1"/>
    <col min="14083" max="14083" width="0" style="422" hidden="1" customWidth="1"/>
    <col min="14084" max="14084" width="14.7109375" style="422" customWidth="1"/>
    <col min="14085" max="14085" width="21.140625" style="422" customWidth="1"/>
    <col min="14086" max="14336" width="9.140625" style="422"/>
    <col min="14337" max="14337" width="8.42578125" style="422" customWidth="1"/>
    <col min="14338" max="14338" width="44.42578125" style="422" customWidth="1"/>
    <col min="14339" max="14339" width="0" style="422" hidden="1" customWidth="1"/>
    <col min="14340" max="14340" width="14.7109375" style="422" customWidth="1"/>
    <col min="14341" max="14341" width="21.140625" style="422" customWidth="1"/>
    <col min="14342" max="14592" width="9.140625" style="422"/>
    <col min="14593" max="14593" width="8.42578125" style="422" customWidth="1"/>
    <col min="14594" max="14594" width="44.42578125" style="422" customWidth="1"/>
    <col min="14595" max="14595" width="0" style="422" hidden="1" customWidth="1"/>
    <col min="14596" max="14596" width="14.7109375" style="422" customWidth="1"/>
    <col min="14597" max="14597" width="21.140625" style="422" customWidth="1"/>
    <col min="14598" max="14848" width="9.140625" style="422"/>
    <col min="14849" max="14849" width="8.42578125" style="422" customWidth="1"/>
    <col min="14850" max="14850" width="44.42578125" style="422" customWidth="1"/>
    <col min="14851" max="14851" width="0" style="422" hidden="1" customWidth="1"/>
    <col min="14852" max="14852" width="14.7109375" style="422" customWidth="1"/>
    <col min="14853" max="14853" width="21.140625" style="422" customWidth="1"/>
    <col min="14854" max="15104" width="9.140625" style="422"/>
    <col min="15105" max="15105" width="8.42578125" style="422" customWidth="1"/>
    <col min="15106" max="15106" width="44.42578125" style="422" customWidth="1"/>
    <col min="15107" max="15107" width="0" style="422" hidden="1" customWidth="1"/>
    <col min="15108" max="15108" width="14.7109375" style="422" customWidth="1"/>
    <col min="15109" max="15109" width="21.140625" style="422" customWidth="1"/>
    <col min="15110" max="15360" width="9.140625" style="422"/>
    <col min="15361" max="15361" width="8.42578125" style="422" customWidth="1"/>
    <col min="15362" max="15362" width="44.42578125" style="422" customWidth="1"/>
    <col min="15363" max="15363" width="0" style="422" hidden="1" customWidth="1"/>
    <col min="15364" max="15364" width="14.7109375" style="422" customWidth="1"/>
    <col min="15365" max="15365" width="21.140625" style="422" customWidth="1"/>
    <col min="15366" max="15616" width="9.140625" style="422"/>
    <col min="15617" max="15617" width="8.42578125" style="422" customWidth="1"/>
    <col min="15618" max="15618" width="44.42578125" style="422" customWidth="1"/>
    <col min="15619" max="15619" width="0" style="422" hidden="1" customWidth="1"/>
    <col min="15620" max="15620" width="14.7109375" style="422" customWidth="1"/>
    <col min="15621" max="15621" width="21.140625" style="422" customWidth="1"/>
    <col min="15622" max="15872" width="9.140625" style="422"/>
    <col min="15873" max="15873" width="8.42578125" style="422" customWidth="1"/>
    <col min="15874" max="15874" width="44.42578125" style="422" customWidth="1"/>
    <col min="15875" max="15875" width="0" style="422" hidden="1" customWidth="1"/>
    <col min="15876" max="15876" width="14.7109375" style="422" customWidth="1"/>
    <col min="15877" max="15877" width="21.140625" style="422" customWidth="1"/>
    <col min="15878" max="16128" width="9.140625" style="422"/>
    <col min="16129" max="16129" width="8.42578125" style="422" customWidth="1"/>
    <col min="16130" max="16130" width="44.42578125" style="422" customWidth="1"/>
    <col min="16131" max="16131" width="0" style="422" hidden="1" customWidth="1"/>
    <col min="16132" max="16132" width="14.7109375" style="422" customWidth="1"/>
    <col min="16133" max="16133" width="21.140625" style="422" customWidth="1"/>
    <col min="16134" max="16384" width="9.140625" style="422"/>
  </cols>
  <sheetData>
    <row r="1" spans="1:5" ht="15.75" x14ac:dyDescent="0.25">
      <c r="A1" s="599" t="s">
        <v>447</v>
      </c>
      <c r="B1" s="599"/>
      <c r="C1" s="599"/>
      <c r="D1" s="599"/>
      <c r="E1" s="599"/>
    </row>
    <row r="2" spans="1:5" ht="15.75" x14ac:dyDescent="0.25">
      <c r="A2" s="423"/>
      <c r="B2" s="423"/>
      <c r="C2" s="423"/>
      <c r="D2" s="423"/>
      <c r="E2" s="423"/>
    </row>
    <row r="3" spans="1:5" ht="15" x14ac:dyDescent="0.25">
      <c r="A3" s="424"/>
      <c r="B3" s="424"/>
      <c r="C3" s="424"/>
      <c r="D3" s="424"/>
      <c r="E3" s="424"/>
    </row>
    <row r="4" spans="1:5" ht="15" x14ac:dyDescent="0.25">
      <c r="A4" s="538" t="s">
        <v>543</v>
      </c>
      <c r="B4" s="538"/>
      <c r="C4" s="424"/>
      <c r="D4" s="424"/>
      <c r="E4" s="424"/>
    </row>
    <row r="5" spans="1:5" ht="15.75" customHeight="1" thickBot="1" x14ac:dyDescent="0.3">
      <c r="A5" s="538" t="s">
        <v>448</v>
      </c>
      <c r="B5" s="538"/>
      <c r="C5" s="424"/>
      <c r="D5" s="424"/>
      <c r="E5" s="424" t="s">
        <v>3</v>
      </c>
    </row>
    <row r="6" spans="1:5" ht="15.75" customHeight="1" thickBot="1" x14ac:dyDescent="0.25">
      <c r="A6" s="600" t="s">
        <v>449</v>
      </c>
      <c r="B6" s="601" t="s">
        <v>450</v>
      </c>
      <c r="C6" s="601"/>
      <c r="D6" s="602" t="s">
        <v>355</v>
      </c>
      <c r="E6" s="601" t="s">
        <v>451</v>
      </c>
    </row>
    <row r="7" spans="1:5" ht="15.75" customHeight="1" thickBot="1" x14ac:dyDescent="0.25">
      <c r="A7" s="600"/>
      <c r="B7" s="601"/>
      <c r="C7" s="601"/>
      <c r="D7" s="603"/>
      <c r="E7" s="601"/>
    </row>
    <row r="8" spans="1:5" ht="15.75" customHeight="1" thickBot="1" x14ac:dyDescent="0.25">
      <c r="A8" s="600"/>
      <c r="B8" s="601"/>
      <c r="C8" s="601"/>
      <c r="D8" s="603"/>
      <c r="E8" s="601"/>
    </row>
    <row r="9" spans="1:5" ht="15.75" customHeight="1" thickBot="1" x14ac:dyDescent="0.25">
      <c r="A9" s="600"/>
      <c r="B9" s="601"/>
      <c r="C9" s="601"/>
      <c r="D9" s="604"/>
      <c r="E9" s="601"/>
    </row>
    <row r="10" spans="1:5" s="430" customFormat="1" ht="28.35" customHeight="1" x14ac:dyDescent="0.25">
      <c r="A10" s="425" t="s">
        <v>452</v>
      </c>
      <c r="B10" s="426" t="s">
        <v>453</v>
      </c>
      <c r="C10" s="427"/>
      <c r="D10" s="428">
        <f>SUM(D11:D13)</f>
        <v>4575983</v>
      </c>
      <c r="E10" s="429" t="s">
        <v>454</v>
      </c>
    </row>
    <row r="11" spans="1:5" s="430" customFormat="1" ht="28.35" customHeight="1" x14ac:dyDescent="0.25">
      <c r="A11" s="431"/>
      <c r="B11" s="432" t="s">
        <v>455</v>
      </c>
      <c r="C11" s="433"/>
      <c r="D11" s="434">
        <v>1628801</v>
      </c>
      <c r="E11" s="435"/>
    </row>
    <row r="12" spans="1:5" s="430" customFormat="1" ht="28.35" customHeight="1" x14ac:dyDescent="0.25">
      <c r="A12" s="431"/>
      <c r="B12" s="432" t="s">
        <v>456</v>
      </c>
      <c r="C12" s="433"/>
      <c r="D12" s="434">
        <v>1459507</v>
      </c>
      <c r="E12" s="435"/>
    </row>
    <row r="13" spans="1:5" s="430" customFormat="1" ht="28.35" customHeight="1" x14ac:dyDescent="0.25">
      <c r="A13" s="431"/>
      <c r="B13" s="436" t="s">
        <v>457</v>
      </c>
      <c r="C13" s="433"/>
      <c r="D13" s="434">
        <v>1487675</v>
      </c>
      <c r="E13" s="435"/>
    </row>
    <row r="14" spans="1:5" s="430" customFormat="1" ht="28.35" customHeight="1" x14ac:dyDescent="0.25">
      <c r="A14" s="425" t="s">
        <v>458</v>
      </c>
      <c r="B14" s="437" t="s">
        <v>459</v>
      </c>
      <c r="C14" s="438"/>
      <c r="D14" s="428">
        <v>3425919</v>
      </c>
      <c r="E14" s="429" t="s">
        <v>454</v>
      </c>
    </row>
    <row r="15" spans="1:5" ht="28.35" customHeight="1" thickBot="1" x14ac:dyDescent="0.3">
      <c r="A15" s="439"/>
      <c r="B15" s="440" t="s">
        <v>460</v>
      </c>
      <c r="C15" s="441"/>
      <c r="D15" s="442">
        <f>D10+D14</f>
        <v>8001902</v>
      </c>
      <c r="E15" s="443"/>
    </row>
    <row r="16" spans="1:5" ht="16.5" customHeight="1" x14ac:dyDescent="0.25">
      <c r="A16" s="444"/>
      <c r="B16" s="444"/>
      <c r="C16" s="444"/>
      <c r="D16" s="444"/>
      <c r="E16" s="444"/>
    </row>
  </sheetData>
  <mergeCells count="8">
    <mergeCell ref="A1:E1"/>
    <mergeCell ref="A4:B4"/>
    <mergeCell ref="A5:B5"/>
    <mergeCell ref="A6:A9"/>
    <mergeCell ref="B6:B9"/>
    <mergeCell ref="C6:C9"/>
    <mergeCell ref="D6:D9"/>
    <mergeCell ref="E6:E9"/>
  </mergeCells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59"/>
  <sheetViews>
    <sheetView zoomScale="70" zoomScaleNormal="70" zoomScaleSheetLayoutView="90" workbookViewId="0">
      <selection activeCell="H27" sqref="H27"/>
    </sheetView>
  </sheetViews>
  <sheetFormatPr defaultRowHeight="12.75" x14ac:dyDescent="0.2"/>
  <cols>
    <col min="1" max="1" width="3" style="452" customWidth="1"/>
    <col min="2" max="2" width="35" style="452" customWidth="1"/>
    <col min="3" max="3" width="16.5703125" style="452" customWidth="1"/>
    <col min="4" max="4" width="15.7109375" style="452" bestFit="1" customWidth="1"/>
    <col min="5" max="5" width="15.85546875" style="452" bestFit="1" customWidth="1"/>
    <col min="6" max="6" width="15.7109375" style="452" bestFit="1" customWidth="1"/>
    <col min="7" max="8" width="15.28515625" style="452" customWidth="1"/>
    <col min="9" max="9" width="16" style="452" customWidth="1"/>
    <col min="10" max="10" width="15.5703125" style="452" customWidth="1"/>
    <col min="11" max="11" width="15.140625" style="452" customWidth="1"/>
    <col min="12" max="12" width="16" style="452" customWidth="1"/>
    <col min="13" max="14" width="15.140625" style="452" customWidth="1"/>
    <col min="15" max="15" width="15" style="452" customWidth="1"/>
    <col min="16" max="20" width="9.140625" style="452"/>
    <col min="21" max="21" width="14.5703125" style="452" bestFit="1" customWidth="1"/>
    <col min="22" max="256" width="9.140625" style="452"/>
    <col min="257" max="257" width="3" style="452" customWidth="1"/>
    <col min="258" max="258" width="35" style="452" customWidth="1"/>
    <col min="259" max="259" width="16.5703125" style="452" customWidth="1"/>
    <col min="260" max="260" width="15.7109375" style="452" bestFit="1" customWidth="1"/>
    <col min="261" max="261" width="15.85546875" style="452" bestFit="1" customWidth="1"/>
    <col min="262" max="262" width="15.7109375" style="452" bestFit="1" customWidth="1"/>
    <col min="263" max="264" width="15.28515625" style="452" customWidth="1"/>
    <col min="265" max="265" width="16" style="452" customWidth="1"/>
    <col min="266" max="266" width="15.5703125" style="452" customWidth="1"/>
    <col min="267" max="267" width="15.140625" style="452" customWidth="1"/>
    <col min="268" max="268" width="16" style="452" customWidth="1"/>
    <col min="269" max="270" width="15.140625" style="452" customWidth="1"/>
    <col min="271" max="271" width="15" style="452" customWidth="1"/>
    <col min="272" max="276" width="9.140625" style="452"/>
    <col min="277" max="277" width="14.5703125" style="452" bestFit="1" customWidth="1"/>
    <col min="278" max="512" width="9.140625" style="452"/>
    <col min="513" max="513" width="3" style="452" customWidth="1"/>
    <col min="514" max="514" width="35" style="452" customWidth="1"/>
    <col min="515" max="515" width="16.5703125" style="452" customWidth="1"/>
    <col min="516" max="516" width="15.7109375" style="452" bestFit="1" customWidth="1"/>
    <col min="517" max="517" width="15.85546875" style="452" bestFit="1" customWidth="1"/>
    <col min="518" max="518" width="15.7109375" style="452" bestFit="1" customWidth="1"/>
    <col min="519" max="520" width="15.28515625" style="452" customWidth="1"/>
    <col min="521" max="521" width="16" style="452" customWidth="1"/>
    <col min="522" max="522" width="15.5703125" style="452" customWidth="1"/>
    <col min="523" max="523" width="15.140625" style="452" customWidth="1"/>
    <col min="524" max="524" width="16" style="452" customWidth="1"/>
    <col min="525" max="526" width="15.140625" style="452" customWidth="1"/>
    <col min="527" max="527" width="15" style="452" customWidth="1"/>
    <col min="528" max="532" width="9.140625" style="452"/>
    <col min="533" max="533" width="14.5703125" style="452" bestFit="1" customWidth="1"/>
    <col min="534" max="768" width="9.140625" style="452"/>
    <col min="769" max="769" width="3" style="452" customWidth="1"/>
    <col min="770" max="770" width="35" style="452" customWidth="1"/>
    <col min="771" max="771" width="16.5703125" style="452" customWidth="1"/>
    <col min="772" max="772" width="15.7109375" style="452" bestFit="1" customWidth="1"/>
    <col min="773" max="773" width="15.85546875" style="452" bestFit="1" customWidth="1"/>
    <col min="774" max="774" width="15.7109375" style="452" bestFit="1" customWidth="1"/>
    <col min="775" max="776" width="15.28515625" style="452" customWidth="1"/>
    <col min="777" max="777" width="16" style="452" customWidth="1"/>
    <col min="778" max="778" width="15.5703125" style="452" customWidth="1"/>
    <col min="779" max="779" width="15.140625" style="452" customWidth="1"/>
    <col min="780" max="780" width="16" style="452" customWidth="1"/>
    <col min="781" max="782" width="15.140625" style="452" customWidth="1"/>
    <col min="783" max="783" width="15" style="452" customWidth="1"/>
    <col min="784" max="788" width="9.140625" style="452"/>
    <col min="789" max="789" width="14.5703125" style="452" bestFit="1" customWidth="1"/>
    <col min="790" max="1024" width="9.140625" style="452"/>
    <col min="1025" max="1025" width="3" style="452" customWidth="1"/>
    <col min="1026" max="1026" width="35" style="452" customWidth="1"/>
    <col min="1027" max="1027" width="16.5703125" style="452" customWidth="1"/>
    <col min="1028" max="1028" width="15.7109375" style="452" bestFit="1" customWidth="1"/>
    <col min="1029" max="1029" width="15.85546875" style="452" bestFit="1" customWidth="1"/>
    <col min="1030" max="1030" width="15.7109375" style="452" bestFit="1" customWidth="1"/>
    <col min="1031" max="1032" width="15.28515625" style="452" customWidth="1"/>
    <col min="1033" max="1033" width="16" style="452" customWidth="1"/>
    <col min="1034" max="1034" width="15.5703125" style="452" customWidth="1"/>
    <col min="1035" max="1035" width="15.140625" style="452" customWidth="1"/>
    <col min="1036" max="1036" width="16" style="452" customWidth="1"/>
    <col min="1037" max="1038" width="15.140625" style="452" customWidth="1"/>
    <col min="1039" max="1039" width="15" style="452" customWidth="1"/>
    <col min="1040" max="1044" width="9.140625" style="452"/>
    <col min="1045" max="1045" width="14.5703125" style="452" bestFit="1" customWidth="1"/>
    <col min="1046" max="1280" width="9.140625" style="452"/>
    <col min="1281" max="1281" width="3" style="452" customWidth="1"/>
    <col min="1282" max="1282" width="35" style="452" customWidth="1"/>
    <col min="1283" max="1283" width="16.5703125" style="452" customWidth="1"/>
    <col min="1284" max="1284" width="15.7109375" style="452" bestFit="1" customWidth="1"/>
    <col min="1285" max="1285" width="15.85546875" style="452" bestFit="1" customWidth="1"/>
    <col min="1286" max="1286" width="15.7109375" style="452" bestFit="1" customWidth="1"/>
    <col min="1287" max="1288" width="15.28515625" style="452" customWidth="1"/>
    <col min="1289" max="1289" width="16" style="452" customWidth="1"/>
    <col min="1290" max="1290" width="15.5703125" style="452" customWidth="1"/>
    <col min="1291" max="1291" width="15.140625" style="452" customWidth="1"/>
    <col min="1292" max="1292" width="16" style="452" customWidth="1"/>
    <col min="1293" max="1294" width="15.140625" style="452" customWidth="1"/>
    <col min="1295" max="1295" width="15" style="452" customWidth="1"/>
    <col min="1296" max="1300" width="9.140625" style="452"/>
    <col min="1301" max="1301" width="14.5703125" style="452" bestFit="1" customWidth="1"/>
    <col min="1302" max="1536" width="9.140625" style="452"/>
    <col min="1537" max="1537" width="3" style="452" customWidth="1"/>
    <col min="1538" max="1538" width="35" style="452" customWidth="1"/>
    <col min="1539" max="1539" width="16.5703125" style="452" customWidth="1"/>
    <col min="1540" max="1540" width="15.7109375" style="452" bestFit="1" customWidth="1"/>
    <col min="1541" max="1541" width="15.85546875" style="452" bestFit="1" customWidth="1"/>
    <col min="1542" max="1542" width="15.7109375" style="452" bestFit="1" customWidth="1"/>
    <col min="1543" max="1544" width="15.28515625" style="452" customWidth="1"/>
    <col min="1545" max="1545" width="16" style="452" customWidth="1"/>
    <col min="1546" max="1546" width="15.5703125" style="452" customWidth="1"/>
    <col min="1547" max="1547" width="15.140625" style="452" customWidth="1"/>
    <col min="1548" max="1548" width="16" style="452" customWidth="1"/>
    <col min="1549" max="1550" width="15.140625" style="452" customWidth="1"/>
    <col min="1551" max="1551" width="15" style="452" customWidth="1"/>
    <col min="1552" max="1556" width="9.140625" style="452"/>
    <col min="1557" max="1557" width="14.5703125" style="452" bestFit="1" customWidth="1"/>
    <col min="1558" max="1792" width="9.140625" style="452"/>
    <col min="1793" max="1793" width="3" style="452" customWidth="1"/>
    <col min="1794" max="1794" width="35" style="452" customWidth="1"/>
    <col min="1795" max="1795" width="16.5703125" style="452" customWidth="1"/>
    <col min="1796" max="1796" width="15.7109375" style="452" bestFit="1" customWidth="1"/>
    <col min="1797" max="1797" width="15.85546875" style="452" bestFit="1" customWidth="1"/>
    <col min="1798" max="1798" width="15.7109375" style="452" bestFit="1" customWidth="1"/>
    <col min="1799" max="1800" width="15.28515625" style="452" customWidth="1"/>
    <col min="1801" max="1801" width="16" style="452" customWidth="1"/>
    <col min="1802" max="1802" width="15.5703125" style="452" customWidth="1"/>
    <col min="1803" max="1803" width="15.140625" style="452" customWidth="1"/>
    <col min="1804" max="1804" width="16" style="452" customWidth="1"/>
    <col min="1805" max="1806" width="15.140625" style="452" customWidth="1"/>
    <col min="1807" max="1807" width="15" style="452" customWidth="1"/>
    <col min="1808" max="1812" width="9.140625" style="452"/>
    <col min="1813" max="1813" width="14.5703125" style="452" bestFit="1" customWidth="1"/>
    <col min="1814" max="2048" width="9.140625" style="452"/>
    <col min="2049" max="2049" width="3" style="452" customWidth="1"/>
    <col min="2050" max="2050" width="35" style="452" customWidth="1"/>
    <col min="2051" max="2051" width="16.5703125" style="452" customWidth="1"/>
    <col min="2052" max="2052" width="15.7109375" style="452" bestFit="1" customWidth="1"/>
    <col min="2053" max="2053" width="15.85546875" style="452" bestFit="1" customWidth="1"/>
    <col min="2054" max="2054" width="15.7109375" style="452" bestFit="1" customWidth="1"/>
    <col min="2055" max="2056" width="15.28515625" style="452" customWidth="1"/>
    <col min="2057" max="2057" width="16" style="452" customWidth="1"/>
    <col min="2058" max="2058" width="15.5703125" style="452" customWidth="1"/>
    <col min="2059" max="2059" width="15.140625" style="452" customWidth="1"/>
    <col min="2060" max="2060" width="16" style="452" customWidth="1"/>
    <col min="2061" max="2062" width="15.140625" style="452" customWidth="1"/>
    <col min="2063" max="2063" width="15" style="452" customWidth="1"/>
    <col min="2064" max="2068" width="9.140625" style="452"/>
    <col min="2069" max="2069" width="14.5703125" style="452" bestFit="1" customWidth="1"/>
    <col min="2070" max="2304" width="9.140625" style="452"/>
    <col min="2305" max="2305" width="3" style="452" customWidth="1"/>
    <col min="2306" max="2306" width="35" style="452" customWidth="1"/>
    <col min="2307" max="2307" width="16.5703125" style="452" customWidth="1"/>
    <col min="2308" max="2308" width="15.7109375" style="452" bestFit="1" customWidth="1"/>
    <col min="2309" max="2309" width="15.85546875" style="452" bestFit="1" customWidth="1"/>
    <col min="2310" max="2310" width="15.7109375" style="452" bestFit="1" customWidth="1"/>
    <col min="2311" max="2312" width="15.28515625" style="452" customWidth="1"/>
    <col min="2313" max="2313" width="16" style="452" customWidth="1"/>
    <col min="2314" max="2314" width="15.5703125" style="452" customWidth="1"/>
    <col min="2315" max="2315" width="15.140625" style="452" customWidth="1"/>
    <col min="2316" max="2316" width="16" style="452" customWidth="1"/>
    <col min="2317" max="2318" width="15.140625" style="452" customWidth="1"/>
    <col min="2319" max="2319" width="15" style="452" customWidth="1"/>
    <col min="2320" max="2324" width="9.140625" style="452"/>
    <col min="2325" max="2325" width="14.5703125" style="452" bestFit="1" customWidth="1"/>
    <col min="2326" max="2560" width="9.140625" style="452"/>
    <col min="2561" max="2561" width="3" style="452" customWidth="1"/>
    <col min="2562" max="2562" width="35" style="452" customWidth="1"/>
    <col min="2563" max="2563" width="16.5703125" style="452" customWidth="1"/>
    <col min="2564" max="2564" width="15.7109375" style="452" bestFit="1" customWidth="1"/>
    <col min="2565" max="2565" width="15.85546875" style="452" bestFit="1" customWidth="1"/>
    <col min="2566" max="2566" width="15.7109375" style="452" bestFit="1" customWidth="1"/>
    <col min="2567" max="2568" width="15.28515625" style="452" customWidth="1"/>
    <col min="2569" max="2569" width="16" style="452" customWidth="1"/>
    <col min="2570" max="2570" width="15.5703125" style="452" customWidth="1"/>
    <col min="2571" max="2571" width="15.140625" style="452" customWidth="1"/>
    <col min="2572" max="2572" width="16" style="452" customWidth="1"/>
    <col min="2573" max="2574" width="15.140625" style="452" customWidth="1"/>
    <col min="2575" max="2575" width="15" style="452" customWidth="1"/>
    <col min="2576" max="2580" width="9.140625" style="452"/>
    <col min="2581" max="2581" width="14.5703125" style="452" bestFit="1" customWidth="1"/>
    <col min="2582" max="2816" width="9.140625" style="452"/>
    <col min="2817" max="2817" width="3" style="452" customWidth="1"/>
    <col min="2818" max="2818" width="35" style="452" customWidth="1"/>
    <col min="2819" max="2819" width="16.5703125" style="452" customWidth="1"/>
    <col min="2820" max="2820" width="15.7109375" style="452" bestFit="1" customWidth="1"/>
    <col min="2821" max="2821" width="15.85546875" style="452" bestFit="1" customWidth="1"/>
    <col min="2822" max="2822" width="15.7109375" style="452" bestFit="1" customWidth="1"/>
    <col min="2823" max="2824" width="15.28515625" style="452" customWidth="1"/>
    <col min="2825" max="2825" width="16" style="452" customWidth="1"/>
    <col min="2826" max="2826" width="15.5703125" style="452" customWidth="1"/>
    <col min="2827" max="2827" width="15.140625" style="452" customWidth="1"/>
    <col min="2828" max="2828" width="16" style="452" customWidth="1"/>
    <col min="2829" max="2830" width="15.140625" style="452" customWidth="1"/>
    <col min="2831" max="2831" width="15" style="452" customWidth="1"/>
    <col min="2832" max="2836" width="9.140625" style="452"/>
    <col min="2837" max="2837" width="14.5703125" style="452" bestFit="1" customWidth="1"/>
    <col min="2838" max="3072" width="9.140625" style="452"/>
    <col min="3073" max="3073" width="3" style="452" customWidth="1"/>
    <col min="3074" max="3074" width="35" style="452" customWidth="1"/>
    <col min="3075" max="3075" width="16.5703125" style="452" customWidth="1"/>
    <col min="3076" max="3076" width="15.7109375" style="452" bestFit="1" customWidth="1"/>
    <col min="3077" max="3077" width="15.85546875" style="452" bestFit="1" customWidth="1"/>
    <col min="3078" max="3078" width="15.7109375" style="452" bestFit="1" customWidth="1"/>
    <col min="3079" max="3080" width="15.28515625" style="452" customWidth="1"/>
    <col min="3081" max="3081" width="16" style="452" customWidth="1"/>
    <col min="3082" max="3082" width="15.5703125" style="452" customWidth="1"/>
    <col min="3083" max="3083" width="15.140625" style="452" customWidth="1"/>
    <col min="3084" max="3084" width="16" style="452" customWidth="1"/>
    <col min="3085" max="3086" width="15.140625" style="452" customWidth="1"/>
    <col min="3087" max="3087" width="15" style="452" customWidth="1"/>
    <col min="3088" max="3092" width="9.140625" style="452"/>
    <col min="3093" max="3093" width="14.5703125" style="452" bestFit="1" customWidth="1"/>
    <col min="3094" max="3328" width="9.140625" style="452"/>
    <col min="3329" max="3329" width="3" style="452" customWidth="1"/>
    <col min="3330" max="3330" width="35" style="452" customWidth="1"/>
    <col min="3331" max="3331" width="16.5703125" style="452" customWidth="1"/>
    <col min="3332" max="3332" width="15.7109375" style="452" bestFit="1" customWidth="1"/>
    <col min="3333" max="3333" width="15.85546875" style="452" bestFit="1" customWidth="1"/>
    <col min="3334" max="3334" width="15.7109375" style="452" bestFit="1" customWidth="1"/>
    <col min="3335" max="3336" width="15.28515625" style="452" customWidth="1"/>
    <col min="3337" max="3337" width="16" style="452" customWidth="1"/>
    <col min="3338" max="3338" width="15.5703125" style="452" customWidth="1"/>
    <col min="3339" max="3339" width="15.140625" style="452" customWidth="1"/>
    <col min="3340" max="3340" width="16" style="452" customWidth="1"/>
    <col min="3341" max="3342" width="15.140625" style="452" customWidth="1"/>
    <col min="3343" max="3343" width="15" style="452" customWidth="1"/>
    <col min="3344" max="3348" width="9.140625" style="452"/>
    <col min="3349" max="3349" width="14.5703125" style="452" bestFit="1" customWidth="1"/>
    <col min="3350" max="3584" width="9.140625" style="452"/>
    <col min="3585" max="3585" width="3" style="452" customWidth="1"/>
    <col min="3586" max="3586" width="35" style="452" customWidth="1"/>
    <col min="3587" max="3587" width="16.5703125" style="452" customWidth="1"/>
    <col min="3588" max="3588" width="15.7109375" style="452" bestFit="1" customWidth="1"/>
    <col min="3589" max="3589" width="15.85546875" style="452" bestFit="1" customWidth="1"/>
    <col min="3590" max="3590" width="15.7109375" style="452" bestFit="1" customWidth="1"/>
    <col min="3591" max="3592" width="15.28515625" style="452" customWidth="1"/>
    <col min="3593" max="3593" width="16" style="452" customWidth="1"/>
    <col min="3594" max="3594" width="15.5703125" style="452" customWidth="1"/>
    <col min="3595" max="3595" width="15.140625" style="452" customWidth="1"/>
    <col min="3596" max="3596" width="16" style="452" customWidth="1"/>
    <col min="3597" max="3598" width="15.140625" style="452" customWidth="1"/>
    <col min="3599" max="3599" width="15" style="452" customWidth="1"/>
    <col min="3600" max="3604" width="9.140625" style="452"/>
    <col min="3605" max="3605" width="14.5703125" style="452" bestFit="1" customWidth="1"/>
    <col min="3606" max="3840" width="9.140625" style="452"/>
    <col min="3841" max="3841" width="3" style="452" customWidth="1"/>
    <col min="3842" max="3842" width="35" style="452" customWidth="1"/>
    <col min="3843" max="3843" width="16.5703125" style="452" customWidth="1"/>
    <col min="3844" max="3844" width="15.7109375" style="452" bestFit="1" customWidth="1"/>
    <col min="3845" max="3845" width="15.85546875" style="452" bestFit="1" customWidth="1"/>
    <col min="3846" max="3846" width="15.7109375" style="452" bestFit="1" customWidth="1"/>
    <col min="3847" max="3848" width="15.28515625" style="452" customWidth="1"/>
    <col min="3849" max="3849" width="16" style="452" customWidth="1"/>
    <col min="3850" max="3850" width="15.5703125" style="452" customWidth="1"/>
    <col min="3851" max="3851" width="15.140625" style="452" customWidth="1"/>
    <col min="3852" max="3852" width="16" style="452" customWidth="1"/>
    <col min="3853" max="3854" width="15.140625" style="452" customWidth="1"/>
    <col min="3855" max="3855" width="15" style="452" customWidth="1"/>
    <col min="3856" max="3860" width="9.140625" style="452"/>
    <col min="3861" max="3861" width="14.5703125" style="452" bestFit="1" customWidth="1"/>
    <col min="3862" max="4096" width="9.140625" style="452"/>
    <col min="4097" max="4097" width="3" style="452" customWidth="1"/>
    <col min="4098" max="4098" width="35" style="452" customWidth="1"/>
    <col min="4099" max="4099" width="16.5703125" style="452" customWidth="1"/>
    <col min="4100" max="4100" width="15.7109375" style="452" bestFit="1" customWidth="1"/>
    <col min="4101" max="4101" width="15.85546875" style="452" bestFit="1" customWidth="1"/>
    <col min="4102" max="4102" width="15.7109375" style="452" bestFit="1" customWidth="1"/>
    <col min="4103" max="4104" width="15.28515625" style="452" customWidth="1"/>
    <col min="4105" max="4105" width="16" style="452" customWidth="1"/>
    <col min="4106" max="4106" width="15.5703125" style="452" customWidth="1"/>
    <col min="4107" max="4107" width="15.140625" style="452" customWidth="1"/>
    <col min="4108" max="4108" width="16" style="452" customWidth="1"/>
    <col min="4109" max="4110" width="15.140625" style="452" customWidth="1"/>
    <col min="4111" max="4111" width="15" style="452" customWidth="1"/>
    <col min="4112" max="4116" width="9.140625" style="452"/>
    <col min="4117" max="4117" width="14.5703125" style="452" bestFit="1" customWidth="1"/>
    <col min="4118" max="4352" width="9.140625" style="452"/>
    <col min="4353" max="4353" width="3" style="452" customWidth="1"/>
    <col min="4354" max="4354" width="35" style="452" customWidth="1"/>
    <col min="4355" max="4355" width="16.5703125" style="452" customWidth="1"/>
    <col min="4356" max="4356" width="15.7109375" style="452" bestFit="1" customWidth="1"/>
    <col min="4357" max="4357" width="15.85546875" style="452" bestFit="1" customWidth="1"/>
    <col min="4358" max="4358" width="15.7109375" style="452" bestFit="1" customWidth="1"/>
    <col min="4359" max="4360" width="15.28515625" style="452" customWidth="1"/>
    <col min="4361" max="4361" width="16" style="452" customWidth="1"/>
    <col min="4362" max="4362" width="15.5703125" style="452" customWidth="1"/>
    <col min="4363" max="4363" width="15.140625" style="452" customWidth="1"/>
    <col min="4364" max="4364" width="16" style="452" customWidth="1"/>
    <col min="4365" max="4366" width="15.140625" style="452" customWidth="1"/>
    <col min="4367" max="4367" width="15" style="452" customWidth="1"/>
    <col min="4368" max="4372" width="9.140625" style="452"/>
    <col min="4373" max="4373" width="14.5703125" style="452" bestFit="1" customWidth="1"/>
    <col min="4374" max="4608" width="9.140625" style="452"/>
    <col min="4609" max="4609" width="3" style="452" customWidth="1"/>
    <col min="4610" max="4610" width="35" style="452" customWidth="1"/>
    <col min="4611" max="4611" width="16.5703125" style="452" customWidth="1"/>
    <col min="4612" max="4612" width="15.7109375" style="452" bestFit="1" customWidth="1"/>
    <col min="4613" max="4613" width="15.85546875" style="452" bestFit="1" customWidth="1"/>
    <col min="4614" max="4614" width="15.7109375" style="452" bestFit="1" customWidth="1"/>
    <col min="4615" max="4616" width="15.28515625" style="452" customWidth="1"/>
    <col min="4617" max="4617" width="16" style="452" customWidth="1"/>
    <col min="4618" max="4618" width="15.5703125" style="452" customWidth="1"/>
    <col min="4619" max="4619" width="15.140625" style="452" customWidth="1"/>
    <col min="4620" max="4620" width="16" style="452" customWidth="1"/>
    <col min="4621" max="4622" width="15.140625" style="452" customWidth="1"/>
    <col min="4623" max="4623" width="15" style="452" customWidth="1"/>
    <col min="4624" max="4628" width="9.140625" style="452"/>
    <col min="4629" max="4629" width="14.5703125" style="452" bestFit="1" customWidth="1"/>
    <col min="4630" max="4864" width="9.140625" style="452"/>
    <col min="4865" max="4865" width="3" style="452" customWidth="1"/>
    <col min="4866" max="4866" width="35" style="452" customWidth="1"/>
    <col min="4867" max="4867" width="16.5703125" style="452" customWidth="1"/>
    <col min="4868" max="4868" width="15.7109375" style="452" bestFit="1" customWidth="1"/>
    <col min="4869" max="4869" width="15.85546875" style="452" bestFit="1" customWidth="1"/>
    <col min="4870" max="4870" width="15.7109375" style="452" bestFit="1" customWidth="1"/>
    <col min="4871" max="4872" width="15.28515625" style="452" customWidth="1"/>
    <col min="4873" max="4873" width="16" style="452" customWidth="1"/>
    <col min="4874" max="4874" width="15.5703125" style="452" customWidth="1"/>
    <col min="4875" max="4875" width="15.140625" style="452" customWidth="1"/>
    <col min="4876" max="4876" width="16" style="452" customWidth="1"/>
    <col min="4877" max="4878" width="15.140625" style="452" customWidth="1"/>
    <col min="4879" max="4879" width="15" style="452" customWidth="1"/>
    <col min="4880" max="4884" width="9.140625" style="452"/>
    <col min="4885" max="4885" width="14.5703125" style="452" bestFit="1" customWidth="1"/>
    <col min="4886" max="5120" width="9.140625" style="452"/>
    <col min="5121" max="5121" width="3" style="452" customWidth="1"/>
    <col min="5122" max="5122" width="35" style="452" customWidth="1"/>
    <col min="5123" max="5123" width="16.5703125" style="452" customWidth="1"/>
    <col min="5124" max="5124" width="15.7109375" style="452" bestFit="1" customWidth="1"/>
    <col min="5125" max="5125" width="15.85546875" style="452" bestFit="1" customWidth="1"/>
    <col min="5126" max="5126" width="15.7109375" style="452" bestFit="1" customWidth="1"/>
    <col min="5127" max="5128" width="15.28515625" style="452" customWidth="1"/>
    <col min="5129" max="5129" width="16" style="452" customWidth="1"/>
    <col min="5130" max="5130" width="15.5703125" style="452" customWidth="1"/>
    <col min="5131" max="5131" width="15.140625" style="452" customWidth="1"/>
    <col min="5132" max="5132" width="16" style="452" customWidth="1"/>
    <col min="5133" max="5134" width="15.140625" style="452" customWidth="1"/>
    <col min="5135" max="5135" width="15" style="452" customWidth="1"/>
    <col min="5136" max="5140" width="9.140625" style="452"/>
    <col min="5141" max="5141" width="14.5703125" style="452" bestFit="1" customWidth="1"/>
    <col min="5142" max="5376" width="9.140625" style="452"/>
    <col min="5377" max="5377" width="3" style="452" customWidth="1"/>
    <col min="5378" max="5378" width="35" style="452" customWidth="1"/>
    <col min="5379" max="5379" width="16.5703125" style="452" customWidth="1"/>
    <col min="5380" max="5380" width="15.7109375" style="452" bestFit="1" customWidth="1"/>
    <col min="5381" max="5381" width="15.85546875" style="452" bestFit="1" customWidth="1"/>
    <col min="5382" max="5382" width="15.7109375" style="452" bestFit="1" customWidth="1"/>
    <col min="5383" max="5384" width="15.28515625" style="452" customWidth="1"/>
    <col min="5385" max="5385" width="16" style="452" customWidth="1"/>
    <col min="5386" max="5386" width="15.5703125" style="452" customWidth="1"/>
    <col min="5387" max="5387" width="15.140625" style="452" customWidth="1"/>
    <col min="5388" max="5388" width="16" style="452" customWidth="1"/>
    <col min="5389" max="5390" width="15.140625" style="452" customWidth="1"/>
    <col min="5391" max="5391" width="15" style="452" customWidth="1"/>
    <col min="5392" max="5396" width="9.140625" style="452"/>
    <col min="5397" max="5397" width="14.5703125" style="452" bestFit="1" customWidth="1"/>
    <col min="5398" max="5632" width="9.140625" style="452"/>
    <col min="5633" max="5633" width="3" style="452" customWidth="1"/>
    <col min="5634" max="5634" width="35" style="452" customWidth="1"/>
    <col min="5635" max="5635" width="16.5703125" style="452" customWidth="1"/>
    <col min="5636" max="5636" width="15.7109375" style="452" bestFit="1" customWidth="1"/>
    <col min="5637" max="5637" width="15.85546875" style="452" bestFit="1" customWidth="1"/>
    <col min="5638" max="5638" width="15.7109375" style="452" bestFit="1" customWidth="1"/>
    <col min="5639" max="5640" width="15.28515625" style="452" customWidth="1"/>
    <col min="5641" max="5641" width="16" style="452" customWidth="1"/>
    <col min="5642" max="5642" width="15.5703125" style="452" customWidth="1"/>
    <col min="5643" max="5643" width="15.140625" style="452" customWidth="1"/>
    <col min="5644" max="5644" width="16" style="452" customWidth="1"/>
    <col min="5645" max="5646" width="15.140625" style="452" customWidth="1"/>
    <col min="5647" max="5647" width="15" style="452" customWidth="1"/>
    <col min="5648" max="5652" width="9.140625" style="452"/>
    <col min="5653" max="5653" width="14.5703125" style="452" bestFit="1" customWidth="1"/>
    <col min="5654" max="5888" width="9.140625" style="452"/>
    <col min="5889" max="5889" width="3" style="452" customWidth="1"/>
    <col min="5890" max="5890" width="35" style="452" customWidth="1"/>
    <col min="5891" max="5891" width="16.5703125" style="452" customWidth="1"/>
    <col min="5892" max="5892" width="15.7109375" style="452" bestFit="1" customWidth="1"/>
    <col min="5893" max="5893" width="15.85546875" style="452" bestFit="1" customWidth="1"/>
    <col min="5894" max="5894" width="15.7109375" style="452" bestFit="1" customWidth="1"/>
    <col min="5895" max="5896" width="15.28515625" style="452" customWidth="1"/>
    <col min="5897" max="5897" width="16" style="452" customWidth="1"/>
    <col min="5898" max="5898" width="15.5703125" style="452" customWidth="1"/>
    <col min="5899" max="5899" width="15.140625" style="452" customWidth="1"/>
    <col min="5900" max="5900" width="16" style="452" customWidth="1"/>
    <col min="5901" max="5902" width="15.140625" style="452" customWidth="1"/>
    <col min="5903" max="5903" width="15" style="452" customWidth="1"/>
    <col min="5904" max="5908" width="9.140625" style="452"/>
    <col min="5909" max="5909" width="14.5703125" style="452" bestFit="1" customWidth="1"/>
    <col min="5910" max="6144" width="9.140625" style="452"/>
    <col min="6145" max="6145" width="3" style="452" customWidth="1"/>
    <col min="6146" max="6146" width="35" style="452" customWidth="1"/>
    <col min="6147" max="6147" width="16.5703125" style="452" customWidth="1"/>
    <col min="6148" max="6148" width="15.7109375" style="452" bestFit="1" customWidth="1"/>
    <col min="6149" max="6149" width="15.85546875" style="452" bestFit="1" customWidth="1"/>
    <col min="6150" max="6150" width="15.7109375" style="452" bestFit="1" customWidth="1"/>
    <col min="6151" max="6152" width="15.28515625" style="452" customWidth="1"/>
    <col min="6153" max="6153" width="16" style="452" customWidth="1"/>
    <col min="6154" max="6154" width="15.5703125" style="452" customWidth="1"/>
    <col min="6155" max="6155" width="15.140625" style="452" customWidth="1"/>
    <col min="6156" max="6156" width="16" style="452" customWidth="1"/>
    <col min="6157" max="6158" width="15.140625" style="452" customWidth="1"/>
    <col min="6159" max="6159" width="15" style="452" customWidth="1"/>
    <col min="6160" max="6164" width="9.140625" style="452"/>
    <col min="6165" max="6165" width="14.5703125" style="452" bestFit="1" customWidth="1"/>
    <col min="6166" max="6400" width="9.140625" style="452"/>
    <col min="6401" max="6401" width="3" style="452" customWidth="1"/>
    <col min="6402" max="6402" width="35" style="452" customWidth="1"/>
    <col min="6403" max="6403" width="16.5703125" style="452" customWidth="1"/>
    <col min="6404" max="6404" width="15.7109375" style="452" bestFit="1" customWidth="1"/>
    <col min="6405" max="6405" width="15.85546875" style="452" bestFit="1" customWidth="1"/>
    <col min="6406" max="6406" width="15.7109375" style="452" bestFit="1" customWidth="1"/>
    <col min="6407" max="6408" width="15.28515625" style="452" customWidth="1"/>
    <col min="6409" max="6409" width="16" style="452" customWidth="1"/>
    <col min="6410" max="6410" width="15.5703125" style="452" customWidth="1"/>
    <col min="6411" max="6411" width="15.140625" style="452" customWidth="1"/>
    <col min="6412" max="6412" width="16" style="452" customWidth="1"/>
    <col min="6413" max="6414" width="15.140625" style="452" customWidth="1"/>
    <col min="6415" max="6415" width="15" style="452" customWidth="1"/>
    <col min="6416" max="6420" width="9.140625" style="452"/>
    <col min="6421" max="6421" width="14.5703125" style="452" bestFit="1" customWidth="1"/>
    <col min="6422" max="6656" width="9.140625" style="452"/>
    <col min="6657" max="6657" width="3" style="452" customWidth="1"/>
    <col min="6658" max="6658" width="35" style="452" customWidth="1"/>
    <col min="6659" max="6659" width="16.5703125" style="452" customWidth="1"/>
    <col min="6660" max="6660" width="15.7109375" style="452" bestFit="1" customWidth="1"/>
    <col min="6661" max="6661" width="15.85546875" style="452" bestFit="1" customWidth="1"/>
    <col min="6662" max="6662" width="15.7109375" style="452" bestFit="1" customWidth="1"/>
    <col min="6663" max="6664" width="15.28515625" style="452" customWidth="1"/>
    <col min="6665" max="6665" width="16" style="452" customWidth="1"/>
    <col min="6666" max="6666" width="15.5703125" style="452" customWidth="1"/>
    <col min="6667" max="6667" width="15.140625" style="452" customWidth="1"/>
    <col min="6668" max="6668" width="16" style="452" customWidth="1"/>
    <col min="6669" max="6670" width="15.140625" style="452" customWidth="1"/>
    <col min="6671" max="6671" width="15" style="452" customWidth="1"/>
    <col min="6672" max="6676" width="9.140625" style="452"/>
    <col min="6677" max="6677" width="14.5703125" style="452" bestFit="1" customWidth="1"/>
    <col min="6678" max="6912" width="9.140625" style="452"/>
    <col min="6913" max="6913" width="3" style="452" customWidth="1"/>
    <col min="6914" max="6914" width="35" style="452" customWidth="1"/>
    <col min="6915" max="6915" width="16.5703125" style="452" customWidth="1"/>
    <col min="6916" max="6916" width="15.7109375" style="452" bestFit="1" customWidth="1"/>
    <col min="6917" max="6917" width="15.85546875" style="452" bestFit="1" customWidth="1"/>
    <col min="6918" max="6918" width="15.7109375" style="452" bestFit="1" customWidth="1"/>
    <col min="6919" max="6920" width="15.28515625" style="452" customWidth="1"/>
    <col min="6921" max="6921" width="16" style="452" customWidth="1"/>
    <col min="6922" max="6922" width="15.5703125" style="452" customWidth="1"/>
    <col min="6923" max="6923" width="15.140625" style="452" customWidth="1"/>
    <col min="6924" max="6924" width="16" style="452" customWidth="1"/>
    <col min="6925" max="6926" width="15.140625" style="452" customWidth="1"/>
    <col min="6927" max="6927" width="15" style="452" customWidth="1"/>
    <col min="6928" max="6932" width="9.140625" style="452"/>
    <col min="6933" max="6933" width="14.5703125" style="452" bestFit="1" customWidth="1"/>
    <col min="6934" max="7168" width="9.140625" style="452"/>
    <col min="7169" max="7169" width="3" style="452" customWidth="1"/>
    <col min="7170" max="7170" width="35" style="452" customWidth="1"/>
    <col min="7171" max="7171" width="16.5703125" style="452" customWidth="1"/>
    <col min="7172" max="7172" width="15.7109375" style="452" bestFit="1" customWidth="1"/>
    <col min="7173" max="7173" width="15.85546875" style="452" bestFit="1" customWidth="1"/>
    <col min="7174" max="7174" width="15.7109375" style="452" bestFit="1" customWidth="1"/>
    <col min="7175" max="7176" width="15.28515625" style="452" customWidth="1"/>
    <col min="7177" max="7177" width="16" style="452" customWidth="1"/>
    <col min="7178" max="7178" width="15.5703125" style="452" customWidth="1"/>
    <col min="7179" max="7179" width="15.140625" style="452" customWidth="1"/>
    <col min="7180" max="7180" width="16" style="452" customWidth="1"/>
    <col min="7181" max="7182" width="15.140625" style="452" customWidth="1"/>
    <col min="7183" max="7183" width="15" style="452" customWidth="1"/>
    <col min="7184" max="7188" width="9.140625" style="452"/>
    <col min="7189" max="7189" width="14.5703125" style="452" bestFit="1" customWidth="1"/>
    <col min="7190" max="7424" width="9.140625" style="452"/>
    <col min="7425" max="7425" width="3" style="452" customWidth="1"/>
    <col min="7426" max="7426" width="35" style="452" customWidth="1"/>
    <col min="7427" max="7427" width="16.5703125" style="452" customWidth="1"/>
    <col min="7428" max="7428" width="15.7109375" style="452" bestFit="1" customWidth="1"/>
    <col min="7429" max="7429" width="15.85546875" style="452" bestFit="1" customWidth="1"/>
    <col min="7430" max="7430" width="15.7109375" style="452" bestFit="1" customWidth="1"/>
    <col min="7431" max="7432" width="15.28515625" style="452" customWidth="1"/>
    <col min="7433" max="7433" width="16" style="452" customWidth="1"/>
    <col min="7434" max="7434" width="15.5703125" style="452" customWidth="1"/>
    <col min="7435" max="7435" width="15.140625" style="452" customWidth="1"/>
    <col min="7436" max="7436" width="16" style="452" customWidth="1"/>
    <col min="7437" max="7438" width="15.140625" style="452" customWidth="1"/>
    <col min="7439" max="7439" width="15" style="452" customWidth="1"/>
    <col min="7440" max="7444" width="9.140625" style="452"/>
    <col min="7445" max="7445" width="14.5703125" style="452" bestFit="1" customWidth="1"/>
    <col min="7446" max="7680" width="9.140625" style="452"/>
    <col min="7681" max="7681" width="3" style="452" customWidth="1"/>
    <col min="7682" max="7682" width="35" style="452" customWidth="1"/>
    <col min="7683" max="7683" width="16.5703125" style="452" customWidth="1"/>
    <col min="7684" max="7684" width="15.7109375" style="452" bestFit="1" customWidth="1"/>
    <col min="7685" max="7685" width="15.85546875" style="452" bestFit="1" customWidth="1"/>
    <col min="7686" max="7686" width="15.7109375" style="452" bestFit="1" customWidth="1"/>
    <col min="7687" max="7688" width="15.28515625" style="452" customWidth="1"/>
    <col min="7689" max="7689" width="16" style="452" customWidth="1"/>
    <col min="7690" max="7690" width="15.5703125" style="452" customWidth="1"/>
    <col min="7691" max="7691" width="15.140625" style="452" customWidth="1"/>
    <col min="7692" max="7692" width="16" style="452" customWidth="1"/>
    <col min="7693" max="7694" width="15.140625" style="452" customWidth="1"/>
    <col min="7695" max="7695" width="15" style="452" customWidth="1"/>
    <col min="7696" max="7700" width="9.140625" style="452"/>
    <col min="7701" max="7701" width="14.5703125" style="452" bestFit="1" customWidth="1"/>
    <col min="7702" max="7936" width="9.140625" style="452"/>
    <col min="7937" max="7937" width="3" style="452" customWidth="1"/>
    <col min="7938" max="7938" width="35" style="452" customWidth="1"/>
    <col min="7939" max="7939" width="16.5703125" style="452" customWidth="1"/>
    <col min="7940" max="7940" width="15.7109375" style="452" bestFit="1" customWidth="1"/>
    <col min="7941" max="7941" width="15.85546875" style="452" bestFit="1" customWidth="1"/>
    <col min="7942" max="7942" width="15.7109375" style="452" bestFit="1" customWidth="1"/>
    <col min="7943" max="7944" width="15.28515625" style="452" customWidth="1"/>
    <col min="7945" max="7945" width="16" style="452" customWidth="1"/>
    <col min="7946" max="7946" width="15.5703125" style="452" customWidth="1"/>
    <col min="7947" max="7947" width="15.140625" style="452" customWidth="1"/>
    <col min="7948" max="7948" width="16" style="452" customWidth="1"/>
    <col min="7949" max="7950" width="15.140625" style="452" customWidth="1"/>
    <col min="7951" max="7951" width="15" style="452" customWidth="1"/>
    <col min="7952" max="7956" width="9.140625" style="452"/>
    <col min="7957" max="7957" width="14.5703125" style="452" bestFit="1" customWidth="1"/>
    <col min="7958" max="8192" width="9.140625" style="452"/>
    <col min="8193" max="8193" width="3" style="452" customWidth="1"/>
    <col min="8194" max="8194" width="35" style="452" customWidth="1"/>
    <col min="8195" max="8195" width="16.5703125" style="452" customWidth="1"/>
    <col min="8196" max="8196" width="15.7109375" style="452" bestFit="1" customWidth="1"/>
    <col min="8197" max="8197" width="15.85546875" style="452" bestFit="1" customWidth="1"/>
    <col min="8198" max="8198" width="15.7109375" style="452" bestFit="1" customWidth="1"/>
    <col min="8199" max="8200" width="15.28515625" style="452" customWidth="1"/>
    <col min="8201" max="8201" width="16" style="452" customWidth="1"/>
    <col min="8202" max="8202" width="15.5703125" style="452" customWidth="1"/>
    <col min="8203" max="8203" width="15.140625" style="452" customWidth="1"/>
    <col min="8204" max="8204" width="16" style="452" customWidth="1"/>
    <col min="8205" max="8206" width="15.140625" style="452" customWidth="1"/>
    <col min="8207" max="8207" width="15" style="452" customWidth="1"/>
    <col min="8208" max="8212" width="9.140625" style="452"/>
    <col min="8213" max="8213" width="14.5703125" style="452" bestFit="1" customWidth="1"/>
    <col min="8214" max="8448" width="9.140625" style="452"/>
    <col min="8449" max="8449" width="3" style="452" customWidth="1"/>
    <col min="8450" max="8450" width="35" style="452" customWidth="1"/>
    <col min="8451" max="8451" width="16.5703125" style="452" customWidth="1"/>
    <col min="8452" max="8452" width="15.7109375" style="452" bestFit="1" customWidth="1"/>
    <col min="8453" max="8453" width="15.85546875" style="452" bestFit="1" customWidth="1"/>
    <col min="8454" max="8454" width="15.7109375" style="452" bestFit="1" customWidth="1"/>
    <col min="8455" max="8456" width="15.28515625" style="452" customWidth="1"/>
    <col min="8457" max="8457" width="16" style="452" customWidth="1"/>
    <col min="8458" max="8458" width="15.5703125" style="452" customWidth="1"/>
    <col min="8459" max="8459" width="15.140625" style="452" customWidth="1"/>
    <col min="8460" max="8460" width="16" style="452" customWidth="1"/>
    <col min="8461" max="8462" width="15.140625" style="452" customWidth="1"/>
    <col min="8463" max="8463" width="15" style="452" customWidth="1"/>
    <col min="8464" max="8468" width="9.140625" style="452"/>
    <col min="8469" max="8469" width="14.5703125" style="452" bestFit="1" customWidth="1"/>
    <col min="8470" max="8704" width="9.140625" style="452"/>
    <col min="8705" max="8705" width="3" style="452" customWidth="1"/>
    <col min="8706" max="8706" width="35" style="452" customWidth="1"/>
    <col min="8707" max="8707" width="16.5703125" style="452" customWidth="1"/>
    <col min="8708" max="8708" width="15.7109375" style="452" bestFit="1" customWidth="1"/>
    <col min="8709" max="8709" width="15.85546875" style="452" bestFit="1" customWidth="1"/>
    <col min="8710" max="8710" width="15.7109375" style="452" bestFit="1" customWidth="1"/>
    <col min="8711" max="8712" width="15.28515625" style="452" customWidth="1"/>
    <col min="8713" max="8713" width="16" style="452" customWidth="1"/>
    <col min="8714" max="8714" width="15.5703125" style="452" customWidth="1"/>
    <col min="8715" max="8715" width="15.140625" style="452" customWidth="1"/>
    <col min="8716" max="8716" width="16" style="452" customWidth="1"/>
    <col min="8717" max="8718" width="15.140625" style="452" customWidth="1"/>
    <col min="8719" max="8719" width="15" style="452" customWidth="1"/>
    <col min="8720" max="8724" width="9.140625" style="452"/>
    <col min="8725" max="8725" width="14.5703125" style="452" bestFit="1" customWidth="1"/>
    <col min="8726" max="8960" width="9.140625" style="452"/>
    <col min="8961" max="8961" width="3" style="452" customWidth="1"/>
    <col min="8962" max="8962" width="35" style="452" customWidth="1"/>
    <col min="8963" max="8963" width="16.5703125" style="452" customWidth="1"/>
    <col min="8964" max="8964" width="15.7109375" style="452" bestFit="1" customWidth="1"/>
    <col min="8965" max="8965" width="15.85546875" style="452" bestFit="1" customWidth="1"/>
    <col min="8966" max="8966" width="15.7109375" style="452" bestFit="1" customWidth="1"/>
    <col min="8967" max="8968" width="15.28515625" style="452" customWidth="1"/>
    <col min="8969" max="8969" width="16" style="452" customWidth="1"/>
    <col min="8970" max="8970" width="15.5703125" style="452" customWidth="1"/>
    <col min="8971" max="8971" width="15.140625" style="452" customWidth="1"/>
    <col min="8972" max="8972" width="16" style="452" customWidth="1"/>
    <col min="8973" max="8974" width="15.140625" style="452" customWidth="1"/>
    <col min="8975" max="8975" width="15" style="452" customWidth="1"/>
    <col min="8976" max="8980" width="9.140625" style="452"/>
    <col min="8981" max="8981" width="14.5703125" style="452" bestFit="1" customWidth="1"/>
    <col min="8982" max="9216" width="9.140625" style="452"/>
    <col min="9217" max="9217" width="3" style="452" customWidth="1"/>
    <col min="9218" max="9218" width="35" style="452" customWidth="1"/>
    <col min="9219" max="9219" width="16.5703125" style="452" customWidth="1"/>
    <col min="9220" max="9220" width="15.7109375" style="452" bestFit="1" customWidth="1"/>
    <col min="9221" max="9221" width="15.85546875" style="452" bestFit="1" customWidth="1"/>
    <col min="9222" max="9222" width="15.7109375" style="452" bestFit="1" customWidth="1"/>
    <col min="9223" max="9224" width="15.28515625" style="452" customWidth="1"/>
    <col min="9225" max="9225" width="16" style="452" customWidth="1"/>
    <col min="9226" max="9226" width="15.5703125" style="452" customWidth="1"/>
    <col min="9227" max="9227" width="15.140625" style="452" customWidth="1"/>
    <col min="9228" max="9228" width="16" style="452" customWidth="1"/>
    <col min="9229" max="9230" width="15.140625" style="452" customWidth="1"/>
    <col min="9231" max="9231" width="15" style="452" customWidth="1"/>
    <col min="9232" max="9236" width="9.140625" style="452"/>
    <col min="9237" max="9237" width="14.5703125" style="452" bestFit="1" customWidth="1"/>
    <col min="9238" max="9472" width="9.140625" style="452"/>
    <col min="9473" max="9473" width="3" style="452" customWidth="1"/>
    <col min="9474" max="9474" width="35" style="452" customWidth="1"/>
    <col min="9475" max="9475" width="16.5703125" style="452" customWidth="1"/>
    <col min="9476" max="9476" width="15.7109375" style="452" bestFit="1" customWidth="1"/>
    <col min="9477" max="9477" width="15.85546875" style="452" bestFit="1" customWidth="1"/>
    <col min="9478" max="9478" width="15.7109375" style="452" bestFit="1" customWidth="1"/>
    <col min="9479" max="9480" width="15.28515625" style="452" customWidth="1"/>
    <col min="9481" max="9481" width="16" style="452" customWidth="1"/>
    <col min="9482" max="9482" width="15.5703125" style="452" customWidth="1"/>
    <col min="9483" max="9483" width="15.140625" style="452" customWidth="1"/>
    <col min="9484" max="9484" width="16" style="452" customWidth="1"/>
    <col min="9485" max="9486" width="15.140625" style="452" customWidth="1"/>
    <col min="9487" max="9487" width="15" style="452" customWidth="1"/>
    <col min="9488" max="9492" width="9.140625" style="452"/>
    <col min="9493" max="9493" width="14.5703125" style="452" bestFit="1" customWidth="1"/>
    <col min="9494" max="9728" width="9.140625" style="452"/>
    <col min="9729" max="9729" width="3" style="452" customWidth="1"/>
    <col min="9730" max="9730" width="35" style="452" customWidth="1"/>
    <col min="9731" max="9731" width="16.5703125" style="452" customWidth="1"/>
    <col min="9732" max="9732" width="15.7109375" style="452" bestFit="1" customWidth="1"/>
    <col min="9733" max="9733" width="15.85546875" style="452" bestFit="1" customWidth="1"/>
    <col min="9734" max="9734" width="15.7109375" style="452" bestFit="1" customWidth="1"/>
    <col min="9735" max="9736" width="15.28515625" style="452" customWidth="1"/>
    <col min="9737" max="9737" width="16" style="452" customWidth="1"/>
    <col min="9738" max="9738" width="15.5703125" style="452" customWidth="1"/>
    <col min="9739" max="9739" width="15.140625" style="452" customWidth="1"/>
    <col min="9740" max="9740" width="16" style="452" customWidth="1"/>
    <col min="9741" max="9742" width="15.140625" style="452" customWidth="1"/>
    <col min="9743" max="9743" width="15" style="452" customWidth="1"/>
    <col min="9744" max="9748" width="9.140625" style="452"/>
    <col min="9749" max="9749" width="14.5703125" style="452" bestFit="1" customWidth="1"/>
    <col min="9750" max="9984" width="9.140625" style="452"/>
    <col min="9985" max="9985" width="3" style="452" customWidth="1"/>
    <col min="9986" max="9986" width="35" style="452" customWidth="1"/>
    <col min="9987" max="9987" width="16.5703125" style="452" customWidth="1"/>
    <col min="9988" max="9988" width="15.7109375" style="452" bestFit="1" customWidth="1"/>
    <col min="9989" max="9989" width="15.85546875" style="452" bestFit="1" customWidth="1"/>
    <col min="9990" max="9990" width="15.7109375" style="452" bestFit="1" customWidth="1"/>
    <col min="9991" max="9992" width="15.28515625" style="452" customWidth="1"/>
    <col min="9993" max="9993" width="16" style="452" customWidth="1"/>
    <col min="9994" max="9994" width="15.5703125" style="452" customWidth="1"/>
    <col min="9995" max="9995" width="15.140625" style="452" customWidth="1"/>
    <col min="9996" max="9996" width="16" style="452" customWidth="1"/>
    <col min="9997" max="9998" width="15.140625" style="452" customWidth="1"/>
    <col min="9999" max="9999" width="15" style="452" customWidth="1"/>
    <col min="10000" max="10004" width="9.140625" style="452"/>
    <col min="10005" max="10005" width="14.5703125" style="452" bestFit="1" customWidth="1"/>
    <col min="10006" max="10240" width="9.140625" style="452"/>
    <col min="10241" max="10241" width="3" style="452" customWidth="1"/>
    <col min="10242" max="10242" width="35" style="452" customWidth="1"/>
    <col min="10243" max="10243" width="16.5703125" style="452" customWidth="1"/>
    <col min="10244" max="10244" width="15.7109375" style="452" bestFit="1" customWidth="1"/>
    <col min="10245" max="10245" width="15.85546875" style="452" bestFit="1" customWidth="1"/>
    <col min="10246" max="10246" width="15.7109375" style="452" bestFit="1" customWidth="1"/>
    <col min="10247" max="10248" width="15.28515625" style="452" customWidth="1"/>
    <col min="10249" max="10249" width="16" style="452" customWidth="1"/>
    <col min="10250" max="10250" width="15.5703125" style="452" customWidth="1"/>
    <col min="10251" max="10251" width="15.140625" style="452" customWidth="1"/>
    <col min="10252" max="10252" width="16" style="452" customWidth="1"/>
    <col min="10253" max="10254" width="15.140625" style="452" customWidth="1"/>
    <col min="10255" max="10255" width="15" style="452" customWidth="1"/>
    <col min="10256" max="10260" width="9.140625" style="452"/>
    <col min="10261" max="10261" width="14.5703125" style="452" bestFit="1" customWidth="1"/>
    <col min="10262" max="10496" width="9.140625" style="452"/>
    <col min="10497" max="10497" width="3" style="452" customWidth="1"/>
    <col min="10498" max="10498" width="35" style="452" customWidth="1"/>
    <col min="10499" max="10499" width="16.5703125" style="452" customWidth="1"/>
    <col min="10500" max="10500" width="15.7109375" style="452" bestFit="1" customWidth="1"/>
    <col min="10501" max="10501" width="15.85546875" style="452" bestFit="1" customWidth="1"/>
    <col min="10502" max="10502" width="15.7109375" style="452" bestFit="1" customWidth="1"/>
    <col min="10503" max="10504" width="15.28515625" style="452" customWidth="1"/>
    <col min="10505" max="10505" width="16" style="452" customWidth="1"/>
    <col min="10506" max="10506" width="15.5703125" style="452" customWidth="1"/>
    <col min="10507" max="10507" width="15.140625" style="452" customWidth="1"/>
    <col min="10508" max="10508" width="16" style="452" customWidth="1"/>
    <col min="10509" max="10510" width="15.140625" style="452" customWidth="1"/>
    <col min="10511" max="10511" width="15" style="452" customWidth="1"/>
    <col min="10512" max="10516" width="9.140625" style="452"/>
    <col min="10517" max="10517" width="14.5703125" style="452" bestFit="1" customWidth="1"/>
    <col min="10518" max="10752" width="9.140625" style="452"/>
    <col min="10753" max="10753" width="3" style="452" customWidth="1"/>
    <col min="10754" max="10754" width="35" style="452" customWidth="1"/>
    <col min="10755" max="10755" width="16.5703125" style="452" customWidth="1"/>
    <col min="10756" max="10756" width="15.7109375" style="452" bestFit="1" customWidth="1"/>
    <col min="10757" max="10757" width="15.85546875" style="452" bestFit="1" customWidth="1"/>
    <col min="10758" max="10758" width="15.7109375" style="452" bestFit="1" customWidth="1"/>
    <col min="10759" max="10760" width="15.28515625" style="452" customWidth="1"/>
    <col min="10761" max="10761" width="16" style="452" customWidth="1"/>
    <col min="10762" max="10762" width="15.5703125" style="452" customWidth="1"/>
    <col min="10763" max="10763" width="15.140625" style="452" customWidth="1"/>
    <col min="10764" max="10764" width="16" style="452" customWidth="1"/>
    <col min="10765" max="10766" width="15.140625" style="452" customWidth="1"/>
    <col min="10767" max="10767" width="15" style="452" customWidth="1"/>
    <col min="10768" max="10772" width="9.140625" style="452"/>
    <col min="10773" max="10773" width="14.5703125" style="452" bestFit="1" customWidth="1"/>
    <col min="10774" max="11008" width="9.140625" style="452"/>
    <col min="11009" max="11009" width="3" style="452" customWidth="1"/>
    <col min="11010" max="11010" width="35" style="452" customWidth="1"/>
    <col min="11011" max="11011" width="16.5703125" style="452" customWidth="1"/>
    <col min="11012" max="11012" width="15.7109375" style="452" bestFit="1" customWidth="1"/>
    <col min="11013" max="11013" width="15.85546875" style="452" bestFit="1" customWidth="1"/>
    <col min="11014" max="11014" width="15.7109375" style="452" bestFit="1" customWidth="1"/>
    <col min="11015" max="11016" width="15.28515625" style="452" customWidth="1"/>
    <col min="11017" max="11017" width="16" style="452" customWidth="1"/>
    <col min="11018" max="11018" width="15.5703125" style="452" customWidth="1"/>
    <col min="11019" max="11019" width="15.140625" style="452" customWidth="1"/>
    <col min="11020" max="11020" width="16" style="452" customWidth="1"/>
    <col min="11021" max="11022" width="15.140625" style="452" customWidth="1"/>
    <col min="11023" max="11023" width="15" style="452" customWidth="1"/>
    <col min="11024" max="11028" width="9.140625" style="452"/>
    <col min="11029" max="11029" width="14.5703125" style="452" bestFit="1" customWidth="1"/>
    <col min="11030" max="11264" width="9.140625" style="452"/>
    <col min="11265" max="11265" width="3" style="452" customWidth="1"/>
    <col min="11266" max="11266" width="35" style="452" customWidth="1"/>
    <col min="11267" max="11267" width="16.5703125" style="452" customWidth="1"/>
    <col min="11268" max="11268" width="15.7109375" style="452" bestFit="1" customWidth="1"/>
    <col min="11269" max="11269" width="15.85546875" style="452" bestFit="1" customWidth="1"/>
    <col min="11270" max="11270" width="15.7109375" style="452" bestFit="1" customWidth="1"/>
    <col min="11271" max="11272" width="15.28515625" style="452" customWidth="1"/>
    <col min="11273" max="11273" width="16" style="452" customWidth="1"/>
    <col min="11274" max="11274" width="15.5703125" style="452" customWidth="1"/>
    <col min="11275" max="11275" width="15.140625" style="452" customWidth="1"/>
    <col min="11276" max="11276" width="16" style="452" customWidth="1"/>
    <col min="11277" max="11278" width="15.140625" style="452" customWidth="1"/>
    <col min="11279" max="11279" width="15" style="452" customWidth="1"/>
    <col min="11280" max="11284" width="9.140625" style="452"/>
    <col min="11285" max="11285" width="14.5703125" style="452" bestFit="1" customWidth="1"/>
    <col min="11286" max="11520" width="9.140625" style="452"/>
    <col min="11521" max="11521" width="3" style="452" customWidth="1"/>
    <col min="11522" max="11522" width="35" style="452" customWidth="1"/>
    <col min="11523" max="11523" width="16.5703125" style="452" customWidth="1"/>
    <col min="11524" max="11524" width="15.7109375" style="452" bestFit="1" customWidth="1"/>
    <col min="11525" max="11525" width="15.85546875" style="452" bestFit="1" customWidth="1"/>
    <col min="11526" max="11526" width="15.7109375" style="452" bestFit="1" customWidth="1"/>
    <col min="11527" max="11528" width="15.28515625" style="452" customWidth="1"/>
    <col min="11529" max="11529" width="16" style="452" customWidth="1"/>
    <col min="11530" max="11530" width="15.5703125" style="452" customWidth="1"/>
    <col min="11531" max="11531" width="15.140625" style="452" customWidth="1"/>
    <col min="11532" max="11532" width="16" style="452" customWidth="1"/>
    <col min="11533" max="11534" width="15.140625" style="452" customWidth="1"/>
    <col min="11535" max="11535" width="15" style="452" customWidth="1"/>
    <col min="11536" max="11540" width="9.140625" style="452"/>
    <col min="11541" max="11541" width="14.5703125" style="452" bestFit="1" customWidth="1"/>
    <col min="11542" max="11776" width="9.140625" style="452"/>
    <col min="11777" max="11777" width="3" style="452" customWidth="1"/>
    <col min="11778" max="11778" width="35" style="452" customWidth="1"/>
    <col min="11779" max="11779" width="16.5703125" style="452" customWidth="1"/>
    <col min="11780" max="11780" width="15.7109375" style="452" bestFit="1" customWidth="1"/>
    <col min="11781" max="11781" width="15.85546875" style="452" bestFit="1" customWidth="1"/>
    <col min="11782" max="11782" width="15.7109375" style="452" bestFit="1" customWidth="1"/>
    <col min="11783" max="11784" width="15.28515625" style="452" customWidth="1"/>
    <col min="11785" max="11785" width="16" style="452" customWidth="1"/>
    <col min="11786" max="11786" width="15.5703125" style="452" customWidth="1"/>
    <col min="11787" max="11787" width="15.140625" style="452" customWidth="1"/>
    <col min="11788" max="11788" width="16" style="452" customWidth="1"/>
    <col min="11789" max="11790" width="15.140625" style="452" customWidth="1"/>
    <col min="11791" max="11791" width="15" style="452" customWidth="1"/>
    <col min="11792" max="11796" width="9.140625" style="452"/>
    <col min="11797" max="11797" width="14.5703125" style="452" bestFit="1" customWidth="1"/>
    <col min="11798" max="12032" width="9.140625" style="452"/>
    <col min="12033" max="12033" width="3" style="452" customWidth="1"/>
    <col min="12034" max="12034" width="35" style="452" customWidth="1"/>
    <col min="12035" max="12035" width="16.5703125" style="452" customWidth="1"/>
    <col min="12036" max="12036" width="15.7109375" style="452" bestFit="1" customWidth="1"/>
    <col min="12037" max="12037" width="15.85546875" style="452" bestFit="1" customWidth="1"/>
    <col min="12038" max="12038" width="15.7109375" style="452" bestFit="1" customWidth="1"/>
    <col min="12039" max="12040" width="15.28515625" style="452" customWidth="1"/>
    <col min="12041" max="12041" width="16" style="452" customWidth="1"/>
    <col min="12042" max="12042" width="15.5703125" style="452" customWidth="1"/>
    <col min="12043" max="12043" width="15.140625" style="452" customWidth="1"/>
    <col min="12044" max="12044" width="16" style="452" customWidth="1"/>
    <col min="12045" max="12046" width="15.140625" style="452" customWidth="1"/>
    <col min="12047" max="12047" width="15" style="452" customWidth="1"/>
    <col min="12048" max="12052" width="9.140625" style="452"/>
    <col min="12053" max="12053" width="14.5703125" style="452" bestFit="1" customWidth="1"/>
    <col min="12054" max="12288" width="9.140625" style="452"/>
    <col min="12289" max="12289" width="3" style="452" customWidth="1"/>
    <col min="12290" max="12290" width="35" style="452" customWidth="1"/>
    <col min="12291" max="12291" width="16.5703125" style="452" customWidth="1"/>
    <col min="12292" max="12292" width="15.7109375" style="452" bestFit="1" customWidth="1"/>
    <col min="12293" max="12293" width="15.85546875" style="452" bestFit="1" customWidth="1"/>
    <col min="12294" max="12294" width="15.7109375" style="452" bestFit="1" customWidth="1"/>
    <col min="12295" max="12296" width="15.28515625" style="452" customWidth="1"/>
    <col min="12297" max="12297" width="16" style="452" customWidth="1"/>
    <col min="12298" max="12298" width="15.5703125" style="452" customWidth="1"/>
    <col min="12299" max="12299" width="15.140625" style="452" customWidth="1"/>
    <col min="12300" max="12300" width="16" style="452" customWidth="1"/>
    <col min="12301" max="12302" width="15.140625" style="452" customWidth="1"/>
    <col min="12303" max="12303" width="15" style="452" customWidth="1"/>
    <col min="12304" max="12308" width="9.140625" style="452"/>
    <col min="12309" max="12309" width="14.5703125" style="452" bestFit="1" customWidth="1"/>
    <col min="12310" max="12544" width="9.140625" style="452"/>
    <col min="12545" max="12545" width="3" style="452" customWidth="1"/>
    <col min="12546" max="12546" width="35" style="452" customWidth="1"/>
    <col min="12547" max="12547" width="16.5703125" style="452" customWidth="1"/>
    <col min="12548" max="12548" width="15.7109375" style="452" bestFit="1" customWidth="1"/>
    <col min="12549" max="12549" width="15.85546875" style="452" bestFit="1" customWidth="1"/>
    <col min="12550" max="12550" width="15.7109375" style="452" bestFit="1" customWidth="1"/>
    <col min="12551" max="12552" width="15.28515625" style="452" customWidth="1"/>
    <col min="12553" max="12553" width="16" style="452" customWidth="1"/>
    <col min="12554" max="12554" width="15.5703125" style="452" customWidth="1"/>
    <col min="12555" max="12555" width="15.140625" style="452" customWidth="1"/>
    <col min="12556" max="12556" width="16" style="452" customWidth="1"/>
    <col min="12557" max="12558" width="15.140625" style="452" customWidth="1"/>
    <col min="12559" max="12559" width="15" style="452" customWidth="1"/>
    <col min="12560" max="12564" width="9.140625" style="452"/>
    <col min="12565" max="12565" width="14.5703125" style="452" bestFit="1" customWidth="1"/>
    <col min="12566" max="12800" width="9.140625" style="452"/>
    <col min="12801" max="12801" width="3" style="452" customWidth="1"/>
    <col min="12802" max="12802" width="35" style="452" customWidth="1"/>
    <col min="12803" max="12803" width="16.5703125" style="452" customWidth="1"/>
    <col min="12804" max="12804" width="15.7109375" style="452" bestFit="1" customWidth="1"/>
    <col min="12805" max="12805" width="15.85546875" style="452" bestFit="1" customWidth="1"/>
    <col min="12806" max="12806" width="15.7109375" style="452" bestFit="1" customWidth="1"/>
    <col min="12807" max="12808" width="15.28515625" style="452" customWidth="1"/>
    <col min="12809" max="12809" width="16" style="452" customWidth="1"/>
    <col min="12810" max="12810" width="15.5703125" style="452" customWidth="1"/>
    <col min="12811" max="12811" width="15.140625" style="452" customWidth="1"/>
    <col min="12812" max="12812" width="16" style="452" customWidth="1"/>
    <col min="12813" max="12814" width="15.140625" style="452" customWidth="1"/>
    <col min="12815" max="12815" width="15" style="452" customWidth="1"/>
    <col min="12816" max="12820" width="9.140625" style="452"/>
    <col min="12821" max="12821" width="14.5703125" style="452" bestFit="1" customWidth="1"/>
    <col min="12822" max="13056" width="9.140625" style="452"/>
    <col min="13057" max="13057" width="3" style="452" customWidth="1"/>
    <col min="13058" max="13058" width="35" style="452" customWidth="1"/>
    <col min="13059" max="13059" width="16.5703125" style="452" customWidth="1"/>
    <col min="13060" max="13060" width="15.7109375" style="452" bestFit="1" customWidth="1"/>
    <col min="13061" max="13061" width="15.85546875" style="452" bestFit="1" customWidth="1"/>
    <col min="13062" max="13062" width="15.7109375" style="452" bestFit="1" customWidth="1"/>
    <col min="13063" max="13064" width="15.28515625" style="452" customWidth="1"/>
    <col min="13065" max="13065" width="16" style="452" customWidth="1"/>
    <col min="13066" max="13066" width="15.5703125" style="452" customWidth="1"/>
    <col min="13067" max="13067" width="15.140625" style="452" customWidth="1"/>
    <col min="13068" max="13068" width="16" style="452" customWidth="1"/>
    <col min="13069" max="13070" width="15.140625" style="452" customWidth="1"/>
    <col min="13071" max="13071" width="15" style="452" customWidth="1"/>
    <col min="13072" max="13076" width="9.140625" style="452"/>
    <col min="13077" max="13077" width="14.5703125" style="452" bestFit="1" customWidth="1"/>
    <col min="13078" max="13312" width="9.140625" style="452"/>
    <col min="13313" max="13313" width="3" style="452" customWidth="1"/>
    <col min="13314" max="13314" width="35" style="452" customWidth="1"/>
    <col min="13315" max="13315" width="16.5703125" style="452" customWidth="1"/>
    <col min="13316" max="13316" width="15.7109375" style="452" bestFit="1" customWidth="1"/>
    <col min="13317" max="13317" width="15.85546875" style="452" bestFit="1" customWidth="1"/>
    <col min="13318" max="13318" width="15.7109375" style="452" bestFit="1" customWidth="1"/>
    <col min="13319" max="13320" width="15.28515625" style="452" customWidth="1"/>
    <col min="13321" max="13321" width="16" style="452" customWidth="1"/>
    <col min="13322" max="13322" width="15.5703125" style="452" customWidth="1"/>
    <col min="13323" max="13323" width="15.140625" style="452" customWidth="1"/>
    <col min="13324" max="13324" width="16" style="452" customWidth="1"/>
    <col min="13325" max="13326" width="15.140625" style="452" customWidth="1"/>
    <col min="13327" max="13327" width="15" style="452" customWidth="1"/>
    <col min="13328" max="13332" width="9.140625" style="452"/>
    <col min="13333" max="13333" width="14.5703125" style="452" bestFit="1" customWidth="1"/>
    <col min="13334" max="13568" width="9.140625" style="452"/>
    <col min="13569" max="13569" width="3" style="452" customWidth="1"/>
    <col min="13570" max="13570" width="35" style="452" customWidth="1"/>
    <col min="13571" max="13571" width="16.5703125" style="452" customWidth="1"/>
    <col min="13572" max="13572" width="15.7109375" style="452" bestFit="1" customWidth="1"/>
    <col min="13573" max="13573" width="15.85546875" style="452" bestFit="1" customWidth="1"/>
    <col min="13574" max="13574" width="15.7109375" style="452" bestFit="1" customWidth="1"/>
    <col min="13575" max="13576" width="15.28515625" style="452" customWidth="1"/>
    <col min="13577" max="13577" width="16" style="452" customWidth="1"/>
    <col min="13578" max="13578" width="15.5703125" style="452" customWidth="1"/>
    <col min="13579" max="13579" width="15.140625" style="452" customWidth="1"/>
    <col min="13580" max="13580" width="16" style="452" customWidth="1"/>
    <col min="13581" max="13582" width="15.140625" style="452" customWidth="1"/>
    <col min="13583" max="13583" width="15" style="452" customWidth="1"/>
    <col min="13584" max="13588" width="9.140625" style="452"/>
    <col min="13589" max="13589" width="14.5703125" style="452" bestFit="1" customWidth="1"/>
    <col min="13590" max="13824" width="9.140625" style="452"/>
    <col min="13825" max="13825" width="3" style="452" customWidth="1"/>
    <col min="13826" max="13826" width="35" style="452" customWidth="1"/>
    <col min="13827" max="13827" width="16.5703125" style="452" customWidth="1"/>
    <col min="13828" max="13828" width="15.7109375" style="452" bestFit="1" customWidth="1"/>
    <col min="13829" max="13829" width="15.85546875" style="452" bestFit="1" customWidth="1"/>
    <col min="13830" max="13830" width="15.7109375" style="452" bestFit="1" customWidth="1"/>
    <col min="13831" max="13832" width="15.28515625" style="452" customWidth="1"/>
    <col min="13833" max="13833" width="16" style="452" customWidth="1"/>
    <col min="13834" max="13834" width="15.5703125" style="452" customWidth="1"/>
    <col min="13835" max="13835" width="15.140625" style="452" customWidth="1"/>
    <col min="13836" max="13836" width="16" style="452" customWidth="1"/>
    <col min="13837" max="13838" width="15.140625" style="452" customWidth="1"/>
    <col min="13839" max="13839" width="15" style="452" customWidth="1"/>
    <col min="13840" max="13844" width="9.140625" style="452"/>
    <col min="13845" max="13845" width="14.5703125" style="452" bestFit="1" customWidth="1"/>
    <col min="13846" max="14080" width="9.140625" style="452"/>
    <col min="14081" max="14081" width="3" style="452" customWidth="1"/>
    <col min="14082" max="14082" width="35" style="452" customWidth="1"/>
    <col min="14083" max="14083" width="16.5703125" style="452" customWidth="1"/>
    <col min="14084" max="14084" width="15.7109375" style="452" bestFit="1" customWidth="1"/>
    <col min="14085" max="14085" width="15.85546875" style="452" bestFit="1" customWidth="1"/>
    <col min="14086" max="14086" width="15.7109375" style="452" bestFit="1" customWidth="1"/>
    <col min="14087" max="14088" width="15.28515625" style="452" customWidth="1"/>
    <col min="14089" max="14089" width="16" style="452" customWidth="1"/>
    <col min="14090" max="14090" width="15.5703125" style="452" customWidth="1"/>
    <col min="14091" max="14091" width="15.140625" style="452" customWidth="1"/>
    <col min="14092" max="14092" width="16" style="452" customWidth="1"/>
    <col min="14093" max="14094" width="15.140625" style="452" customWidth="1"/>
    <col min="14095" max="14095" width="15" style="452" customWidth="1"/>
    <col min="14096" max="14100" width="9.140625" style="452"/>
    <col min="14101" max="14101" width="14.5703125" style="452" bestFit="1" customWidth="1"/>
    <col min="14102" max="14336" width="9.140625" style="452"/>
    <col min="14337" max="14337" width="3" style="452" customWidth="1"/>
    <col min="14338" max="14338" width="35" style="452" customWidth="1"/>
    <col min="14339" max="14339" width="16.5703125" style="452" customWidth="1"/>
    <col min="14340" max="14340" width="15.7109375" style="452" bestFit="1" customWidth="1"/>
    <col min="14341" max="14341" width="15.85546875" style="452" bestFit="1" customWidth="1"/>
    <col min="14342" max="14342" width="15.7109375" style="452" bestFit="1" customWidth="1"/>
    <col min="14343" max="14344" width="15.28515625" style="452" customWidth="1"/>
    <col min="14345" max="14345" width="16" style="452" customWidth="1"/>
    <col min="14346" max="14346" width="15.5703125" style="452" customWidth="1"/>
    <col min="14347" max="14347" width="15.140625" style="452" customWidth="1"/>
    <col min="14348" max="14348" width="16" style="452" customWidth="1"/>
    <col min="14349" max="14350" width="15.140625" style="452" customWidth="1"/>
    <col min="14351" max="14351" width="15" style="452" customWidth="1"/>
    <col min="14352" max="14356" width="9.140625" style="452"/>
    <col min="14357" max="14357" width="14.5703125" style="452" bestFit="1" customWidth="1"/>
    <col min="14358" max="14592" width="9.140625" style="452"/>
    <col min="14593" max="14593" width="3" style="452" customWidth="1"/>
    <col min="14594" max="14594" width="35" style="452" customWidth="1"/>
    <col min="14595" max="14595" width="16.5703125" style="452" customWidth="1"/>
    <col min="14596" max="14596" width="15.7109375" style="452" bestFit="1" customWidth="1"/>
    <col min="14597" max="14597" width="15.85546875" style="452" bestFit="1" customWidth="1"/>
    <col min="14598" max="14598" width="15.7109375" style="452" bestFit="1" customWidth="1"/>
    <col min="14599" max="14600" width="15.28515625" style="452" customWidth="1"/>
    <col min="14601" max="14601" width="16" style="452" customWidth="1"/>
    <col min="14602" max="14602" width="15.5703125" style="452" customWidth="1"/>
    <col min="14603" max="14603" width="15.140625" style="452" customWidth="1"/>
    <col min="14604" max="14604" width="16" style="452" customWidth="1"/>
    <col min="14605" max="14606" width="15.140625" style="452" customWidth="1"/>
    <col min="14607" max="14607" width="15" style="452" customWidth="1"/>
    <col min="14608" max="14612" width="9.140625" style="452"/>
    <col min="14613" max="14613" width="14.5703125" style="452" bestFit="1" customWidth="1"/>
    <col min="14614" max="14848" width="9.140625" style="452"/>
    <col min="14849" max="14849" width="3" style="452" customWidth="1"/>
    <col min="14850" max="14850" width="35" style="452" customWidth="1"/>
    <col min="14851" max="14851" width="16.5703125" style="452" customWidth="1"/>
    <col min="14852" max="14852" width="15.7109375" style="452" bestFit="1" customWidth="1"/>
    <col min="14853" max="14853" width="15.85546875" style="452" bestFit="1" customWidth="1"/>
    <col min="14854" max="14854" width="15.7109375" style="452" bestFit="1" customWidth="1"/>
    <col min="14855" max="14856" width="15.28515625" style="452" customWidth="1"/>
    <col min="14857" max="14857" width="16" style="452" customWidth="1"/>
    <col min="14858" max="14858" width="15.5703125" style="452" customWidth="1"/>
    <col min="14859" max="14859" width="15.140625" style="452" customWidth="1"/>
    <col min="14860" max="14860" width="16" style="452" customWidth="1"/>
    <col min="14861" max="14862" width="15.140625" style="452" customWidth="1"/>
    <col min="14863" max="14863" width="15" style="452" customWidth="1"/>
    <col min="14864" max="14868" width="9.140625" style="452"/>
    <col min="14869" max="14869" width="14.5703125" style="452" bestFit="1" customWidth="1"/>
    <col min="14870" max="15104" width="9.140625" style="452"/>
    <col min="15105" max="15105" width="3" style="452" customWidth="1"/>
    <col min="15106" max="15106" width="35" style="452" customWidth="1"/>
    <col min="15107" max="15107" width="16.5703125" style="452" customWidth="1"/>
    <col min="15108" max="15108" width="15.7109375" style="452" bestFit="1" customWidth="1"/>
    <col min="15109" max="15109" width="15.85546875" style="452" bestFit="1" customWidth="1"/>
    <col min="15110" max="15110" width="15.7109375" style="452" bestFit="1" customWidth="1"/>
    <col min="15111" max="15112" width="15.28515625" style="452" customWidth="1"/>
    <col min="15113" max="15113" width="16" style="452" customWidth="1"/>
    <col min="15114" max="15114" width="15.5703125" style="452" customWidth="1"/>
    <col min="15115" max="15115" width="15.140625" style="452" customWidth="1"/>
    <col min="15116" max="15116" width="16" style="452" customWidth="1"/>
    <col min="15117" max="15118" width="15.140625" style="452" customWidth="1"/>
    <col min="15119" max="15119" width="15" style="452" customWidth="1"/>
    <col min="15120" max="15124" width="9.140625" style="452"/>
    <col min="15125" max="15125" width="14.5703125" style="452" bestFit="1" customWidth="1"/>
    <col min="15126" max="15360" width="9.140625" style="452"/>
    <col min="15361" max="15361" width="3" style="452" customWidth="1"/>
    <col min="15362" max="15362" width="35" style="452" customWidth="1"/>
    <col min="15363" max="15363" width="16.5703125" style="452" customWidth="1"/>
    <col min="15364" max="15364" width="15.7109375" style="452" bestFit="1" customWidth="1"/>
    <col min="15365" max="15365" width="15.85546875" style="452" bestFit="1" customWidth="1"/>
    <col min="15366" max="15366" width="15.7109375" style="452" bestFit="1" customWidth="1"/>
    <col min="15367" max="15368" width="15.28515625" style="452" customWidth="1"/>
    <col min="15369" max="15369" width="16" style="452" customWidth="1"/>
    <col min="15370" max="15370" width="15.5703125" style="452" customWidth="1"/>
    <col min="15371" max="15371" width="15.140625" style="452" customWidth="1"/>
    <col min="15372" max="15372" width="16" style="452" customWidth="1"/>
    <col min="15373" max="15374" width="15.140625" style="452" customWidth="1"/>
    <col min="15375" max="15375" width="15" style="452" customWidth="1"/>
    <col min="15376" max="15380" width="9.140625" style="452"/>
    <col min="15381" max="15381" width="14.5703125" style="452" bestFit="1" customWidth="1"/>
    <col min="15382" max="15616" width="9.140625" style="452"/>
    <col min="15617" max="15617" width="3" style="452" customWidth="1"/>
    <col min="15618" max="15618" width="35" style="452" customWidth="1"/>
    <col min="15619" max="15619" width="16.5703125" style="452" customWidth="1"/>
    <col min="15620" max="15620" width="15.7109375" style="452" bestFit="1" customWidth="1"/>
    <col min="15621" max="15621" width="15.85546875" style="452" bestFit="1" customWidth="1"/>
    <col min="15622" max="15622" width="15.7109375" style="452" bestFit="1" customWidth="1"/>
    <col min="15623" max="15624" width="15.28515625" style="452" customWidth="1"/>
    <col min="15625" max="15625" width="16" style="452" customWidth="1"/>
    <col min="15626" max="15626" width="15.5703125" style="452" customWidth="1"/>
    <col min="15627" max="15627" width="15.140625" style="452" customWidth="1"/>
    <col min="15628" max="15628" width="16" style="452" customWidth="1"/>
    <col min="15629" max="15630" width="15.140625" style="452" customWidth="1"/>
    <col min="15631" max="15631" width="15" style="452" customWidth="1"/>
    <col min="15632" max="15636" width="9.140625" style="452"/>
    <col min="15637" max="15637" width="14.5703125" style="452" bestFit="1" customWidth="1"/>
    <col min="15638" max="15872" width="9.140625" style="452"/>
    <col min="15873" max="15873" width="3" style="452" customWidth="1"/>
    <col min="15874" max="15874" width="35" style="452" customWidth="1"/>
    <col min="15875" max="15875" width="16.5703125" style="452" customWidth="1"/>
    <col min="15876" max="15876" width="15.7109375" style="452" bestFit="1" customWidth="1"/>
    <col min="15877" max="15877" width="15.85546875" style="452" bestFit="1" customWidth="1"/>
    <col min="15878" max="15878" width="15.7109375" style="452" bestFit="1" customWidth="1"/>
    <col min="15879" max="15880" width="15.28515625" style="452" customWidth="1"/>
    <col min="15881" max="15881" width="16" style="452" customWidth="1"/>
    <col min="15882" max="15882" width="15.5703125" style="452" customWidth="1"/>
    <col min="15883" max="15883" width="15.140625" style="452" customWidth="1"/>
    <col min="15884" max="15884" width="16" style="452" customWidth="1"/>
    <col min="15885" max="15886" width="15.140625" style="452" customWidth="1"/>
    <col min="15887" max="15887" width="15" style="452" customWidth="1"/>
    <col min="15888" max="15892" width="9.140625" style="452"/>
    <col min="15893" max="15893" width="14.5703125" style="452" bestFit="1" customWidth="1"/>
    <col min="15894" max="16128" width="9.140625" style="452"/>
    <col min="16129" max="16129" width="3" style="452" customWidth="1"/>
    <col min="16130" max="16130" width="35" style="452" customWidth="1"/>
    <col min="16131" max="16131" width="16.5703125" style="452" customWidth="1"/>
    <col min="16132" max="16132" width="15.7109375" style="452" bestFit="1" customWidth="1"/>
    <col min="16133" max="16133" width="15.85546875" style="452" bestFit="1" customWidth="1"/>
    <col min="16134" max="16134" width="15.7109375" style="452" bestFit="1" customWidth="1"/>
    <col min="16135" max="16136" width="15.28515625" style="452" customWidth="1"/>
    <col min="16137" max="16137" width="16" style="452" customWidth="1"/>
    <col min="16138" max="16138" width="15.5703125" style="452" customWidth="1"/>
    <col min="16139" max="16139" width="15.140625" style="452" customWidth="1"/>
    <col min="16140" max="16140" width="16" style="452" customWidth="1"/>
    <col min="16141" max="16142" width="15.140625" style="452" customWidth="1"/>
    <col min="16143" max="16143" width="15" style="452" customWidth="1"/>
    <col min="16144" max="16148" width="9.140625" style="452"/>
    <col min="16149" max="16149" width="14.5703125" style="452" bestFit="1" customWidth="1"/>
    <col min="16150" max="16384" width="9.140625" style="452"/>
  </cols>
  <sheetData>
    <row r="1" spans="1:20" s="1" customFormat="1" ht="15.75" x14ac:dyDescent="0.25">
      <c r="A1" s="605" t="s">
        <v>463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445"/>
      <c r="Q1" s="445"/>
      <c r="R1" s="445"/>
      <c r="S1" s="445"/>
      <c r="T1" s="445"/>
    </row>
    <row r="2" spans="1:20" s="1" customFormat="1" ht="14.25" x14ac:dyDescent="0.2">
      <c r="O2" s="446"/>
    </row>
    <row r="3" spans="1:20" s="1" customFormat="1" ht="14.25" x14ac:dyDescent="0.2">
      <c r="O3" s="446"/>
    </row>
    <row r="4" spans="1:20" s="1" customFormat="1" ht="15" x14ac:dyDescent="0.25">
      <c r="A4" s="447" t="s">
        <v>464</v>
      </c>
      <c r="B4" s="447"/>
      <c r="C4" s="447"/>
      <c r="O4" s="446"/>
    </row>
    <row r="5" spans="1:20" s="1" customFormat="1" ht="13.5" customHeight="1" x14ac:dyDescent="0.25">
      <c r="A5" s="448" t="s">
        <v>465</v>
      </c>
      <c r="B5" s="448"/>
      <c r="C5" s="449"/>
      <c r="N5" s="606" t="s">
        <v>3</v>
      </c>
      <c r="O5" s="606"/>
    </row>
    <row r="6" spans="1:20" ht="28.35" customHeight="1" x14ac:dyDescent="0.2">
      <c r="A6" s="450" t="s">
        <v>466</v>
      </c>
      <c r="B6" s="451" t="s">
        <v>354</v>
      </c>
      <c r="C6" s="451" t="s">
        <v>467</v>
      </c>
      <c r="D6" s="451" t="s">
        <v>468</v>
      </c>
      <c r="E6" s="451" t="s">
        <v>469</v>
      </c>
      <c r="F6" s="451" t="s">
        <v>470</v>
      </c>
      <c r="G6" s="451" t="s">
        <v>471</v>
      </c>
      <c r="H6" s="451" t="s">
        <v>472</v>
      </c>
      <c r="I6" s="451" t="s">
        <v>473</v>
      </c>
      <c r="J6" s="451" t="s">
        <v>474</v>
      </c>
      <c r="K6" s="451" t="s">
        <v>475</v>
      </c>
      <c r="L6" s="451" t="s">
        <v>476</v>
      </c>
      <c r="M6" s="451" t="s">
        <v>477</v>
      </c>
      <c r="N6" s="451" t="s">
        <v>478</v>
      </c>
      <c r="O6" s="451" t="s">
        <v>462</v>
      </c>
    </row>
    <row r="7" spans="1:20" ht="28.35" customHeight="1" x14ac:dyDescent="0.25">
      <c r="A7" s="453"/>
      <c r="B7" s="454" t="s">
        <v>479</v>
      </c>
      <c r="C7" s="455">
        <v>98160037</v>
      </c>
      <c r="D7" s="455">
        <f>C31</f>
        <v>33957367</v>
      </c>
      <c r="E7" s="455">
        <f t="shared" ref="E7:N7" si="0">D31</f>
        <v>577116</v>
      </c>
      <c r="F7" s="455">
        <f t="shared" si="0"/>
        <v>-9939720</v>
      </c>
      <c r="G7" s="455">
        <f t="shared" si="0"/>
        <v>16125705</v>
      </c>
      <c r="H7" s="455">
        <f t="shared" si="0"/>
        <v>92720</v>
      </c>
      <c r="I7" s="455">
        <f t="shared" si="0"/>
        <v>-16102363</v>
      </c>
      <c r="J7" s="455">
        <f t="shared" si="0"/>
        <v>-50229201</v>
      </c>
      <c r="K7" s="455">
        <f t="shared" si="0"/>
        <v>-51722563</v>
      </c>
      <c r="L7" s="455">
        <f t="shared" si="0"/>
        <v>-37752798</v>
      </c>
      <c r="M7" s="455">
        <f t="shared" si="0"/>
        <v>16183002</v>
      </c>
      <c r="N7" s="455">
        <f t="shared" si="0"/>
        <v>7065935</v>
      </c>
      <c r="O7" s="456"/>
    </row>
    <row r="8" spans="1:20" ht="22.5" customHeight="1" x14ac:dyDescent="0.25">
      <c r="A8" s="457" t="s">
        <v>356</v>
      </c>
      <c r="B8" s="458" t="s">
        <v>129</v>
      </c>
      <c r="C8" s="455">
        <v>2902750</v>
      </c>
      <c r="D8" s="455">
        <v>2902750</v>
      </c>
      <c r="E8" s="455">
        <v>2902750</v>
      </c>
      <c r="F8" s="455">
        <v>2902750</v>
      </c>
      <c r="G8" s="455">
        <v>2902750</v>
      </c>
      <c r="H8" s="455">
        <v>2902750</v>
      </c>
      <c r="I8" s="455">
        <v>2902750</v>
      </c>
      <c r="J8" s="455">
        <v>2902750</v>
      </c>
      <c r="K8" s="455">
        <v>3015854</v>
      </c>
      <c r="L8" s="455">
        <v>5307062</v>
      </c>
      <c r="M8" s="455">
        <v>5307062</v>
      </c>
      <c r="N8" s="455">
        <v>6071671</v>
      </c>
      <c r="O8" s="459">
        <f t="shared" ref="O8:O16" si="1">SUM(C8:N8)</f>
        <v>42923649</v>
      </c>
    </row>
    <row r="9" spans="1:20" ht="21.75" customHeight="1" x14ac:dyDescent="0.25">
      <c r="A9" s="457" t="s">
        <v>358</v>
      </c>
      <c r="B9" s="458" t="s">
        <v>119</v>
      </c>
      <c r="C9" s="455">
        <v>50000</v>
      </c>
      <c r="D9" s="455">
        <v>100000</v>
      </c>
      <c r="E9" s="455">
        <v>38000000</v>
      </c>
      <c r="F9" s="455">
        <v>2000000</v>
      </c>
      <c r="G9" s="455">
        <v>50000</v>
      </c>
      <c r="H9" s="455">
        <v>50000</v>
      </c>
      <c r="I9" s="455">
        <v>50000</v>
      </c>
      <c r="J9" s="455">
        <v>50000</v>
      </c>
      <c r="K9" s="455">
        <v>22032181</v>
      </c>
      <c r="L9" s="455">
        <v>3028792</v>
      </c>
      <c r="M9" s="455">
        <v>2078792</v>
      </c>
      <c r="N9" s="455">
        <v>5613058</v>
      </c>
      <c r="O9" s="459">
        <f t="shared" si="1"/>
        <v>73102823</v>
      </c>
    </row>
    <row r="10" spans="1:20" ht="34.5" customHeight="1" x14ac:dyDescent="0.25">
      <c r="A10" s="457" t="s">
        <v>361</v>
      </c>
      <c r="B10" s="458" t="s">
        <v>480</v>
      </c>
      <c r="C10" s="455">
        <v>16140837</v>
      </c>
      <c r="D10" s="455">
        <v>16140837</v>
      </c>
      <c r="E10" s="455">
        <v>16140837</v>
      </c>
      <c r="F10" s="455">
        <v>16140837</v>
      </c>
      <c r="G10" s="455">
        <v>16140838</v>
      </c>
      <c r="H10" s="455">
        <v>16140838</v>
      </c>
      <c r="I10" s="455">
        <v>16140837</v>
      </c>
      <c r="J10" s="455">
        <v>16140838</v>
      </c>
      <c r="K10" s="455">
        <v>18506800</v>
      </c>
      <c r="L10" s="455">
        <v>20984413</v>
      </c>
      <c r="M10" s="455">
        <v>20894412</v>
      </c>
      <c r="N10" s="455">
        <v>19492370</v>
      </c>
      <c r="O10" s="459">
        <f>SUM(C10:N10)</f>
        <v>209004694</v>
      </c>
    </row>
    <row r="11" spans="1:20" ht="33.75" customHeight="1" x14ac:dyDescent="0.25">
      <c r="A11" s="457" t="s">
        <v>364</v>
      </c>
      <c r="B11" s="458" t="s">
        <v>149</v>
      </c>
      <c r="C11" s="455">
        <v>10000</v>
      </c>
      <c r="D11" s="455">
        <v>138620</v>
      </c>
      <c r="E11" s="455">
        <v>10000</v>
      </c>
      <c r="F11" s="455">
        <v>10000</v>
      </c>
      <c r="G11" s="455">
        <v>10000</v>
      </c>
      <c r="H11" s="455"/>
      <c r="I11" s="455"/>
      <c r="J11" s="455"/>
      <c r="K11" s="455"/>
      <c r="L11" s="455"/>
      <c r="M11" s="455"/>
      <c r="N11" s="455"/>
      <c r="O11" s="459">
        <f t="shared" si="1"/>
        <v>178620</v>
      </c>
    </row>
    <row r="12" spans="1:20" ht="33.75" customHeight="1" x14ac:dyDescent="0.25">
      <c r="A12" s="457" t="s">
        <v>365</v>
      </c>
      <c r="B12" s="460" t="s">
        <v>145</v>
      </c>
      <c r="C12" s="455"/>
      <c r="D12" s="455"/>
      <c r="E12" s="455">
        <v>1000</v>
      </c>
      <c r="F12" s="455"/>
      <c r="G12" s="455">
        <v>7000000</v>
      </c>
      <c r="H12" s="455"/>
      <c r="I12" s="455"/>
      <c r="J12" s="455"/>
      <c r="K12" s="455"/>
      <c r="L12" s="455"/>
      <c r="M12" s="455"/>
      <c r="N12" s="455"/>
      <c r="O12" s="461">
        <f t="shared" si="1"/>
        <v>7001000</v>
      </c>
    </row>
    <row r="13" spans="1:20" ht="33.75" customHeight="1" x14ac:dyDescent="0.25">
      <c r="A13" s="457" t="s">
        <v>366</v>
      </c>
      <c r="B13" s="460" t="s">
        <v>481</v>
      </c>
      <c r="C13" s="455"/>
      <c r="D13" s="455">
        <v>14528617</v>
      </c>
      <c r="E13" s="455"/>
      <c r="F13" s="455">
        <v>29958511</v>
      </c>
      <c r="G13" s="455"/>
      <c r="H13" s="455"/>
      <c r="I13" s="455"/>
      <c r="J13" s="455">
        <v>5000000</v>
      </c>
      <c r="K13" s="455"/>
      <c r="L13" s="455"/>
      <c r="M13" s="455"/>
      <c r="N13" s="455"/>
      <c r="O13" s="461">
        <f t="shared" si="1"/>
        <v>49487128</v>
      </c>
    </row>
    <row r="14" spans="1:20" ht="33" customHeight="1" x14ac:dyDescent="0.25">
      <c r="A14" s="457" t="s">
        <v>368</v>
      </c>
      <c r="B14" s="460" t="s">
        <v>482</v>
      </c>
      <c r="C14" s="455">
        <f>54122434+445712+110713</f>
        <v>54678859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61">
        <f t="shared" si="1"/>
        <v>54678859</v>
      </c>
    </row>
    <row r="15" spans="1:20" ht="32.25" customHeight="1" x14ac:dyDescent="0.25">
      <c r="A15" s="457" t="s">
        <v>370</v>
      </c>
      <c r="B15" s="460" t="s">
        <v>159</v>
      </c>
      <c r="C15" s="455"/>
      <c r="D15" s="455"/>
      <c r="E15" s="455"/>
      <c r="F15" s="455"/>
      <c r="G15" s="455"/>
      <c r="H15" s="455"/>
      <c r="I15" s="455">
        <v>50000000</v>
      </c>
      <c r="J15" s="455"/>
      <c r="K15" s="455"/>
      <c r="L15" s="455"/>
      <c r="M15" s="455"/>
      <c r="N15" s="455"/>
      <c r="O15" s="461">
        <f t="shared" si="1"/>
        <v>50000000</v>
      </c>
    </row>
    <row r="16" spans="1:20" ht="33" customHeight="1" x14ac:dyDescent="0.25">
      <c r="A16" s="457" t="s">
        <v>371</v>
      </c>
      <c r="B16" s="460" t="s">
        <v>483</v>
      </c>
      <c r="C16" s="455">
        <v>150220</v>
      </c>
      <c r="D16" s="455">
        <v>141846</v>
      </c>
      <c r="E16" s="455"/>
      <c r="F16" s="455"/>
      <c r="G16" s="455"/>
      <c r="H16" s="455"/>
      <c r="I16" s="455"/>
      <c r="J16" s="455"/>
      <c r="K16" s="455"/>
      <c r="L16" s="455"/>
      <c r="M16" s="455"/>
      <c r="N16" s="455">
        <v>5263543</v>
      </c>
      <c r="O16" s="461">
        <f t="shared" si="1"/>
        <v>5555609</v>
      </c>
    </row>
    <row r="17" spans="1:21" ht="33" customHeight="1" x14ac:dyDescent="0.25">
      <c r="A17" s="457" t="s">
        <v>374</v>
      </c>
      <c r="B17" s="460" t="s">
        <v>163</v>
      </c>
      <c r="C17" s="455"/>
      <c r="D17" s="455"/>
      <c r="E17" s="455"/>
      <c r="F17" s="455"/>
      <c r="G17" s="455"/>
      <c r="H17" s="455"/>
      <c r="I17" s="455"/>
      <c r="J17" s="455"/>
      <c r="K17" s="455"/>
      <c r="L17" s="455">
        <v>54427819</v>
      </c>
      <c r="M17" s="455"/>
      <c r="N17" s="455"/>
      <c r="O17" s="461">
        <f>SUM(C17:N17)</f>
        <v>54427819</v>
      </c>
    </row>
    <row r="18" spans="1:21" s="466" customFormat="1" ht="28.35" customHeight="1" x14ac:dyDescent="0.3">
      <c r="A18" s="462"/>
      <c r="B18" s="463" t="s">
        <v>484</v>
      </c>
      <c r="C18" s="464">
        <f t="shared" ref="C18:O18" si="2">SUM(C8:C17)</f>
        <v>73932666</v>
      </c>
      <c r="D18" s="464">
        <f t="shared" si="2"/>
        <v>33952670</v>
      </c>
      <c r="E18" s="464">
        <f t="shared" si="2"/>
        <v>57054587</v>
      </c>
      <c r="F18" s="464">
        <f t="shared" si="2"/>
        <v>51012098</v>
      </c>
      <c r="G18" s="464">
        <f t="shared" si="2"/>
        <v>26103588</v>
      </c>
      <c r="H18" s="464">
        <f t="shared" si="2"/>
        <v>19093588</v>
      </c>
      <c r="I18" s="464">
        <f t="shared" si="2"/>
        <v>69093587</v>
      </c>
      <c r="J18" s="464">
        <f t="shared" si="2"/>
        <v>24093588</v>
      </c>
      <c r="K18" s="464">
        <f t="shared" si="2"/>
        <v>43554835</v>
      </c>
      <c r="L18" s="464">
        <f t="shared" si="2"/>
        <v>83748086</v>
      </c>
      <c r="M18" s="464">
        <f t="shared" si="2"/>
        <v>28280266</v>
      </c>
      <c r="N18" s="464">
        <f t="shared" si="2"/>
        <v>36440642</v>
      </c>
      <c r="O18" s="465">
        <f t="shared" si="2"/>
        <v>546360201</v>
      </c>
    </row>
    <row r="19" spans="1:21" ht="28.35" customHeight="1" x14ac:dyDescent="0.25">
      <c r="A19" s="453"/>
      <c r="B19" s="454" t="s">
        <v>353</v>
      </c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8"/>
    </row>
    <row r="20" spans="1:21" ht="28.35" customHeight="1" x14ac:dyDescent="0.25">
      <c r="A20" s="457" t="s">
        <v>377</v>
      </c>
      <c r="B20" s="469" t="s">
        <v>176</v>
      </c>
      <c r="C20" s="470">
        <v>10081539</v>
      </c>
      <c r="D20" s="470">
        <v>10081539</v>
      </c>
      <c r="E20" s="470">
        <v>10081540</v>
      </c>
      <c r="F20" s="470">
        <v>10081540</v>
      </c>
      <c r="G20" s="470">
        <v>10081540</v>
      </c>
      <c r="H20" s="470">
        <v>10081539</v>
      </c>
      <c r="I20" s="470">
        <v>10081539</v>
      </c>
      <c r="J20" s="470">
        <v>10081539</v>
      </c>
      <c r="K20" s="470">
        <v>11325469</v>
      </c>
      <c r="L20" s="470">
        <v>12980658</v>
      </c>
      <c r="M20" s="470">
        <v>12980658</v>
      </c>
      <c r="N20" s="470">
        <v>13527231</v>
      </c>
      <c r="O20" s="461">
        <f t="shared" ref="O20:O29" si="3">SUM(C20:N20)</f>
        <v>131466331</v>
      </c>
    </row>
    <row r="21" spans="1:21" ht="28.35" customHeight="1" x14ac:dyDescent="0.25">
      <c r="A21" s="457" t="s">
        <v>380</v>
      </c>
      <c r="B21" s="469" t="s">
        <v>485</v>
      </c>
      <c r="C21" s="470">
        <v>1897956</v>
      </c>
      <c r="D21" s="470">
        <v>1897956</v>
      </c>
      <c r="E21" s="470">
        <v>1897957</v>
      </c>
      <c r="F21" s="470">
        <v>1897957</v>
      </c>
      <c r="G21" s="470">
        <v>1897957</v>
      </c>
      <c r="H21" s="470">
        <v>1897956</v>
      </c>
      <c r="I21" s="470">
        <v>1897956</v>
      </c>
      <c r="J21" s="470">
        <v>1525735</v>
      </c>
      <c r="K21" s="470">
        <v>2127736</v>
      </c>
      <c r="L21" s="470">
        <v>2127736</v>
      </c>
      <c r="M21" s="470">
        <v>2127736</v>
      </c>
      <c r="N21" s="470">
        <v>2127736</v>
      </c>
      <c r="O21" s="461">
        <f t="shared" si="3"/>
        <v>23322374</v>
      </c>
    </row>
    <row r="22" spans="1:21" ht="28.35" customHeight="1" x14ac:dyDescent="0.25">
      <c r="A22" s="457" t="s">
        <v>383</v>
      </c>
      <c r="B22" s="471" t="s">
        <v>200</v>
      </c>
      <c r="C22" s="470">
        <v>8439406</v>
      </c>
      <c r="D22" s="470">
        <v>8439406</v>
      </c>
      <c r="E22" s="470">
        <v>8439406</v>
      </c>
      <c r="F22" s="470">
        <v>8439406</v>
      </c>
      <c r="G22" s="470">
        <v>8439406</v>
      </c>
      <c r="H22" s="470">
        <v>8439406</v>
      </c>
      <c r="I22" s="470">
        <v>8439406</v>
      </c>
      <c r="J22" s="470">
        <v>8439406</v>
      </c>
      <c r="K22" s="470">
        <v>7981514</v>
      </c>
      <c r="L22" s="470">
        <v>6348136</v>
      </c>
      <c r="M22" s="470">
        <v>6348136</v>
      </c>
      <c r="N22" s="470">
        <v>8675447</v>
      </c>
      <c r="O22" s="461">
        <f t="shared" si="3"/>
        <v>96868481</v>
      </c>
    </row>
    <row r="23" spans="1:21" ht="28.35" customHeight="1" x14ac:dyDescent="0.25">
      <c r="A23" s="457" t="s">
        <v>386</v>
      </c>
      <c r="B23" s="472" t="s">
        <v>239</v>
      </c>
      <c r="C23" s="470">
        <v>125000</v>
      </c>
      <c r="D23" s="470">
        <v>125000</v>
      </c>
      <c r="E23" s="470">
        <v>125000</v>
      </c>
      <c r="F23" s="470">
        <v>125000</v>
      </c>
      <c r="G23" s="470">
        <v>125000</v>
      </c>
      <c r="H23" s="470">
        <v>125000</v>
      </c>
      <c r="I23" s="470">
        <v>125000</v>
      </c>
      <c r="J23" s="470">
        <v>1137500</v>
      </c>
      <c r="K23" s="470">
        <v>1000000</v>
      </c>
      <c r="L23" s="470">
        <v>1000000</v>
      </c>
      <c r="M23" s="470">
        <f>125000+137500+2205864</f>
        <v>2468364</v>
      </c>
      <c r="N23" s="470">
        <v>1000000</v>
      </c>
      <c r="O23" s="461">
        <f t="shared" si="3"/>
        <v>7480864</v>
      </c>
      <c r="U23" s="473"/>
    </row>
    <row r="24" spans="1:21" ht="28.35" customHeight="1" x14ac:dyDescent="0.25">
      <c r="A24" s="457" t="s">
        <v>388</v>
      </c>
      <c r="B24" s="472" t="s">
        <v>486</v>
      </c>
      <c r="C24" s="470">
        <f>4402770+224767</f>
        <v>4627537</v>
      </c>
      <c r="D24" s="470">
        <v>4402770</v>
      </c>
      <c r="E24" s="470">
        <v>4402770</v>
      </c>
      <c r="F24" s="470">
        <v>4402770</v>
      </c>
      <c r="G24" s="470">
        <v>4402770</v>
      </c>
      <c r="H24" s="470">
        <v>4402770</v>
      </c>
      <c r="I24" s="470">
        <v>4402770</v>
      </c>
      <c r="J24" s="470">
        <v>4402770</v>
      </c>
      <c r="K24" s="470">
        <v>4650351</v>
      </c>
      <c r="L24" s="470">
        <v>4690752</v>
      </c>
      <c r="M24" s="470">
        <v>4690752</v>
      </c>
      <c r="N24" s="470">
        <f>4690750+630774</f>
        <v>5321524</v>
      </c>
      <c r="O24" s="461">
        <f t="shared" si="3"/>
        <v>54800306</v>
      </c>
    </row>
    <row r="25" spans="1:21" ht="28.35" customHeight="1" x14ac:dyDescent="0.25">
      <c r="A25" s="457" t="s">
        <v>391</v>
      </c>
      <c r="B25" s="460" t="s">
        <v>487</v>
      </c>
      <c r="C25" s="470">
        <v>1135050</v>
      </c>
      <c r="D25" s="470"/>
      <c r="E25" s="470"/>
      <c r="F25" s="470"/>
      <c r="G25" s="470">
        <v>2729900</v>
      </c>
      <c r="H25" s="470"/>
      <c r="I25" s="470"/>
      <c r="J25" s="470"/>
      <c r="K25" s="470"/>
      <c r="L25" s="470"/>
      <c r="M25" s="470"/>
      <c r="N25" s="470">
        <f>4575983-439031</f>
        <v>4136952</v>
      </c>
      <c r="O25" s="461">
        <f t="shared" si="3"/>
        <v>8001902</v>
      </c>
    </row>
    <row r="26" spans="1:21" ht="28.35" customHeight="1" x14ac:dyDescent="0.25">
      <c r="A26" s="457" t="s">
        <v>394</v>
      </c>
      <c r="B26" s="471" t="s">
        <v>259</v>
      </c>
      <c r="C26" s="470"/>
      <c r="D26" s="470"/>
      <c r="E26" s="470">
        <v>238500</v>
      </c>
      <c r="F26" s="470"/>
      <c r="G26" s="470"/>
      <c r="H26" s="470">
        <f>4542000-700000</f>
        <v>3842000</v>
      </c>
      <c r="I26" s="470"/>
      <c r="J26" s="470"/>
      <c r="K26" s="470"/>
      <c r="L26" s="470">
        <v>125004</v>
      </c>
      <c r="M26" s="470"/>
      <c r="N26" s="470"/>
      <c r="O26" s="461">
        <f t="shared" si="3"/>
        <v>4205504</v>
      </c>
    </row>
    <row r="27" spans="1:21" ht="28.35" customHeight="1" x14ac:dyDescent="0.25">
      <c r="A27" s="457" t="s">
        <v>397</v>
      </c>
      <c r="B27" s="471" t="s">
        <v>269</v>
      </c>
      <c r="C27" s="470">
        <v>8888000</v>
      </c>
      <c r="D27" s="470">
        <v>42386250</v>
      </c>
      <c r="E27" s="470">
        <v>42386250</v>
      </c>
      <c r="F27" s="470"/>
      <c r="G27" s="470">
        <v>14460000</v>
      </c>
      <c r="H27" s="470">
        <v>6000000</v>
      </c>
      <c r="I27" s="470">
        <v>78273754</v>
      </c>
      <c r="J27" s="470"/>
      <c r="K27" s="470">
        <v>2500000</v>
      </c>
      <c r="L27" s="470">
        <v>2540000</v>
      </c>
      <c r="M27" s="470">
        <v>8781687</v>
      </c>
      <c r="N27" s="470">
        <v>8781687</v>
      </c>
      <c r="O27" s="461">
        <f t="shared" si="3"/>
        <v>214997628</v>
      </c>
    </row>
    <row r="28" spans="1:21" ht="28.35" customHeight="1" x14ac:dyDescent="0.25">
      <c r="A28" s="457" t="s">
        <v>400</v>
      </c>
      <c r="B28" s="471" t="s">
        <v>275</v>
      </c>
      <c r="C28" s="470"/>
      <c r="D28" s="470"/>
      <c r="E28" s="470"/>
      <c r="F28" s="470"/>
      <c r="G28" s="470"/>
      <c r="H28" s="470">
        <v>500000</v>
      </c>
      <c r="I28" s="470"/>
      <c r="J28" s="470"/>
      <c r="K28" s="470"/>
      <c r="L28" s="470"/>
      <c r="M28" s="470"/>
      <c r="N28" s="470"/>
      <c r="O28" s="461">
        <f t="shared" si="3"/>
        <v>500000</v>
      </c>
    </row>
    <row r="29" spans="1:21" ht="28.35" customHeight="1" x14ac:dyDescent="0.25">
      <c r="A29" s="457" t="s">
        <v>403</v>
      </c>
      <c r="B29" s="460" t="s">
        <v>402</v>
      </c>
      <c r="C29" s="470">
        <f>4488745+292066</f>
        <v>4780811</v>
      </c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61">
        <f t="shared" si="3"/>
        <v>4780811</v>
      </c>
    </row>
    <row r="30" spans="1:21" s="466" customFormat="1" ht="28.35" customHeight="1" x14ac:dyDescent="0.3">
      <c r="A30" s="462"/>
      <c r="B30" s="463" t="s">
        <v>488</v>
      </c>
      <c r="C30" s="464">
        <f>SUM(C20:C29)</f>
        <v>39975299</v>
      </c>
      <c r="D30" s="464">
        <f t="shared" ref="D30:N30" si="4">SUM(D20:D29)</f>
        <v>67332921</v>
      </c>
      <c r="E30" s="464">
        <f t="shared" si="4"/>
        <v>67571423</v>
      </c>
      <c r="F30" s="464">
        <f t="shared" si="4"/>
        <v>24946673</v>
      </c>
      <c r="G30" s="464">
        <f t="shared" si="4"/>
        <v>42136573</v>
      </c>
      <c r="H30" s="464">
        <f t="shared" si="4"/>
        <v>35288671</v>
      </c>
      <c r="I30" s="464">
        <f t="shared" si="4"/>
        <v>103220425</v>
      </c>
      <c r="J30" s="464">
        <f t="shared" si="4"/>
        <v>25586950</v>
      </c>
      <c r="K30" s="464">
        <f t="shared" si="4"/>
        <v>29585070</v>
      </c>
      <c r="L30" s="464">
        <f t="shared" si="4"/>
        <v>29812286</v>
      </c>
      <c r="M30" s="464">
        <f t="shared" si="4"/>
        <v>37397333</v>
      </c>
      <c r="N30" s="464">
        <f t="shared" si="4"/>
        <v>43570577</v>
      </c>
      <c r="O30" s="465">
        <f>SUM(O20:O29)</f>
        <v>546424201</v>
      </c>
    </row>
    <row r="31" spans="1:21" ht="15.75" x14ac:dyDescent="0.25">
      <c r="A31" s="453"/>
      <c r="B31" s="454" t="s">
        <v>489</v>
      </c>
      <c r="C31" s="474">
        <f>C18-C30</f>
        <v>33957367</v>
      </c>
      <c r="D31" s="474">
        <f t="shared" ref="D31:N31" si="5">D7+D18-D30</f>
        <v>577116</v>
      </c>
      <c r="E31" s="474">
        <f t="shared" si="5"/>
        <v>-9939720</v>
      </c>
      <c r="F31" s="474">
        <f t="shared" si="5"/>
        <v>16125705</v>
      </c>
      <c r="G31" s="474">
        <f t="shared" si="5"/>
        <v>92720</v>
      </c>
      <c r="H31" s="474">
        <f t="shared" si="5"/>
        <v>-16102363</v>
      </c>
      <c r="I31" s="474">
        <f t="shared" si="5"/>
        <v>-50229201</v>
      </c>
      <c r="J31" s="474">
        <f t="shared" si="5"/>
        <v>-51722563</v>
      </c>
      <c r="K31" s="474">
        <f t="shared" si="5"/>
        <v>-37752798</v>
      </c>
      <c r="L31" s="474">
        <f t="shared" si="5"/>
        <v>16183002</v>
      </c>
      <c r="M31" s="474">
        <f t="shared" si="5"/>
        <v>7065935</v>
      </c>
      <c r="N31" s="474">
        <f t="shared" si="5"/>
        <v>-64000</v>
      </c>
      <c r="O31" s="453"/>
    </row>
    <row r="32" spans="1:21" ht="15.75" x14ac:dyDescent="0.25">
      <c r="A32" s="475"/>
      <c r="B32" s="476"/>
      <c r="C32" s="477" t="s">
        <v>490</v>
      </c>
      <c r="D32" s="477" t="s">
        <v>491</v>
      </c>
      <c r="E32" s="477"/>
      <c r="F32" s="477"/>
      <c r="G32" s="477" t="s">
        <v>492</v>
      </c>
      <c r="H32" s="477" t="s">
        <v>493</v>
      </c>
      <c r="I32" s="477" t="s">
        <v>491</v>
      </c>
      <c r="J32" s="477"/>
      <c r="K32" s="477" t="s">
        <v>494</v>
      </c>
      <c r="L32" s="477" t="s">
        <v>495</v>
      </c>
      <c r="M32" s="477"/>
      <c r="N32" s="477"/>
      <c r="O32" s="475"/>
    </row>
    <row r="33" spans="2:8" x14ac:dyDescent="0.2">
      <c r="H33" s="452" t="s">
        <v>496</v>
      </c>
    </row>
    <row r="36" spans="2:8" ht="22.5" customHeight="1" x14ac:dyDescent="0.2">
      <c r="B36" s="478"/>
    </row>
    <row r="59" ht="15.75" customHeight="1" x14ac:dyDescent="0.2"/>
  </sheetData>
  <mergeCells count="2">
    <mergeCell ref="A1:O1"/>
    <mergeCell ref="N5:O5"/>
  </mergeCells>
  <printOptions horizontalCentered="1"/>
  <pageMargins left="0.15748031496062992" right="0.15748031496062992" top="0.86614173228346458" bottom="0.19685039370078741" header="0.35433070866141736" footer="0.1968503937007874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6</vt:i4>
      </vt:variant>
    </vt:vector>
  </HeadingPairs>
  <TitlesOfParts>
    <vt:vector size="16" baseType="lpstr">
      <vt:lpstr>1. Mérlegszerű</vt:lpstr>
      <vt:lpstr>2,a Elemi bevételek</vt:lpstr>
      <vt:lpstr>2,b Elemi kiadások</vt:lpstr>
      <vt:lpstr>4. Bölcsőde</vt:lpstr>
      <vt:lpstr>6. Felhalmozás</vt:lpstr>
      <vt:lpstr>7,a Műk. mérleg</vt:lpstr>
      <vt:lpstr>7,b Beruh. mérleg</vt:lpstr>
      <vt:lpstr>8. Tartalékok</vt:lpstr>
      <vt:lpstr>11. Likviditási terv</vt:lpstr>
      <vt:lpstr>14. Adósságot kel. ügyletek</vt:lpstr>
      <vt:lpstr>'1. Mérlegszerű'!Nyomtatási_terület</vt:lpstr>
      <vt:lpstr>'11. Likviditási terv'!Nyomtatási_terület</vt:lpstr>
      <vt:lpstr>'2,a Elemi bevételek'!Nyomtatási_terület</vt:lpstr>
      <vt:lpstr>'2,b Elemi kiadások'!Nyomtatási_terület</vt:lpstr>
      <vt:lpstr>'4. Bölcsőde'!Nyomtatási_terület</vt:lpstr>
      <vt:lpstr>'6. Felhalmozás'!Nyomtatási_terület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Óbíró Réka</dc:creator>
  <cp:lastModifiedBy>kopecskone</cp:lastModifiedBy>
  <cp:lastPrinted>2020-02-14T12:59:55Z</cp:lastPrinted>
  <dcterms:created xsi:type="dcterms:W3CDTF">2020-01-23T10:18:50Z</dcterms:created>
  <dcterms:modified xsi:type="dcterms:W3CDTF">2020-03-05T09:40:12Z</dcterms:modified>
</cp:coreProperties>
</file>