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200" windowHeight="11595" tabRatio="510" activeTab="10"/>
  </bookViews>
  <sheets>
    <sheet name="2" sheetId="49" r:id="rId1"/>
    <sheet name="2a" sheetId="46" r:id="rId2"/>
    <sheet name="2b" sheetId="41" r:id="rId3"/>
    <sheet name="3" sheetId="57" r:id="rId4"/>
    <sheet name="4" sheetId="48" r:id="rId5"/>
    <sheet name="4önk" sheetId="43" r:id="rId6"/>
    <sheet name="4ovi" sheetId="45" r:id="rId7"/>
    <sheet name="5" sheetId="50" r:id="rId8"/>
    <sheet name="8" sheetId="54" r:id="rId9"/>
    <sheet name="10" sheetId="44" r:id="rId10"/>
    <sheet name="13" sheetId="51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9">'10'!$1:$6</definedName>
    <definedName name="_xlnm.Print_Titles" localSheetId="1">'2a'!$1:$8</definedName>
    <definedName name="_xlnm.Print_Area" localSheetId="9">'10'!$A$1:$D$49</definedName>
    <definedName name="_xlnm.Print_Area" localSheetId="10">'13'!$A$1:$E$10</definedName>
    <definedName name="_xlnm.Print_Area" localSheetId="0">'2'!$A$1:$E$47</definedName>
    <definedName name="_xlnm.Print_Area" localSheetId="1">'2a'!$A$1:$M$17</definedName>
    <definedName name="_xlnm.Print_Area" localSheetId="2">'2b'!$A$1:$C$16</definedName>
    <definedName name="_xlnm.Print_Area" localSheetId="4">'4'!$A$1:$H$47</definedName>
    <definedName name="_xlnm.Print_Area" localSheetId="6">'4ovi'!$A$1:$F$47</definedName>
    <definedName name="_xlnm.Print_Area" localSheetId="5">'4önk'!$A$1:$G$47</definedName>
    <definedName name="_xlnm.Print_Area" localSheetId="8">'8'!$A$1:$C$31</definedName>
  </definedNames>
  <calcPr calcId="152511"/>
</workbook>
</file>

<file path=xl/calcChain.xml><?xml version="1.0" encoding="utf-8"?>
<calcChain xmlns="http://schemas.openxmlformats.org/spreadsheetml/2006/main">
  <c r="F11" i="50" l="1"/>
  <c r="F9" i="50"/>
  <c r="F13" i="50"/>
  <c r="F21" i="50"/>
  <c r="F8" i="50"/>
  <c r="C22" i="50"/>
  <c r="C15" i="50"/>
  <c r="C10" i="50"/>
  <c r="C11" i="50"/>
  <c r="C9" i="50"/>
  <c r="G47" i="43"/>
  <c r="G46" i="43"/>
  <c r="G45" i="43"/>
  <c r="G43" i="43"/>
  <c r="G18" i="43"/>
  <c r="G32" i="43"/>
  <c r="G13" i="43"/>
  <c r="G19" i="43"/>
  <c r="G17" i="43"/>
  <c r="G15" i="43"/>
  <c r="G12" i="43"/>
  <c r="G11" i="43"/>
  <c r="E9" i="57"/>
  <c r="E24" i="57"/>
  <c r="E22" i="57"/>
  <c r="E16" i="57"/>
  <c r="E23" i="57"/>
  <c r="G23" i="57"/>
  <c r="G22" i="57"/>
  <c r="G27" i="57"/>
  <c r="H32" i="57"/>
  <c r="G16" i="46"/>
  <c r="F10" i="46"/>
  <c r="G26" i="57"/>
  <c r="D9" i="46"/>
  <c r="E34" i="49"/>
  <c r="E27" i="49"/>
  <c r="E43" i="49"/>
  <c r="E36" i="49"/>
  <c r="E35" i="49"/>
  <c r="E32" i="49"/>
  <c r="E14" i="49"/>
  <c r="E9" i="49"/>
  <c r="E7" i="49"/>
  <c r="C29" i="54"/>
  <c r="C28" i="54"/>
  <c r="D35" i="44"/>
  <c r="D34" i="44"/>
  <c r="D36" i="44"/>
  <c r="F34" i="45"/>
  <c r="F13" i="45"/>
  <c r="F15" i="50" l="1"/>
  <c r="F22" i="50" s="1"/>
  <c r="E32" i="57"/>
  <c r="E41" i="49"/>
  <c r="E47" i="49" s="1"/>
  <c r="D33" i="44"/>
  <c r="D46" i="44" s="1"/>
  <c r="E18" i="50"/>
  <c r="F11" i="48" l="1"/>
  <c r="F13" i="48" l="1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F40" i="48"/>
  <c r="F41" i="48"/>
  <c r="F42" i="48"/>
  <c r="F43" i="48"/>
  <c r="F44" i="48"/>
  <c r="F45" i="48"/>
  <c r="F46" i="48"/>
  <c r="F47" i="48"/>
  <c r="F12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42" i="48"/>
  <c r="E43" i="48"/>
  <c r="E44" i="48"/>
  <c r="E45" i="48"/>
  <c r="E46" i="48"/>
  <c r="E47" i="48"/>
  <c r="E11" i="48"/>
  <c r="F12" i="50" l="1"/>
  <c r="H11" i="48" l="1"/>
  <c r="H12" i="48"/>
  <c r="H13" i="48"/>
  <c r="F10" i="50" s="1"/>
  <c r="H14" i="48"/>
  <c r="H15" i="48"/>
  <c r="H16" i="48"/>
  <c r="H17" i="48"/>
  <c r="H18" i="48"/>
  <c r="H19" i="48"/>
  <c r="F17" i="50" s="1"/>
  <c r="H20" i="48"/>
  <c r="H21" i="48"/>
  <c r="H22" i="48"/>
  <c r="H23" i="48"/>
  <c r="H24" i="48"/>
  <c r="H25" i="48"/>
  <c r="H26" i="48"/>
  <c r="H27" i="48"/>
  <c r="H28" i="48"/>
  <c r="H30" i="48"/>
  <c r="H32" i="48"/>
  <c r="F14" i="50" s="1"/>
  <c r="H33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G41" i="48"/>
  <c r="G40" i="48"/>
  <c r="D38" i="48"/>
  <c r="D35" i="48"/>
  <c r="G32" i="48"/>
  <c r="E14" i="50" s="1"/>
  <c r="D31" i="48"/>
  <c r="G30" i="48"/>
  <c r="D29" i="48"/>
  <c r="D26" i="48"/>
  <c r="D23" i="48"/>
  <c r="G20" i="48"/>
  <c r="D18" i="48"/>
  <c r="D46" i="48" s="1"/>
  <c r="E10" i="48"/>
  <c r="E9" i="48" s="1"/>
  <c r="D10" i="48"/>
  <c r="G21" i="48" l="1"/>
  <c r="G37" i="48"/>
  <c r="F10" i="48"/>
  <c r="F9" i="48" s="1"/>
  <c r="G28" i="48"/>
  <c r="G19" i="48"/>
  <c r="E17" i="50" s="1"/>
  <c r="G23" i="48"/>
  <c r="G33" i="48"/>
  <c r="G36" i="48"/>
  <c r="G27" i="48"/>
  <c r="G39" i="48"/>
  <c r="G31" i="48"/>
  <c r="G11" i="48"/>
  <c r="E8" i="50" s="1"/>
  <c r="G13" i="48"/>
  <c r="E10" i="50" s="1"/>
  <c r="G15" i="48"/>
  <c r="E11" i="50" s="1"/>
  <c r="G17" i="48"/>
  <c r="E13" i="50" s="1"/>
  <c r="G25" i="48"/>
  <c r="G12" i="48"/>
  <c r="E9" i="50" s="1"/>
  <c r="G14" i="48"/>
  <c r="G16" i="48"/>
  <c r="E12" i="50" s="1"/>
  <c r="G26" i="48"/>
  <c r="D42" i="48"/>
  <c r="D22" i="48"/>
  <c r="G24" i="48"/>
  <c r="D9" i="48"/>
  <c r="G10" i="48" l="1"/>
  <c r="G29" i="48"/>
  <c r="G22" i="48"/>
  <c r="G35" i="48"/>
  <c r="G38" i="48"/>
  <c r="G46" i="48"/>
  <c r="G18" i="48"/>
  <c r="D34" i="48"/>
  <c r="G9" i="48"/>
  <c r="D45" i="48"/>
  <c r="G42" i="48" l="1"/>
  <c r="G34" i="48"/>
  <c r="D43" i="48"/>
  <c r="D47" i="48"/>
  <c r="G47" i="48" s="1"/>
  <c r="G45" i="48"/>
  <c r="G43" i="48" l="1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E41" i="43"/>
  <c r="F41" i="43" s="1"/>
  <c r="F40" i="43"/>
  <c r="E40" i="43"/>
  <c r="E39" i="43"/>
  <c r="F39" i="43" s="1"/>
  <c r="F38" i="43"/>
  <c r="E38" i="43"/>
  <c r="E42" i="43" s="1"/>
  <c r="D38" i="43"/>
  <c r="E37" i="43"/>
  <c r="F37" i="43" s="1"/>
  <c r="F36" i="43"/>
  <c r="E36" i="43"/>
  <c r="E35" i="43"/>
  <c r="D35" i="43"/>
  <c r="D42" i="43" s="1"/>
  <c r="E33" i="43"/>
  <c r="F33" i="43" s="1"/>
  <c r="G31" i="43"/>
  <c r="F32" i="43"/>
  <c r="E32" i="43"/>
  <c r="E31" i="43"/>
  <c r="F31" i="43" s="1"/>
  <c r="D31" i="43"/>
  <c r="E30" i="43"/>
  <c r="F30" i="43" s="1"/>
  <c r="D29" i="43"/>
  <c r="D34" i="43" s="1"/>
  <c r="F28" i="43"/>
  <c r="E28" i="43"/>
  <c r="E27" i="43"/>
  <c r="E26" i="43" s="1"/>
  <c r="F26" i="43" s="1"/>
  <c r="D26" i="43"/>
  <c r="D46" i="43" s="1"/>
  <c r="E25" i="43"/>
  <c r="F25" i="43" s="1"/>
  <c r="E24" i="43"/>
  <c r="F24" i="43" s="1"/>
  <c r="E23" i="43"/>
  <c r="F23" i="43" s="1"/>
  <c r="D23" i="43"/>
  <c r="D22" i="43"/>
  <c r="E21" i="43"/>
  <c r="F21" i="43" s="1"/>
  <c r="E20" i="43"/>
  <c r="F20" i="43" s="1"/>
  <c r="E19" i="43"/>
  <c r="F19" i="43" s="1"/>
  <c r="E18" i="43"/>
  <c r="E46" i="43" s="1"/>
  <c r="D18" i="43"/>
  <c r="E17" i="43"/>
  <c r="F17" i="43" s="1"/>
  <c r="G16" i="43"/>
  <c r="E16" i="43"/>
  <c r="F16" i="43" s="1"/>
  <c r="E15" i="43"/>
  <c r="F15" i="43" s="1"/>
  <c r="E14" i="43"/>
  <c r="F14" i="43" s="1"/>
  <c r="F13" i="43"/>
  <c r="E13" i="43"/>
  <c r="E12" i="43"/>
  <c r="F12" i="43" s="1"/>
  <c r="G10" i="43"/>
  <c r="G9" i="43" s="1"/>
  <c r="E11" i="43"/>
  <c r="F11" i="43" s="1"/>
  <c r="D10" i="43"/>
  <c r="D9" i="43"/>
  <c r="D45" i="43" s="1"/>
  <c r="E44" i="45"/>
  <c r="E41" i="45"/>
  <c r="E40" i="45"/>
  <c r="E39" i="45"/>
  <c r="D38" i="45"/>
  <c r="D42" i="45" s="1"/>
  <c r="E37" i="45"/>
  <c r="E36" i="45"/>
  <c r="D35" i="45"/>
  <c r="E35" i="45" s="1"/>
  <c r="E33" i="45"/>
  <c r="E32" i="45"/>
  <c r="D31" i="45"/>
  <c r="E31" i="45" s="1"/>
  <c r="E30" i="45"/>
  <c r="E28" i="45"/>
  <c r="E27" i="45"/>
  <c r="D26" i="45"/>
  <c r="E26" i="45" s="1"/>
  <c r="E25" i="45"/>
  <c r="E24" i="45"/>
  <c r="D23" i="45"/>
  <c r="D22" i="45" s="1"/>
  <c r="E22" i="45" s="1"/>
  <c r="E21" i="45"/>
  <c r="E20" i="45"/>
  <c r="E19" i="45"/>
  <c r="D18" i="45"/>
  <c r="E18" i="45" s="1"/>
  <c r="E17" i="45"/>
  <c r="E16" i="45"/>
  <c r="J15" i="45"/>
  <c r="I15" i="45"/>
  <c r="H15" i="45"/>
  <c r="G15" i="45"/>
  <c r="E15" i="45"/>
  <c r="E14" i="45"/>
  <c r="E13" i="45"/>
  <c r="D13" i="45"/>
  <c r="D12" i="45"/>
  <c r="E12" i="45" s="1"/>
  <c r="F11" i="45"/>
  <c r="F10" i="45" s="1"/>
  <c r="D11" i="45"/>
  <c r="E11" i="45" s="1"/>
  <c r="E21" i="50"/>
  <c r="D39" i="44"/>
  <c r="D24" i="44"/>
  <c r="D17" i="44"/>
  <c r="D29" i="44" s="1"/>
  <c r="G29" i="43" l="1"/>
  <c r="H29" i="48" s="1"/>
  <c r="H31" i="48"/>
  <c r="F9" i="45"/>
  <c r="H9" i="48" s="1"/>
  <c r="H10" i="48"/>
  <c r="E15" i="50"/>
  <c r="E22" i="50" s="1"/>
  <c r="F22" i="43"/>
  <c r="D43" i="43"/>
  <c r="F42" i="43"/>
  <c r="D47" i="43"/>
  <c r="F46" i="43"/>
  <c r="F18" i="43"/>
  <c r="E22" i="43"/>
  <c r="F27" i="43"/>
  <c r="E29" i="43"/>
  <c r="F29" i="43" s="1"/>
  <c r="F35" i="43"/>
  <c r="E10" i="43"/>
  <c r="E42" i="45"/>
  <c r="D29" i="45"/>
  <c r="E29" i="45" s="1"/>
  <c r="E23" i="45"/>
  <c r="D46" i="45"/>
  <c r="E46" i="45" s="1"/>
  <c r="D10" i="45"/>
  <c r="E38" i="45"/>
  <c r="G34" i="43" l="1"/>
  <c r="H34" i="48" s="1"/>
  <c r="E9" i="43"/>
  <c r="F10" i="43"/>
  <c r="D9" i="45"/>
  <c r="E10" i="45"/>
  <c r="E34" i="43" l="1"/>
  <c r="F9" i="43"/>
  <c r="E45" i="43"/>
  <c r="D45" i="45"/>
  <c r="D34" i="45"/>
  <c r="E9" i="45"/>
  <c r="F34" i="43" l="1"/>
  <c r="E43" i="43"/>
  <c r="F43" i="43" s="1"/>
  <c r="E47" i="43"/>
  <c r="F47" i="43" s="1"/>
  <c r="F45" i="43"/>
  <c r="E34" i="45"/>
  <c r="D43" i="45"/>
  <c r="E43" i="45" s="1"/>
  <c r="D47" i="45"/>
  <c r="E47" i="45" s="1"/>
  <c r="E45" i="45"/>
  <c r="C43" i="49" l="1"/>
  <c r="D43" i="49"/>
  <c r="B43" i="49"/>
  <c r="C12" i="41" l="1"/>
  <c r="C32" i="49"/>
  <c r="B32" i="49"/>
  <c r="C36" i="49" l="1"/>
  <c r="C35" i="49" s="1"/>
  <c r="C26" i="54" l="1"/>
  <c r="C30" i="54"/>
  <c r="C31" i="54" l="1"/>
  <c r="D32" i="57"/>
  <c r="M16" i="46"/>
  <c r="D36" i="49"/>
  <c r="D35" i="49" s="1"/>
  <c r="B36" i="49"/>
  <c r="B35" i="49" s="1"/>
  <c r="D14" i="49"/>
  <c r="J11" i="46"/>
  <c r="M11" i="46" s="1"/>
  <c r="G9" i="57" s="1"/>
  <c r="E17" i="46"/>
  <c r="F17" i="46"/>
  <c r="G17" i="46"/>
  <c r="H17" i="46"/>
  <c r="I17" i="46"/>
  <c r="K17" i="46"/>
  <c r="L17" i="46"/>
  <c r="C17" i="46"/>
  <c r="C10" i="41"/>
  <c r="C5" i="41"/>
  <c r="C14" i="49"/>
  <c r="C9" i="49"/>
  <c r="C7" i="49" s="1"/>
  <c r="B9" i="49"/>
  <c r="B14" i="49"/>
  <c r="C10" i="51"/>
  <c r="D10" i="51"/>
  <c r="D9" i="49"/>
  <c r="D7" i="49" s="1"/>
  <c r="M10" i="46"/>
  <c r="M12" i="46"/>
  <c r="G20" i="57" s="1"/>
  <c r="M13" i="46"/>
  <c r="G28" i="57" s="1"/>
  <c r="M14" i="46"/>
  <c r="G29" i="57" s="1"/>
  <c r="M15" i="46"/>
  <c r="J17" i="46" l="1"/>
  <c r="C41" i="49"/>
  <c r="C47" i="49" s="1"/>
  <c r="D41" i="49"/>
  <c r="D47" i="49" s="1"/>
  <c r="B7" i="49"/>
  <c r="B41" i="49" s="1"/>
  <c r="B47" i="49" s="1"/>
  <c r="C15" i="41"/>
  <c r="M9" i="46" l="1"/>
  <c r="G32" i="57" s="1"/>
  <c r="D17" i="46"/>
  <c r="M17" i="46" l="1"/>
</calcChain>
</file>

<file path=xl/sharedStrings.xml><?xml version="1.0" encoding="utf-8"?>
<sst xmlns="http://schemas.openxmlformats.org/spreadsheetml/2006/main" count="567" uniqueCount="331">
  <si>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</si>
  <si>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</si>
  <si>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</si>
  <si>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</si>
  <si>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</si>
  <si>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</si>
  <si>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</si>
  <si>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</si>
  <si>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</si>
  <si>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</si>
  <si>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</si>
  <si>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Bevétel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</si>
  <si>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</si>
  <si>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</si>
  <si>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</si>
  <si>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</si>
  <si>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</si>
  <si>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</si>
  <si>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</si>
  <si>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</si>
  <si>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</si>
  <si>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</si>
  <si>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</si>
  <si>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</si>
  <si>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</si>
  <si>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</si>
  <si>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</si>
  <si>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</si>
  <si>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</si>
  <si>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</si>
  <si>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</si>
  <si>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</si>
  <si>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</si>
  <si>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</si>
  <si>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</si>
  <si>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</si>
  <si>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</si>
  <si>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</si>
  <si>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</si>
  <si>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</si>
  <si>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</si>
  <si>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</si>
  <si>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</si>
  <si>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</si>
  <si>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</si>
  <si>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</si>
  <si>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</si>
  <si>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</si>
  <si>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</si>
  <si>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</si>
  <si>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</si>
  <si>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</si>
  <si>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</si>
  <si>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</si>
  <si>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</si>
  <si>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</si>
  <si>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</si>
  <si>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</si>
  <si>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</si>
  <si>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</si>
  <si>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</si>
  <si>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</si>
  <si>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</si>
  <si>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</si>
  <si>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</si>
  <si>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</si>
  <si>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</si>
  <si>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</si>
  <si>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</si>
  <si>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</si>
  <si>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</si>
  <si>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</si>
  <si>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</si>
  <si>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</si>
  <si>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</si>
  <si>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</si>
  <si>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</si>
  <si>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</si>
  <si>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</si>
  <si>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</si>
  <si>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</si>
  <si>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</si>
  <si>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</si>
  <si>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</si>
  <si>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</si>
  <si>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</si>
  <si>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</si>
  <si>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</si>
  <si>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</si>
  <si>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</si>
  <si>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</si>
  <si>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</si>
  <si>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</si>
  <si>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</si>
  <si>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</si>
  <si>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</si>
  <si>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</si>
  <si>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</si>
  <si>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</si>
  <si>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</si>
  <si>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</si>
  <si>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</si>
  <si>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</si>
  <si>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</si>
  <si>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</si>
  <si>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</si>
  <si>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</si>
  <si>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</si>
  <si>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</si>
  <si>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</si>
  <si>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</si>
  <si>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</si>
  <si>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</si>
  <si>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</si>
  <si>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</si>
  <si>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</si>
  <si>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</si>
  <si>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</si>
  <si>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</si>
  <si>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</si>
  <si>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</si>
  <si>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</si>
  <si>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</si>
  <si>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</si>
  <si>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</si>
  <si>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</si>
  <si>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</si>
  <si>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</si>
  <si>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</si>
  <si>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</si>
  <si>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</si>
  <si>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</si>
  <si>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</si>
  <si>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</si>
  <si>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</si>
  <si>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</si>
  <si>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</si>
  <si>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</si>
  <si>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</si>
  <si>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</si>
  <si>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</si>
  <si>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</si>
  <si>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</si>
  <si>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</si>
  <si>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</si>
  <si>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</si>
  <si>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</si>
  <si>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</si>
  <si>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</si>
  <si>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</si>
  <si>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</si>
  <si>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</si>
  <si>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</si>
  <si>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</si>
  <si>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</si>
  <si>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</si>
  <si>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</si>
  <si>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</si>
  <si>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</si>
  <si>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</si>
  <si>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</si>
  <si>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</si>
  <si>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</si>
  <si>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</si>
  <si>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</si>
  <si>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3.Felhalmozási célú pénzeszköz átvétel ÁHT-n kívülről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</si>
  <si>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</si>
  <si>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</si>
  <si>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</si>
  <si>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</si>
  <si>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</si>
  <si>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</si>
  <si>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</si>
  <si>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</si>
  <si>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</si>
  <si>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</si>
  <si>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</si>
  <si>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</si>
  <si>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</si>
  <si>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</si>
  <si>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</si>
  <si>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</si>
  <si>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</si>
  <si>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</si>
  <si>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</si>
  <si>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</si>
  <si>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</si>
  <si>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</si>
  <si>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</si>
  <si>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</si>
  <si>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</si>
  <si>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</si>
  <si>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</si>
  <si>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</si>
  <si>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</si>
  <si>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</si>
  <si>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</si>
  <si>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</si>
  <si>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</si>
  <si>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</si>
  <si>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</si>
  <si>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</si>
  <si>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</si>
  <si>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</si>
  <si>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</si>
  <si>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</si>
  <si>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Lakásépítési támogatás</t>
  </si>
  <si>
    <t>EU-s társfinanszírozott programok, projektek kiadásai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</si>
  <si>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</si>
  <si>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</si>
  <si>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</si>
  <si>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</si>
  <si>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</si>
  <si>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</si>
  <si>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</si>
  <si>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</si>
  <si>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</si>
  <si>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</si>
  <si>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</si>
  <si>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</si>
  <si>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Zöldterület</t>
  </si>
  <si>
    <t>Áfa</t>
  </si>
  <si>
    <t>Felhalmozási kiadások összesen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</si>
  <si>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</si>
  <si>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</si>
  <si>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</si>
  <si>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</si>
  <si>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</si>
  <si>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</si>
  <si>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</si>
  <si>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</si>
  <si>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</si>
  <si>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</si>
  <si>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</si>
  <si>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</si>
  <si>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</si>
  <si>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</si>
  <si>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</si>
  <si>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</si>
  <si>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</si>
  <si>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</si>
  <si>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</si>
  <si>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</si>
  <si>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</si>
  <si>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</si>
  <si>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</si>
  <si>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</si>
  <si>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</si>
  <si>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</si>
  <si>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</si>
  <si>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</si>
  <si>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</si>
  <si>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</si>
  <si>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</si>
  <si>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</si>
  <si>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</si>
  <si>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</si>
  <si>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</si>
  <si>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</si>
  <si>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</si>
  <si>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</si>
  <si>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</si>
  <si>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</si>
  <si>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</si>
  <si>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</si>
  <si>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</si>
  <si>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</si>
  <si>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</si>
  <si>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</si>
  <si>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</si>
  <si>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</si>
  <si>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</si>
  <si>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</si>
  <si>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</si>
  <si>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</si>
  <si>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</si>
  <si>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</si>
  <si>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</si>
  <si>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</si>
  <si>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</si>
  <si>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</si>
  <si>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</si>
  <si>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</si>
  <si>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</si>
  <si>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</si>
  <si>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</si>
  <si>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</si>
  <si>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</si>
  <si>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</si>
  <si>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</si>
  <si>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</si>
  <si>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</si>
  <si>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</si>
  <si>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</si>
  <si>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</si>
  <si>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Bükkösi u. vízellátása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</si>
  <si>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</si>
  <si>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</si>
  <si>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</si>
  <si>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</si>
  <si>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</si>
  <si>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2.Felhalmozási c. támogatás</t>
  </si>
  <si>
    <t>Talajterhelési díj</t>
  </si>
  <si>
    <t>Vis maior</t>
  </si>
  <si>
    <t>Közpark</t>
  </si>
  <si>
    <t>Riasztórendszer</t>
  </si>
  <si>
    <t>Ravatalozó</t>
  </si>
  <si>
    <t>Parkoló</t>
  </si>
  <si>
    <t>Pavilon</t>
  </si>
  <si>
    <t>Garázs</t>
  </si>
  <si>
    <t>Szennyvíz felújítások (koncessziós díj)</t>
  </si>
  <si>
    <t>Várható kiadásai és bevételei kiemelt előirányzatonként</t>
  </si>
  <si>
    <t>Az önkormányzat működési és felhalmozás célú bevételei és kiadásai tájékoztató jelleggel mérlegszerűen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</si>
  <si>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</si>
  <si>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</si>
  <si>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</si>
  <si>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</si>
  <si>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</si>
  <si>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Módosított előirányzat</t>
  </si>
  <si>
    <t>Óvodai bútor</t>
  </si>
  <si>
    <t>8. melléklet a 13/2018.(XI.20. ) önkormányzati rendelethez</t>
  </si>
  <si>
    <t>2. melléklet a 13/2018.(XI.20. ) önkormányzati rendelethez</t>
  </si>
  <si>
    <t>módosított előirányzat</t>
  </si>
  <si>
    <t>2/a melléklet  a 13/2018.(XI.20. ) önkormányzati rendelethez</t>
  </si>
  <si>
    <t>3. melléklet  a 13/2018.(XI.20. ) önkormányzati rendelethez</t>
  </si>
  <si>
    <t>Vízhálózat felújítások</t>
  </si>
  <si>
    <t xml:space="preserve"> 4. melléklet a 13/2018.(XI.20. ) önkormányzati rendelethez</t>
  </si>
  <si>
    <t xml:space="preserve"> 5. melléklet a 13/2018.(XI.20. ) önkormányzati rendelethez</t>
  </si>
  <si>
    <t>1 melléklet  a 13/2018.(XI.20. ) önkormányzati rendelethez</t>
  </si>
  <si>
    <t>6. melléklet a 13/2018.(XI.20. ) önkormányzati rendelethez</t>
  </si>
  <si>
    <t>7. melléklet a 13/2018.(XI.20.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</si>
</sst>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.5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5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7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7" fillId="0" borderId="0" xfId="38" applyNumberFormat="1" applyFont="1" applyFill="1" applyAlignment="1" applyProtection="1">
      <alignment horizontal="left" vertical="center" wrapText="1"/>
    </xf>
    <xf numFmtId="164" fontId="27" fillId="0" borderId="0" xfId="38" applyNumberFormat="1" applyFont="1" applyFill="1" applyAlignment="1" applyProtection="1">
      <alignment vertical="center" wrapText="1"/>
    </xf>
    <xf numFmtId="164" fontId="27" fillId="0" borderId="0" xfId="38" applyNumberFormat="1" applyFont="1" applyFill="1" applyAlignment="1">
      <alignment vertical="center" wrapText="1"/>
    </xf>
    <xf numFmtId="0" fontId="30" fillId="0" borderId="0" xfId="38" applyFont="1" applyFill="1" applyAlignment="1">
      <alignment vertical="center"/>
    </xf>
    <xf numFmtId="0" fontId="29" fillId="0" borderId="35" xfId="38" applyFont="1" applyFill="1" applyBorder="1" applyAlignment="1" applyProtection="1">
      <alignment vertical="center"/>
    </xf>
    <xf numFmtId="0" fontId="29" fillId="0" borderId="36" xfId="38" applyFont="1" applyFill="1" applyBorder="1" applyAlignment="1" applyProtection="1">
      <alignment vertical="center"/>
    </xf>
    <xf numFmtId="0" fontId="29" fillId="0" borderId="0" xfId="38" applyFont="1" applyFill="1" applyAlignment="1" applyProtection="1">
      <alignment vertical="center"/>
    </xf>
    <xf numFmtId="0" fontId="31" fillId="0" borderId="0" xfId="38" applyFont="1" applyFill="1" applyAlignment="1">
      <alignment vertical="center"/>
    </xf>
    <xf numFmtId="0" fontId="29" fillId="0" borderId="38" xfId="38" applyFont="1" applyFill="1" applyBorder="1" applyAlignment="1" applyProtection="1">
      <alignment horizontal="center" vertical="center" wrapText="1"/>
    </xf>
    <xf numFmtId="0" fontId="29" fillId="0" borderId="34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horizontal="center" vertical="center" wrapText="1"/>
    </xf>
    <xf numFmtId="0" fontId="24" fillId="0" borderId="0" xfId="38" applyFill="1" applyAlignment="1">
      <alignment vertical="center" wrapText="1"/>
    </xf>
    <xf numFmtId="0" fontId="32" fillId="0" borderId="28" xfId="38" applyFont="1" applyFill="1" applyBorder="1" applyAlignment="1" applyProtection="1">
      <alignment horizontal="center" vertical="center" wrapText="1"/>
    </xf>
    <xf numFmtId="0" fontId="32" fillId="0" borderId="38" xfId="38" applyFont="1" applyFill="1" applyBorder="1" applyAlignment="1" applyProtection="1">
      <alignment horizontal="center" vertical="center" wrapText="1"/>
    </xf>
    <xf numFmtId="0" fontId="32" fillId="0" borderId="39" xfId="38" applyFont="1" applyFill="1" applyBorder="1" applyAlignment="1" applyProtection="1">
      <alignment horizontal="center" vertical="center" wrapText="1"/>
    </xf>
    <xf numFmtId="0" fontId="30" fillId="0" borderId="0" xfId="38" applyFont="1" applyFill="1" applyAlignment="1">
      <alignment horizontal="center" vertical="center" wrapText="1"/>
    </xf>
    <xf numFmtId="0" fontId="33" fillId="0" borderId="41" xfId="38" applyFont="1" applyFill="1" applyBorder="1" applyAlignment="1" applyProtection="1">
      <alignment horizontal="center" vertical="center" wrapText="1"/>
    </xf>
    <xf numFmtId="0" fontId="34" fillId="0" borderId="37" xfId="38" applyFont="1" applyFill="1" applyBorder="1" applyAlignment="1" applyProtection="1">
      <alignment horizontal="center" vertical="center" wrapText="1"/>
    </xf>
    <xf numFmtId="0" fontId="35" fillId="0" borderId="0" xfId="38" applyFont="1" applyFill="1" applyAlignment="1">
      <alignment vertical="center" wrapText="1"/>
    </xf>
    <xf numFmtId="0" fontId="32" fillId="0" borderId="32" xfId="38" applyFont="1" applyFill="1" applyBorder="1" applyAlignment="1" applyProtection="1">
      <alignment horizontal="center" vertical="center" wrapText="1"/>
    </xf>
    <xf numFmtId="49" fontId="36" fillId="0" borderId="33" xfId="38" applyNumberFormat="1" applyFont="1" applyFill="1" applyBorder="1" applyAlignment="1" applyProtection="1">
      <alignment horizontal="center" vertical="center" wrapText="1"/>
    </xf>
    <xf numFmtId="0" fontId="36" fillId="0" borderId="33" xfId="41" applyFont="1" applyFill="1" applyBorder="1" applyAlignment="1" applyProtection="1">
      <alignment horizontal="left" vertical="center" wrapText="1" indent="1"/>
    </xf>
    <xf numFmtId="164" fontId="26" fillId="0" borderId="42" xfId="38" applyNumberFormat="1" applyFont="1" applyFill="1" applyBorder="1" applyAlignment="1" applyProtection="1">
      <alignment vertical="center" wrapText="1"/>
      <protection locked="0"/>
    </xf>
    <xf numFmtId="0" fontId="32" fillId="0" borderId="10" xfId="38" applyFont="1" applyFill="1" applyBorder="1" applyAlignment="1" applyProtection="1">
      <alignment horizontal="center" vertical="center" wrapText="1"/>
    </xf>
    <xf numFmtId="49" fontId="36" fillId="0" borderId="11" xfId="38" applyNumberFormat="1" applyFont="1" applyFill="1" applyBorder="1" applyAlignment="1" applyProtection="1">
      <alignment horizontal="center" vertical="center" wrapText="1"/>
    </xf>
    <xf numFmtId="0" fontId="36" fillId="0" borderId="11" xfId="41" applyFont="1" applyFill="1" applyBorder="1" applyAlignment="1" applyProtection="1">
      <alignment horizontal="left" vertical="center" wrapText="1" indent="1"/>
    </xf>
    <xf numFmtId="164" fontId="26" fillId="0" borderId="43" xfId="38" applyNumberFormat="1" applyFont="1" applyFill="1" applyBorder="1" applyAlignment="1" applyProtection="1">
      <alignment vertical="center" wrapText="1"/>
      <protection locked="0"/>
    </xf>
    <xf numFmtId="0" fontId="36" fillId="0" borderId="19" xfId="41" applyFont="1" applyFill="1" applyBorder="1" applyAlignment="1" applyProtection="1">
      <alignment horizontal="left" vertical="center" wrapText="1" indent="1"/>
    </xf>
    <xf numFmtId="0" fontId="32" fillId="0" borderId="29" xfId="38" applyFont="1" applyFill="1" applyBorder="1" applyAlignment="1" applyProtection="1">
      <alignment horizontal="center" vertical="center" wrapText="1"/>
    </xf>
    <xf numFmtId="164" fontId="26" fillId="0" borderId="21" xfId="38" applyNumberFormat="1" applyFont="1" applyFill="1" applyBorder="1" applyAlignment="1" applyProtection="1">
      <alignment vertical="center" wrapText="1"/>
      <protection locked="0"/>
    </xf>
    <xf numFmtId="0" fontId="37" fillId="0" borderId="0" xfId="38" applyFont="1" applyFill="1" applyAlignment="1">
      <alignment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49" fontId="36" fillId="0" borderId="30" xfId="38" applyNumberFormat="1" applyFont="1" applyFill="1" applyBorder="1" applyAlignment="1" applyProtection="1">
      <alignment horizontal="center" vertical="center" wrapText="1"/>
    </xf>
    <xf numFmtId="164" fontId="26" fillId="0" borderId="18" xfId="38" applyNumberFormat="1" applyFont="1" applyFill="1" applyBorder="1" applyAlignment="1" applyProtection="1">
      <alignment vertical="center" wrapText="1"/>
      <protection locked="0"/>
    </xf>
    <xf numFmtId="0" fontId="33" fillId="0" borderId="3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left" vertical="center" wrapText="1" indent="1"/>
    </xf>
    <xf numFmtId="164" fontId="34" fillId="0" borderId="34" xfId="38" applyNumberFormat="1" applyFont="1" applyFill="1" applyBorder="1" applyAlignment="1" applyProtection="1">
      <alignment vertical="center" wrapText="1"/>
    </xf>
    <xf numFmtId="0" fontId="32" fillId="0" borderId="25" xfId="38" applyFont="1" applyFill="1" applyBorder="1" applyAlignment="1" applyProtection="1">
      <alignment horizontal="center" vertical="center" wrapText="1"/>
    </xf>
    <xf numFmtId="49" fontId="36" fillId="0" borderId="26" xfId="38" applyNumberFormat="1" applyFont="1" applyFill="1" applyBorder="1" applyAlignment="1" applyProtection="1">
      <alignment horizontal="center" vertical="center" wrapText="1"/>
    </xf>
    <xf numFmtId="0" fontId="36" fillId="0" borderId="26" xfId="41" applyFont="1" applyFill="1" applyBorder="1" applyAlignment="1" applyProtection="1">
      <alignment horizontal="left" vertical="center" wrapText="1" indent="1"/>
    </xf>
    <xf numFmtId="164" fontId="26" fillId="0" borderId="44" xfId="38" applyNumberFormat="1" applyFont="1" applyFill="1" applyBorder="1" applyAlignment="1" applyProtection="1">
      <alignment vertical="center" wrapText="1"/>
      <protection locked="0"/>
    </xf>
    <xf numFmtId="0" fontId="36" fillId="0" borderId="30" xfId="41" applyFont="1" applyFill="1" applyBorder="1" applyAlignment="1" applyProtection="1">
      <alignment horizontal="left" vertical="center" wrapText="1" inden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41" applyFont="1" applyFill="1" applyBorder="1" applyAlignment="1" applyProtection="1">
      <alignment horizontal="left" vertical="center" wrapText="1" indent="1"/>
    </xf>
    <xf numFmtId="164" fontId="34" fillId="0" borderId="34" xfId="38" applyNumberFormat="1" applyFont="1" applyFill="1" applyBorder="1" applyAlignment="1" applyProtection="1">
      <alignment vertical="center" wrapText="1"/>
      <protection locked="0"/>
    </xf>
    <xf numFmtId="0" fontId="33" fillId="0" borderId="45" xfId="38" applyFont="1" applyFill="1" applyBorder="1" applyAlignment="1" applyProtection="1">
      <alignment horizontal="center" vertical="center" wrapText="1"/>
    </xf>
    <xf numFmtId="49" fontId="34" fillId="0" borderId="38" xfId="41" applyNumberFormat="1" applyFont="1" applyFill="1" applyBorder="1" applyAlignment="1" applyProtection="1">
      <alignment horizontal="left" vertical="center" wrapText="1" indent="1"/>
    </xf>
    <xf numFmtId="49" fontId="36" fillId="0" borderId="26" xfId="41" applyNumberFormat="1" applyFont="1" applyFill="1" applyBorder="1" applyAlignment="1" applyProtection="1">
      <alignment horizontal="left" vertical="center" wrapText="1" indent="1"/>
    </xf>
    <xf numFmtId="0" fontId="26" fillId="0" borderId="26" xfId="41" applyFont="1" applyFill="1" applyBorder="1" applyAlignment="1" applyProtection="1">
      <alignment horizontal="left" vertical="center" wrapText="1" indent="1"/>
    </xf>
    <xf numFmtId="164" fontId="34" fillId="0" borderId="21" xfId="38" applyNumberFormat="1" applyFont="1" applyFill="1" applyBorder="1" applyAlignment="1" applyProtection="1">
      <alignment vertical="center" wrapText="1"/>
      <protection locked="0"/>
    </xf>
    <xf numFmtId="49" fontId="36" fillId="0" borderId="30" xfId="41" applyNumberFormat="1" applyFont="1" applyFill="1" applyBorder="1" applyAlignment="1" applyProtection="1">
      <alignment horizontal="left" vertical="center" wrapText="1" indent="1"/>
    </xf>
    <xf numFmtId="0" fontId="26" fillId="0" borderId="19" xfId="41" applyFont="1" applyFill="1" applyBorder="1" applyAlignment="1" applyProtection="1">
      <alignment horizontal="left" vertical="center" wrapText="1" indent="1"/>
    </xf>
    <xf numFmtId="164" fontId="34" fillId="0" borderId="18" xfId="38" applyNumberFormat="1" applyFont="1" applyFill="1" applyBorder="1" applyAlignment="1" applyProtection="1">
      <alignment vertical="center" wrapText="1"/>
      <protection locked="0"/>
    </xf>
    <xf numFmtId="0" fontId="38" fillId="0" borderId="28" xfId="38" applyFont="1" applyBorder="1" applyAlignment="1" applyProtection="1">
      <alignment horizontal="center" vertical="center" wrapText="1"/>
    </xf>
    <xf numFmtId="0" fontId="39" fillId="0" borderId="38" xfId="38" applyFont="1" applyBorder="1" applyAlignment="1" applyProtection="1">
      <alignment horizontal="center" wrapText="1"/>
    </xf>
    <xf numFmtId="0" fontId="39" fillId="0" borderId="45" xfId="38" applyFont="1" applyBorder="1" applyAlignment="1" applyProtection="1">
      <alignment horizontal="center" wrapText="1"/>
    </xf>
    <xf numFmtId="0" fontId="34" fillId="0" borderId="45" xfId="41" applyFont="1" applyFill="1" applyBorder="1" applyAlignment="1" applyProtection="1">
      <alignment horizontal="left" vertical="center" wrapText="1" indent="1"/>
    </xf>
    <xf numFmtId="0" fontId="40" fillId="0" borderId="45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left" wrapText="1" indent="1"/>
    </xf>
    <xf numFmtId="0" fontId="36" fillId="0" borderId="15" xfId="38" applyFont="1" applyFill="1" applyBorder="1" applyAlignment="1" applyProtection="1">
      <alignment horizontal="center" vertical="center" wrapText="1"/>
    </xf>
    <xf numFmtId="0" fontId="36" fillId="0" borderId="0" xfId="38" applyFont="1" applyFill="1" applyBorder="1" applyAlignment="1" applyProtection="1">
      <alignment horizontal="center" vertical="center" wrapTex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29" fillId="0" borderId="16" xfId="38" applyFont="1" applyFill="1" applyBorder="1" applyAlignment="1" applyProtection="1">
      <alignment horizontal="left" vertical="center" wrapText="1" indent="1"/>
    </xf>
    <xf numFmtId="0" fontId="36" fillId="0" borderId="15" xfId="38" applyFont="1" applyFill="1" applyBorder="1" applyAlignment="1" applyProtection="1">
      <alignment horizontal="left" vertical="center" wrapText="1"/>
    </xf>
    <xf numFmtId="0" fontId="36" fillId="0" borderId="0" xfId="38" applyFont="1" applyFill="1" applyBorder="1" applyAlignment="1" applyProtection="1">
      <alignment vertical="center" wrapText="1"/>
    </xf>
    <xf numFmtId="0" fontId="36" fillId="0" borderId="16" xfId="38" applyFont="1" applyFill="1" applyBorder="1" applyAlignment="1" applyProtection="1">
      <alignment vertical="center" wrapText="1"/>
    </xf>
    <xf numFmtId="0" fontId="32" fillId="0" borderId="38" xfId="41" applyFont="1" applyFill="1" applyBorder="1" applyAlignment="1" applyProtection="1">
      <alignment horizontal="left" vertical="center" wrapText="1" indent="1"/>
    </xf>
    <xf numFmtId="0" fontId="32" fillId="0" borderId="38" xfId="41" applyFont="1" applyFill="1" applyBorder="1" applyAlignment="1" applyProtection="1">
      <alignment vertical="center" wrapText="1"/>
    </xf>
    <xf numFmtId="0" fontId="42" fillId="0" borderId="0" xfId="38" applyFont="1" applyFill="1" applyAlignment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0" fontId="34" fillId="0" borderId="10" xfId="38" applyFont="1" applyFill="1" applyBorder="1" applyAlignment="1" applyProtection="1">
      <alignment horizontal="center" vertical="center" wrapText="1"/>
    </xf>
    <xf numFmtId="49" fontId="36" fillId="0" borderId="11" xfId="41" applyNumberFormat="1" applyFont="1" applyFill="1" applyBorder="1" applyAlignment="1" applyProtection="1">
      <alignment horizontal="left" vertical="center" wrapText="1" indent="1"/>
    </xf>
    <xf numFmtId="0" fontId="34" fillId="0" borderId="24" xfId="38" applyFont="1" applyFill="1" applyBorder="1" applyAlignment="1" applyProtection="1">
      <alignment horizontal="center" vertical="center" wrapText="1"/>
    </xf>
    <xf numFmtId="0" fontId="32" fillId="0" borderId="28" xfId="41" applyFont="1" applyFill="1" applyBorder="1" applyAlignment="1" applyProtection="1">
      <alignment horizontal="left" vertical="center" wrapText="1" indent="1"/>
    </xf>
    <xf numFmtId="0" fontId="36" fillId="0" borderId="38" xfId="38" applyFont="1" applyFill="1" applyBorder="1" applyAlignment="1" applyProtection="1">
      <alignment horizontal="center" vertical="center" wrapText="1"/>
    </xf>
    <xf numFmtId="0" fontId="29" fillId="0" borderId="38" xfId="38" applyFont="1" applyFill="1" applyBorder="1" applyAlignment="1" applyProtection="1">
      <alignment horizontal="left" vertical="center" wrapText="1" indent="1"/>
    </xf>
    <xf numFmtId="0" fontId="24" fillId="0" borderId="15" xfId="38" applyFill="1" applyBorder="1" applyAlignment="1" applyProtection="1">
      <alignment horizontal="left" vertical="center" wrapText="1"/>
    </xf>
    <xf numFmtId="0" fontId="24" fillId="0" borderId="0" xfId="38" applyFill="1" applyBorder="1" applyAlignment="1" applyProtection="1">
      <alignment vertical="center" wrapText="1"/>
    </xf>
    <xf numFmtId="0" fontId="24" fillId="0" borderId="16" xfId="38" applyFill="1" applyBorder="1" applyAlignment="1" applyProtection="1">
      <alignment vertical="center" wrapText="1"/>
    </xf>
    <xf numFmtId="0" fontId="31" fillId="0" borderId="37" xfId="38" applyFont="1" applyFill="1" applyBorder="1" applyAlignment="1" applyProtection="1">
      <alignment horizontal="left" vertical="center"/>
    </xf>
    <xf numFmtId="0" fontId="43" fillId="0" borderId="37" xfId="38" applyFont="1" applyFill="1" applyBorder="1" applyAlignment="1" applyProtection="1">
      <alignment vertical="center" wrapText="1"/>
    </xf>
    <xf numFmtId="0" fontId="31" fillId="0" borderId="45" xfId="38" applyFont="1" applyFill="1" applyBorder="1" applyAlignment="1" applyProtection="1">
      <alignment vertical="center" wrapText="1"/>
    </xf>
    <xf numFmtId="0" fontId="32" fillId="0" borderId="34" xfId="38" applyFont="1" applyFill="1" applyBorder="1" applyAlignment="1" applyProtection="1">
      <alignment horizontal="right" vertical="center" wrapText="1"/>
    </xf>
    <xf numFmtId="0" fontId="31" fillId="0" borderId="28" xfId="38" applyFont="1" applyFill="1" applyBorder="1" applyAlignment="1" applyProtection="1">
      <alignment horizontal="left" vertical="center"/>
    </xf>
    <xf numFmtId="0" fontId="43" fillId="0" borderId="40" xfId="38" applyFont="1" applyFill="1" applyBorder="1" applyAlignment="1" applyProtection="1">
      <alignment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4" fillId="0" borderId="37" xfId="38" applyFont="1" applyFill="1" applyBorder="1" applyAlignment="1" applyProtection="1">
      <alignment vertical="center" wrapText="1"/>
    </xf>
    <xf numFmtId="0" fontId="32" fillId="0" borderId="22" xfId="38" applyFont="1" applyFill="1" applyBorder="1" applyAlignment="1" applyProtection="1">
      <alignment horizontal="center" vertical="center" wrapText="1"/>
    </xf>
    <xf numFmtId="49" fontId="36" fillId="0" borderId="20" xfId="38" applyNumberFormat="1" applyFont="1" applyFill="1" applyBorder="1" applyAlignment="1" applyProtection="1">
      <alignment horizontal="center" vertical="center" wrapText="1"/>
    </xf>
    <xf numFmtId="0" fontId="36" fillId="0" borderId="27" xfId="41" applyFont="1" applyFill="1" applyBorder="1" applyAlignment="1" applyProtection="1">
      <alignment horizontal="left" vertical="center" wrapText="1" indent="1"/>
    </xf>
    <xf numFmtId="164" fontId="26" fillId="0" borderId="51" xfId="38" applyNumberFormat="1" applyFont="1" applyFill="1" applyBorder="1" applyAlignment="1" applyProtection="1">
      <alignment vertical="center" wrapText="1"/>
      <protection locked="0"/>
    </xf>
    <xf numFmtId="0" fontId="49" fillId="0" borderId="0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21" fillId="0" borderId="0" xfId="40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51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3" fontId="2" fillId="24" borderId="46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43" fontId="2" fillId="0" borderId="46" xfId="0" applyNumberFormat="1" applyFont="1" applyFill="1" applyBorder="1" applyAlignment="1">
      <alignment horizontal="center" vertical="center" wrapText="1"/>
    </xf>
    <xf numFmtId="43" fontId="2" fillId="0" borderId="18" xfId="0" applyNumberFormat="1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6" fillId="0" borderId="49" xfId="39" applyFont="1" applyBorder="1" applyAlignment="1"/>
    <xf numFmtId="0" fontId="47" fillId="0" borderId="49" xfId="39" applyFont="1" applyBorder="1" applyAlignment="1"/>
    <xf numFmtId="0" fontId="21" fillId="0" borderId="49" xfId="39" applyBorder="1" applyAlignment="1"/>
    <xf numFmtId="0" fontId="46" fillId="0" borderId="49" xfId="39" applyFont="1" applyBorder="1" applyAlignment="1">
      <alignment wrapText="1"/>
    </xf>
    <xf numFmtId="0" fontId="46" fillId="0" borderId="76" xfId="39" applyFont="1" applyBorder="1" applyAlignment="1"/>
    <xf numFmtId="0" fontId="46" fillId="0" borderId="35" xfId="39" applyFont="1" applyBorder="1" applyAlignment="1"/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4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8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26" borderId="74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79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83" xfId="0" applyFont="1" applyBorder="1" applyAlignment="1">
      <alignment horizontal="center" vertical="center" wrapText="1"/>
    </xf>
    <xf numFmtId="0" fontId="53" fillId="0" borderId="80" xfId="0" applyFont="1" applyBorder="1" applyAlignment="1">
      <alignment vertical="center" wrapText="1"/>
    </xf>
    <xf numFmtId="0" fontId="53" fillId="0" borderId="74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0" fontId="53" fillId="0" borderId="81" xfId="0" applyFont="1" applyBorder="1" applyAlignment="1">
      <alignment vertical="center"/>
    </xf>
    <xf numFmtId="0" fontId="53" fillId="0" borderId="80" xfId="0" applyFont="1" applyBorder="1" applyAlignment="1">
      <alignment vertical="center"/>
    </xf>
    <xf numFmtId="0" fontId="46" fillId="0" borderId="75" xfId="39" applyFont="1" applyBorder="1" applyAlignment="1">
      <alignment horizontal="left" wrapText="1"/>
    </xf>
    <xf numFmtId="0" fontId="48" fillId="0" borderId="49" xfId="39" applyFont="1" applyBorder="1" applyAlignment="1"/>
    <xf numFmtId="0" fontId="48" fillId="0" borderId="75" xfId="39" applyFont="1" applyBorder="1" applyAlignment="1">
      <alignment wrapText="1"/>
    </xf>
    <xf numFmtId="0" fontId="3" fillId="0" borderId="55" xfId="0" applyFont="1" applyBorder="1" applyAlignment="1">
      <alignment horizontal="right" vertical="center" wrapText="1"/>
    </xf>
    <xf numFmtId="0" fontId="53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3" fontId="3" fillId="0" borderId="74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3" fillId="0" borderId="84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85" xfId="0" applyFont="1" applyBorder="1" applyAlignment="1">
      <alignment vertical="center" wrapText="1"/>
    </xf>
    <xf numFmtId="0" fontId="21" fillId="0" borderId="11" xfId="40" applyBorder="1"/>
    <xf numFmtId="0" fontId="46" fillId="0" borderId="11" xfId="40" applyFont="1" applyBorder="1" applyAlignment="1"/>
    <xf numFmtId="0" fontId="21" fillId="0" borderId="11" xfId="40" applyBorder="1" applyAlignment="1"/>
    <xf numFmtId="3" fontId="21" fillId="0" borderId="11" xfId="40" applyNumberFormat="1" applyBorder="1" applyAlignment="1">
      <alignment horizontal="center"/>
    </xf>
    <xf numFmtId="0" fontId="21" fillId="0" borderId="11" xfId="40" applyBorder="1" applyAlignment="1">
      <alignment horizontal="center"/>
    </xf>
    <xf numFmtId="3" fontId="21" fillId="0" borderId="11" xfId="40" applyNumberFormat="1" applyBorder="1"/>
    <xf numFmtId="0" fontId="48" fillId="0" borderId="11" xfId="40" applyFont="1" applyBorder="1" applyAlignment="1"/>
    <xf numFmtId="0" fontId="46" fillId="0" borderId="68" xfId="40" applyFont="1" applyBorder="1" applyAlignment="1"/>
    <xf numFmtId="0" fontId="46" fillId="0" borderId="86" xfId="40" applyFont="1" applyBorder="1" applyAlignment="1">
      <alignment horizontal="center"/>
    </xf>
    <xf numFmtId="0" fontId="46" fillId="0" borderId="47" xfId="4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46" fillId="0" borderId="11" xfId="40" applyFont="1" applyBorder="1" applyAlignment="1">
      <alignment horizontal="center"/>
    </xf>
    <xf numFmtId="0" fontId="29" fillId="0" borderId="37" xfId="38" applyFont="1" applyFill="1" applyBorder="1" applyAlignment="1" applyProtection="1">
      <alignment horizontal="center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top" wrapText="1"/>
    </xf>
    <xf numFmtId="3" fontId="21" fillId="0" borderId="11" xfId="40" applyNumberFormat="1" applyBorder="1" applyAlignment="1">
      <alignment horizontal="right"/>
    </xf>
    <xf numFmtId="3" fontId="2" fillId="0" borderId="0" xfId="0" applyNumberFormat="1" applyFont="1" applyFill="1" applyAlignment="1">
      <alignment vertical="center"/>
    </xf>
    <xf numFmtId="3" fontId="46" fillId="0" borderId="11" xfId="40" applyNumberFormat="1" applyFont="1" applyBorder="1" applyAlignment="1">
      <alignment horizontal="center"/>
    </xf>
    <xf numFmtId="3" fontId="46" fillId="0" borderId="86" xfId="40" applyNumberFormat="1" applyFont="1" applyBorder="1" applyAlignment="1">
      <alignment horizontal="center"/>
    </xf>
    <xf numFmtId="0" fontId="46" fillId="0" borderId="0" xfId="40" applyFont="1"/>
    <xf numFmtId="3" fontId="46" fillId="0" borderId="11" xfId="40" applyNumberFormat="1" applyFont="1" applyBorder="1"/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48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2" fillId="1" borderId="6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3" fontId="45" fillId="24" borderId="1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3" fillId="0" borderId="11" xfId="0" applyFont="1" applyBorder="1"/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46" fillId="0" borderId="11" xfId="40" applyFont="1" applyBorder="1" applyAlignment="1">
      <alignment horizontal="center"/>
    </xf>
    <xf numFmtId="0" fontId="48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1" fillId="26" borderId="68" xfId="0" applyFont="1" applyFill="1" applyBorder="1" applyAlignment="1">
      <alignment vertical="center" wrapText="1"/>
    </xf>
    <xf numFmtId="0" fontId="51" fillId="26" borderId="74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28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38" applyFont="1" applyFill="1" applyBorder="1" applyAlignment="1">
      <alignment horizontal="left" vertical="top" wrapText="1"/>
    </xf>
    <xf numFmtId="0" fontId="29" fillId="0" borderId="66" xfId="38" applyFont="1" applyFill="1" applyBorder="1" applyAlignment="1" applyProtection="1">
      <alignment horizontal="center" vertical="center" wrapText="1"/>
    </xf>
    <xf numFmtId="0" fontId="29" fillId="0" borderId="67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center" vertical="center" wrapText="1"/>
    </xf>
    <xf numFmtId="0" fontId="29" fillId="0" borderId="45" xfId="38" applyFont="1" applyFill="1" applyBorder="1" applyAlignment="1" applyProtection="1">
      <alignment horizontal="center" vertical="center" wrapText="1"/>
    </xf>
    <xf numFmtId="0" fontId="29" fillId="0" borderId="72" xfId="38" applyFont="1" applyFill="1" applyBorder="1" applyAlignment="1" applyProtection="1">
      <alignment horizontal="center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29" fillId="0" borderId="66" xfId="38" applyFont="1" applyFill="1" applyBorder="1" applyAlignment="1" applyProtection="1">
      <alignment horizontal="center" vertical="center"/>
      <protection locked="0"/>
    </xf>
    <xf numFmtId="0" fontId="29" fillId="0" borderId="61" xfId="38" applyFont="1" applyFill="1" applyBorder="1" applyAlignment="1" applyProtection="1">
      <alignment horizontal="center" vertical="center"/>
      <protection locked="0"/>
    </xf>
    <xf numFmtId="0" fontId="29" fillId="0" borderId="68" xfId="38" applyFont="1" applyFill="1" applyBorder="1" applyAlignment="1" applyProtection="1">
      <alignment horizontal="center" vertical="center"/>
      <protection locked="0"/>
    </xf>
    <xf numFmtId="0" fontId="29" fillId="0" borderId="74" xfId="38" applyFont="1" applyFill="1" applyBorder="1" applyAlignment="1" applyProtection="1">
      <alignment horizontal="center" vertical="center"/>
      <protection locked="0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view="pageBreakPreview" zoomScale="130" zoomScaleNormal="100" zoomScaleSheetLayoutView="130" workbookViewId="0">
      <selection sqref="A1:D1"/>
    </sheetView>
  </sheetViews>
  <sheetFormatPr defaultRowHeight="12.75" x14ac:dyDescent="0.2"/>
  <cols>
    <col min="1" max="1" width="47.5703125" style="158" customWidth="1"/>
    <col min="2" max="5" width="18.7109375" style="158" customWidth="1"/>
    <col min="6" max="16384" width="9.140625" style="158"/>
  </cols>
  <sheetData>
    <row r="1" spans="1:5" x14ac:dyDescent="0.2">
      <c r="A1" s="345" t="s">
        <v>321</v>
      </c>
      <c r="B1" s="345"/>
      <c r="C1" s="345"/>
      <c r="D1" s="345"/>
    </row>
    <row r="2" spans="1:5" x14ac:dyDescent="0.2">
      <c r="A2" s="344"/>
      <c r="B2" s="344"/>
      <c r="C2" s="344"/>
      <c r="D2" s="344"/>
    </row>
    <row r="3" spans="1:5" x14ac:dyDescent="0.2">
      <c r="A3" s="346" t="s">
        <v>317</v>
      </c>
      <c r="B3" s="346"/>
      <c r="C3" s="346"/>
      <c r="D3" s="346"/>
    </row>
    <row r="4" spans="1:5" ht="13.5" thickBot="1" x14ac:dyDescent="0.25">
      <c r="A4" s="228"/>
      <c r="B4" s="228"/>
      <c r="C4" s="228"/>
      <c r="D4" s="228"/>
      <c r="E4" s="228"/>
    </row>
    <row r="5" spans="1:5" x14ac:dyDescent="0.2">
      <c r="A5" s="229" t="s">
        <v>141</v>
      </c>
      <c r="B5" s="230" t="s">
        <v>142</v>
      </c>
      <c r="C5" s="230" t="s">
        <v>143</v>
      </c>
      <c r="D5" s="233" t="s">
        <v>144</v>
      </c>
      <c r="E5" s="230" t="s">
        <v>322</v>
      </c>
    </row>
    <row r="6" spans="1:5" x14ac:dyDescent="0.2">
      <c r="A6" s="231"/>
      <c r="B6" s="232"/>
      <c r="C6" s="232"/>
      <c r="D6" s="234"/>
      <c r="E6" s="232"/>
    </row>
    <row r="7" spans="1:5" ht="13.5" customHeight="1" x14ac:dyDescent="0.2">
      <c r="A7" s="235" t="s">
        <v>145</v>
      </c>
      <c r="B7" s="284">
        <f>SUM(B8:B9)</f>
        <v>23075966</v>
      </c>
      <c r="C7" s="284">
        <f>SUM(C8:C9)</f>
        <v>23075966</v>
      </c>
      <c r="D7" s="285">
        <f>SUM(D8,D9)</f>
        <v>0</v>
      </c>
      <c r="E7" s="284">
        <f>SUM(E8:E9)</f>
        <v>25175966</v>
      </c>
    </row>
    <row r="8" spans="1:5" ht="13.5" customHeight="1" x14ac:dyDescent="0.2">
      <c r="A8" s="236" t="s">
        <v>146</v>
      </c>
      <c r="B8" s="284">
        <v>7675966</v>
      </c>
      <c r="C8" s="284">
        <v>7675966</v>
      </c>
      <c r="D8" s="285"/>
      <c r="E8" s="284">
        <v>7675966</v>
      </c>
    </row>
    <row r="9" spans="1:5" ht="13.5" customHeight="1" x14ac:dyDescent="0.2">
      <c r="A9" s="236" t="s">
        <v>147</v>
      </c>
      <c r="B9" s="284">
        <f>SUM(B10:B13)</f>
        <v>15400000</v>
      </c>
      <c r="C9" s="284">
        <f>SUM(C10:C13)</f>
        <v>15400000</v>
      </c>
      <c r="D9" s="285">
        <f>SUM(D10:D13)</f>
        <v>0</v>
      </c>
      <c r="E9" s="284">
        <f>SUM(E10:E13)</f>
        <v>17500000</v>
      </c>
    </row>
    <row r="10" spans="1:5" ht="13.5" customHeight="1" x14ac:dyDescent="0.2">
      <c r="A10" s="237" t="s">
        <v>148</v>
      </c>
      <c r="B10" s="284">
        <v>13000000</v>
      </c>
      <c r="C10" s="284">
        <v>13000000</v>
      </c>
      <c r="D10" s="285"/>
      <c r="E10" s="284">
        <v>13000000</v>
      </c>
    </row>
    <row r="11" spans="1:5" ht="13.5" customHeight="1" x14ac:dyDescent="0.2">
      <c r="A11" s="237" t="s">
        <v>149</v>
      </c>
      <c r="B11" s="284">
        <v>1800000</v>
      </c>
      <c r="C11" s="284">
        <v>1800000</v>
      </c>
      <c r="D11" s="285"/>
      <c r="E11" s="284">
        <v>1800000</v>
      </c>
    </row>
    <row r="12" spans="1:5" ht="13.5" customHeight="1" x14ac:dyDescent="0.2">
      <c r="A12" s="237" t="s">
        <v>150</v>
      </c>
      <c r="B12" s="284">
        <v>100000</v>
      </c>
      <c r="C12" s="284">
        <v>100000</v>
      </c>
      <c r="D12" s="285"/>
      <c r="E12" s="284">
        <v>100000</v>
      </c>
    </row>
    <row r="13" spans="1:5" ht="13.5" customHeight="1" x14ac:dyDescent="0.2">
      <c r="A13" s="237" t="s">
        <v>151</v>
      </c>
      <c r="B13" s="284">
        <v>500000</v>
      </c>
      <c r="C13" s="284">
        <v>500000</v>
      </c>
      <c r="D13" s="285"/>
      <c r="E13" s="284">
        <v>2600000</v>
      </c>
    </row>
    <row r="14" spans="1:5" ht="25.5" x14ac:dyDescent="0.2">
      <c r="A14" s="276" t="s">
        <v>219</v>
      </c>
      <c r="B14" s="286">
        <f>SUM(B15:B31)</f>
        <v>64421252</v>
      </c>
      <c r="C14" s="286">
        <f>SUM(C15:C31)</f>
        <v>64421252</v>
      </c>
      <c r="D14" s="286">
        <f>SUM(D15:D31)</f>
        <v>0</v>
      </c>
      <c r="E14" s="286">
        <f>SUM(E15:E31)</f>
        <v>64595252</v>
      </c>
    </row>
    <row r="15" spans="1:5" ht="13.5" customHeight="1" x14ac:dyDescent="0.2">
      <c r="A15" s="237" t="s">
        <v>152</v>
      </c>
      <c r="B15" s="284"/>
      <c r="C15" s="284"/>
      <c r="D15" s="285"/>
      <c r="E15" s="284"/>
    </row>
    <row r="16" spans="1:5" ht="13.5" customHeight="1" x14ac:dyDescent="0.2">
      <c r="A16" s="277" t="s">
        <v>258</v>
      </c>
      <c r="B16" s="284">
        <v>7889740</v>
      </c>
      <c r="C16" s="284">
        <v>7889740</v>
      </c>
      <c r="D16" s="285"/>
      <c r="E16" s="284">
        <v>7889740</v>
      </c>
    </row>
    <row r="17" spans="1:5" ht="13.5" customHeight="1" x14ac:dyDescent="0.2">
      <c r="A17" s="277" t="s">
        <v>259</v>
      </c>
      <c r="B17" s="284">
        <v>3968000</v>
      </c>
      <c r="C17" s="284">
        <v>3968000</v>
      </c>
      <c r="D17" s="285"/>
      <c r="E17" s="284">
        <v>3968000</v>
      </c>
    </row>
    <row r="18" spans="1:5" ht="13.5" customHeight="1" x14ac:dyDescent="0.2">
      <c r="A18" s="277" t="s">
        <v>265</v>
      </c>
      <c r="B18" s="284">
        <v>100000</v>
      </c>
      <c r="C18" s="284">
        <v>100000</v>
      </c>
      <c r="D18" s="285"/>
      <c r="E18" s="284">
        <v>100000</v>
      </c>
    </row>
    <row r="19" spans="1:5" ht="13.5" customHeight="1" x14ac:dyDescent="0.2">
      <c r="A19" s="237" t="s">
        <v>153</v>
      </c>
      <c r="B19" s="284">
        <v>3037260</v>
      </c>
      <c r="C19" s="284">
        <v>3037260</v>
      </c>
      <c r="D19" s="285"/>
      <c r="E19" s="284">
        <v>3037260</v>
      </c>
    </row>
    <row r="20" spans="1:5" ht="13.5" customHeight="1" x14ac:dyDescent="0.2">
      <c r="A20" s="237" t="s">
        <v>297</v>
      </c>
      <c r="B20" s="284">
        <v>585200</v>
      </c>
      <c r="C20" s="284">
        <v>585200</v>
      </c>
      <c r="D20" s="285"/>
      <c r="E20" s="284">
        <v>585200</v>
      </c>
    </row>
    <row r="21" spans="1:5" ht="13.5" customHeight="1" x14ac:dyDescent="0.2">
      <c r="A21" s="237" t="s">
        <v>154</v>
      </c>
      <c r="B21" s="284">
        <v>13997750</v>
      </c>
      <c r="C21" s="284">
        <v>13997750</v>
      </c>
      <c r="D21" s="285"/>
      <c r="E21" s="284">
        <v>13997750</v>
      </c>
    </row>
    <row r="22" spans="1:5" ht="13.5" customHeight="1" x14ac:dyDescent="0.2">
      <c r="A22" s="237" t="s">
        <v>155</v>
      </c>
      <c r="B22" s="284">
        <v>7217700</v>
      </c>
      <c r="C22" s="284">
        <v>7217700</v>
      </c>
      <c r="D22" s="285"/>
      <c r="E22" s="284">
        <v>7217700</v>
      </c>
    </row>
    <row r="23" spans="1:5" ht="25.5" x14ac:dyDescent="0.2">
      <c r="A23" s="278" t="s">
        <v>260</v>
      </c>
      <c r="B23" s="286">
        <v>2205000</v>
      </c>
      <c r="C23" s="286">
        <v>2205000</v>
      </c>
      <c r="D23" s="287"/>
      <c r="E23" s="286">
        <v>2205000</v>
      </c>
    </row>
    <row r="24" spans="1:5" ht="13.5" customHeight="1" x14ac:dyDescent="0.2">
      <c r="A24" s="237" t="s">
        <v>156</v>
      </c>
      <c r="B24" s="284">
        <v>980400</v>
      </c>
      <c r="C24" s="284">
        <v>980400</v>
      </c>
      <c r="D24" s="285"/>
      <c r="E24" s="284">
        <v>980400</v>
      </c>
    </row>
    <row r="25" spans="1:5" ht="13.5" customHeight="1" x14ac:dyDescent="0.2">
      <c r="A25" s="237" t="s">
        <v>157</v>
      </c>
      <c r="B25" s="284">
        <v>401000</v>
      </c>
      <c r="C25" s="284">
        <v>401000</v>
      </c>
      <c r="D25" s="285"/>
      <c r="E25" s="284">
        <v>401000</v>
      </c>
    </row>
    <row r="26" spans="1:5" ht="25.5" x14ac:dyDescent="0.2">
      <c r="A26" s="278" t="s">
        <v>261</v>
      </c>
      <c r="B26" s="286">
        <v>15479082</v>
      </c>
      <c r="C26" s="286">
        <v>15479082</v>
      </c>
      <c r="D26" s="287"/>
      <c r="E26" s="286">
        <v>15479082</v>
      </c>
    </row>
    <row r="27" spans="1:5" ht="13.5" customHeight="1" x14ac:dyDescent="0.2">
      <c r="A27" s="237" t="s">
        <v>158</v>
      </c>
      <c r="B27" s="284">
        <v>5819000</v>
      </c>
      <c r="C27" s="284">
        <v>5819000</v>
      </c>
      <c r="D27" s="285"/>
      <c r="E27" s="284">
        <f>5819000+174000</f>
        <v>5993000</v>
      </c>
    </row>
    <row r="28" spans="1:5" ht="13.5" customHeight="1" x14ac:dyDescent="0.2">
      <c r="A28" s="237" t="s">
        <v>200</v>
      </c>
      <c r="B28" s="284">
        <v>941120</v>
      </c>
      <c r="C28" s="284">
        <v>941120</v>
      </c>
      <c r="D28" s="285"/>
      <c r="E28" s="284">
        <v>941120</v>
      </c>
    </row>
    <row r="29" spans="1:5" ht="13.5" customHeight="1" x14ac:dyDescent="0.2">
      <c r="A29" s="237" t="s">
        <v>159</v>
      </c>
      <c r="B29" s="284"/>
      <c r="C29" s="284"/>
      <c r="D29" s="285"/>
      <c r="E29" s="284"/>
    </row>
    <row r="30" spans="1:5" ht="13.5" customHeight="1" x14ac:dyDescent="0.2">
      <c r="A30" s="237" t="s">
        <v>160</v>
      </c>
      <c r="B30" s="284">
        <v>1800000</v>
      </c>
      <c r="C30" s="284">
        <v>1800000</v>
      </c>
      <c r="D30" s="285"/>
      <c r="E30" s="284">
        <v>1800000</v>
      </c>
    </row>
    <row r="31" spans="1:5" ht="13.5" customHeight="1" x14ac:dyDescent="0.2">
      <c r="A31" s="237" t="s">
        <v>161</v>
      </c>
      <c r="B31" s="284"/>
      <c r="C31" s="284"/>
      <c r="D31" s="285"/>
      <c r="E31" s="284"/>
    </row>
    <row r="32" spans="1:5" ht="13.5" customHeight="1" x14ac:dyDescent="0.2">
      <c r="A32" s="235" t="s">
        <v>162</v>
      </c>
      <c r="B32" s="284">
        <f>B34+B33</f>
        <v>5322420</v>
      </c>
      <c r="C32" s="284">
        <f>C34+C33</f>
        <v>5322420</v>
      </c>
      <c r="D32" s="285"/>
      <c r="E32" s="284">
        <f>E34+E33</f>
        <v>13120754</v>
      </c>
    </row>
    <row r="33" spans="1:5" ht="13.5" customHeight="1" x14ac:dyDescent="0.2">
      <c r="A33" s="237" t="s">
        <v>298</v>
      </c>
      <c r="B33" s="284">
        <v>4000000</v>
      </c>
      <c r="C33" s="284">
        <v>4000000</v>
      </c>
      <c r="D33" s="285"/>
      <c r="E33" s="284">
        <v>4000000</v>
      </c>
    </row>
    <row r="34" spans="1:5" ht="13.5" customHeight="1" x14ac:dyDescent="0.2">
      <c r="A34" s="237" t="s">
        <v>299</v>
      </c>
      <c r="B34" s="284">
        <v>1322420</v>
      </c>
      <c r="C34" s="284">
        <v>1322420</v>
      </c>
      <c r="D34" s="285"/>
      <c r="E34" s="284">
        <f>1322420+6331100+1467234</f>
        <v>9120754</v>
      </c>
    </row>
    <row r="35" spans="1:5" ht="13.5" customHeight="1" x14ac:dyDescent="0.2">
      <c r="A35" s="238" t="s">
        <v>300</v>
      </c>
      <c r="B35" s="284">
        <f>B36+B39+B40</f>
        <v>89558990</v>
      </c>
      <c r="C35" s="284">
        <f>C36+C39+C40</f>
        <v>0</v>
      </c>
      <c r="D35" s="284">
        <f>D36+D39+D40</f>
        <v>89558990</v>
      </c>
      <c r="E35" s="284">
        <f>E36+E39+E40</f>
        <v>89558990</v>
      </c>
    </row>
    <row r="36" spans="1:5" ht="13.5" customHeight="1" x14ac:dyDescent="0.2">
      <c r="A36" s="237" t="s">
        <v>163</v>
      </c>
      <c r="B36" s="284">
        <f>B37+B38</f>
        <v>3716000</v>
      </c>
      <c r="C36" s="284">
        <f>C37+C38</f>
        <v>0</v>
      </c>
      <c r="D36" s="284">
        <f t="shared" ref="D36" si="0">D37+D38</f>
        <v>3716000</v>
      </c>
      <c r="E36" s="284">
        <f>E37+E38</f>
        <v>3716000</v>
      </c>
    </row>
    <row r="37" spans="1:5" ht="13.5" customHeight="1" x14ac:dyDescent="0.2">
      <c r="A37" s="237" t="s">
        <v>164</v>
      </c>
      <c r="B37" s="284"/>
      <c r="C37" s="284"/>
      <c r="D37" s="285"/>
      <c r="E37" s="284"/>
    </row>
    <row r="38" spans="1:5" ht="25.5" x14ac:dyDescent="0.2">
      <c r="A38" s="278" t="s">
        <v>266</v>
      </c>
      <c r="B38" s="284">
        <v>3716000</v>
      </c>
      <c r="C38" s="284"/>
      <c r="D38" s="284">
        <v>3716000</v>
      </c>
      <c r="E38" s="284">
        <v>3716000</v>
      </c>
    </row>
    <row r="39" spans="1:5" ht="13.5" customHeight="1" x14ac:dyDescent="0.2">
      <c r="A39" s="237" t="s">
        <v>301</v>
      </c>
      <c r="B39" s="284">
        <v>85842990</v>
      </c>
      <c r="C39" s="284"/>
      <c r="D39" s="284">
        <v>85842990</v>
      </c>
      <c r="E39" s="284">
        <v>85842990</v>
      </c>
    </row>
    <row r="40" spans="1:5" ht="13.5" customHeight="1" x14ac:dyDescent="0.2">
      <c r="A40" s="237" t="s">
        <v>165</v>
      </c>
      <c r="B40" s="284"/>
      <c r="C40" s="284"/>
      <c r="D40" s="285"/>
      <c r="E40" s="284"/>
    </row>
    <row r="41" spans="1:5" ht="13.5" customHeight="1" x14ac:dyDescent="0.2">
      <c r="A41" s="239" t="s">
        <v>262</v>
      </c>
      <c r="B41" s="284">
        <f>B14+B7+B32+B35</f>
        <v>182378628</v>
      </c>
      <c r="C41" s="284">
        <f t="shared" ref="C41:D41" si="1">C14+C7+C32+C35</f>
        <v>92819638</v>
      </c>
      <c r="D41" s="284">
        <f t="shared" si="1"/>
        <v>89558990</v>
      </c>
      <c r="E41" s="284">
        <f>E14+E7+E32+E35</f>
        <v>192450962</v>
      </c>
    </row>
    <row r="42" spans="1:5" ht="25.5" x14ac:dyDescent="0.2">
      <c r="A42" s="278" t="s">
        <v>264</v>
      </c>
      <c r="B42" s="286"/>
      <c r="C42" s="286"/>
      <c r="D42" s="287"/>
      <c r="E42" s="286"/>
    </row>
    <row r="43" spans="1:5" ht="13.5" customHeight="1" x14ac:dyDescent="0.2">
      <c r="A43" s="237" t="s">
        <v>166</v>
      </c>
      <c r="B43" s="284">
        <f>SUM(B44:B45)</f>
        <v>37277905</v>
      </c>
      <c r="C43" s="284">
        <f t="shared" ref="C43:D43" si="2">SUM(C44:C45)</f>
        <v>4800378</v>
      </c>
      <c r="D43" s="284">
        <f t="shared" si="2"/>
        <v>32477527</v>
      </c>
      <c r="E43" s="284">
        <f>SUM(E44:E45)</f>
        <v>37277905</v>
      </c>
    </row>
    <row r="44" spans="1:5" ht="13.5" customHeight="1" x14ac:dyDescent="0.2">
      <c r="A44" s="237" t="s">
        <v>167</v>
      </c>
      <c r="B44" s="284">
        <v>4800378</v>
      </c>
      <c r="C44" s="284">
        <v>4800378</v>
      </c>
      <c r="D44" s="285"/>
      <c r="E44" s="284">
        <v>4800378</v>
      </c>
    </row>
    <row r="45" spans="1:5" ht="13.5" customHeight="1" x14ac:dyDescent="0.2">
      <c r="A45" s="237" t="s">
        <v>168</v>
      </c>
      <c r="B45" s="284">
        <v>32477527</v>
      </c>
      <c r="C45" s="284"/>
      <c r="D45" s="284">
        <v>32477527</v>
      </c>
      <c r="E45" s="284">
        <v>32477527</v>
      </c>
    </row>
    <row r="46" spans="1:5" ht="13.5" customHeight="1" x14ac:dyDescent="0.2">
      <c r="A46" s="235" t="s">
        <v>263</v>
      </c>
      <c r="B46" s="284"/>
      <c r="C46" s="284"/>
      <c r="D46" s="285"/>
      <c r="E46" s="284"/>
    </row>
    <row r="47" spans="1:5" ht="13.5" customHeight="1" thickBot="1" x14ac:dyDescent="0.25">
      <c r="A47" s="240" t="s">
        <v>169</v>
      </c>
      <c r="B47" s="288">
        <f>B41+B43</f>
        <v>219656533</v>
      </c>
      <c r="C47" s="288">
        <f>C41+C43</f>
        <v>97620016</v>
      </c>
      <c r="D47" s="288">
        <f>D41+D43</f>
        <v>122036517</v>
      </c>
      <c r="E47" s="288">
        <f>E41+E43</f>
        <v>229728867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zoomScale="145" zoomScaleNormal="100" zoomScaleSheetLayoutView="145" workbookViewId="0">
      <selection activeCell="C1" sqref="C1:D1"/>
    </sheetView>
  </sheetViews>
  <sheetFormatPr defaultColWidth="8" defaultRowHeight="12.75" x14ac:dyDescent="0.2"/>
  <cols>
    <col min="1" max="1" width="8.28515625" style="130" customWidth="1"/>
    <col min="2" max="2" width="8.28515625" style="55" customWidth="1"/>
    <col min="3" max="3" width="57.140625" style="55" customWidth="1"/>
    <col min="4" max="4" width="11.42578125" style="55" customWidth="1"/>
    <col min="5" max="16384" width="8" style="55"/>
  </cols>
  <sheetData>
    <row r="1" spans="1:5" s="46" customFormat="1" ht="21" customHeight="1" thickBot="1" x14ac:dyDescent="0.25">
      <c r="A1" s="44"/>
      <c r="B1" s="45"/>
      <c r="C1" s="461" t="s">
        <v>329</v>
      </c>
      <c r="D1" s="461"/>
    </row>
    <row r="2" spans="1:5" s="47" customFormat="1" ht="25.5" customHeight="1" x14ac:dyDescent="0.2">
      <c r="A2" s="463" t="s">
        <v>56</v>
      </c>
      <c r="B2" s="464"/>
      <c r="C2" s="469" t="s">
        <v>57</v>
      </c>
      <c r="D2" s="470"/>
    </row>
    <row r="3" spans="1:5" s="47" customFormat="1" ht="16.5" thickBot="1" x14ac:dyDescent="0.25">
      <c r="A3" s="48" t="s">
        <v>58</v>
      </c>
      <c r="B3" s="49"/>
      <c r="C3" s="471" t="s">
        <v>311</v>
      </c>
      <c r="D3" s="472"/>
    </row>
    <row r="4" spans="1:5" s="51" customFormat="1" ht="15.95" customHeight="1" thickBot="1" x14ac:dyDescent="0.25">
      <c r="A4" s="50"/>
      <c r="B4" s="50"/>
      <c r="C4" s="50"/>
      <c r="D4" s="50"/>
    </row>
    <row r="5" spans="1:5" ht="30" customHeight="1" thickBot="1" x14ac:dyDescent="0.25">
      <c r="A5" s="465" t="s">
        <v>59</v>
      </c>
      <c r="B5" s="466"/>
      <c r="C5" s="52" t="s">
        <v>60</v>
      </c>
      <c r="D5" s="53" t="s">
        <v>61</v>
      </c>
      <c r="E5" s="54"/>
    </row>
    <row r="6" spans="1:5" s="59" customFormat="1" ht="12.95" customHeight="1" thickBot="1" x14ac:dyDescent="0.25">
      <c r="A6" s="56">
        <v>1</v>
      </c>
      <c r="B6" s="57">
        <v>2</v>
      </c>
      <c r="C6" s="57">
        <v>3</v>
      </c>
      <c r="D6" s="58"/>
    </row>
    <row r="7" spans="1:5" s="59" customFormat="1" ht="15.95" customHeight="1" thickBot="1" x14ac:dyDescent="0.25">
      <c r="A7" s="330"/>
      <c r="B7" s="331"/>
      <c r="C7" s="465" t="s">
        <v>62</v>
      </c>
      <c r="D7" s="467"/>
    </row>
    <row r="8" spans="1:5" s="62" customFormat="1" ht="12" customHeight="1" thickBot="1" x14ac:dyDescent="0.25">
      <c r="A8" s="56" t="s">
        <v>19</v>
      </c>
      <c r="B8" s="60"/>
      <c r="C8" s="202" t="s">
        <v>63</v>
      </c>
      <c r="D8" s="80">
        <v>7675966</v>
      </c>
    </row>
    <row r="9" spans="1:5" s="62" customFormat="1" ht="12" customHeight="1" x14ac:dyDescent="0.2">
      <c r="A9" s="63"/>
      <c r="B9" s="64" t="s">
        <v>64</v>
      </c>
      <c r="C9" s="65" t="s">
        <v>65</v>
      </c>
      <c r="D9" s="66">
        <v>7675966</v>
      </c>
    </row>
    <row r="10" spans="1:5" s="62" customFormat="1" ht="12" customHeight="1" x14ac:dyDescent="0.2">
      <c r="A10" s="67"/>
      <c r="B10" s="68" t="s">
        <v>66</v>
      </c>
      <c r="C10" s="69" t="s">
        <v>67</v>
      </c>
      <c r="D10" s="70"/>
    </row>
    <row r="11" spans="1:5" s="62" customFormat="1" ht="12" customHeight="1" x14ac:dyDescent="0.2">
      <c r="A11" s="67"/>
      <c r="B11" s="68" t="s">
        <v>68</v>
      </c>
      <c r="C11" s="69" t="s">
        <v>69</v>
      </c>
      <c r="D11" s="70"/>
    </row>
    <row r="12" spans="1:5" s="62" customFormat="1" ht="12" customHeight="1" x14ac:dyDescent="0.2">
      <c r="A12" s="67"/>
      <c r="B12" s="68" t="s">
        <v>70</v>
      </c>
      <c r="C12" s="69" t="s">
        <v>71</v>
      </c>
      <c r="D12" s="70"/>
    </row>
    <row r="13" spans="1:5" s="62" customFormat="1" ht="12" customHeight="1" x14ac:dyDescent="0.2">
      <c r="A13" s="67"/>
      <c r="B13" s="68" t="s">
        <v>72</v>
      </c>
      <c r="C13" s="71" t="s">
        <v>73</v>
      </c>
      <c r="D13" s="70"/>
    </row>
    <row r="14" spans="1:5" s="62" customFormat="1" ht="12" customHeight="1" x14ac:dyDescent="0.2">
      <c r="A14" s="72"/>
      <c r="B14" s="68" t="s">
        <v>74</v>
      </c>
      <c r="C14" s="69" t="s">
        <v>75</v>
      </c>
      <c r="D14" s="73"/>
    </row>
    <row r="15" spans="1:5" s="74" customFormat="1" ht="12" customHeight="1" x14ac:dyDescent="0.2">
      <c r="A15" s="67"/>
      <c r="B15" s="68" t="s">
        <v>76</v>
      </c>
      <c r="C15" s="69" t="s">
        <v>77</v>
      </c>
      <c r="D15" s="70"/>
    </row>
    <row r="16" spans="1:5" s="74" customFormat="1" ht="12" customHeight="1" thickBot="1" x14ac:dyDescent="0.25">
      <c r="A16" s="203"/>
      <c r="B16" s="204" t="s">
        <v>78</v>
      </c>
      <c r="C16" s="205" t="s">
        <v>79</v>
      </c>
      <c r="D16" s="206"/>
    </row>
    <row r="17" spans="1:4" s="62" customFormat="1" ht="12" customHeight="1" thickBot="1" x14ac:dyDescent="0.25">
      <c r="A17" s="56" t="s">
        <v>21</v>
      </c>
      <c r="B17" s="78"/>
      <c r="C17" s="79" t="s">
        <v>80</v>
      </c>
      <c r="D17" s="80">
        <f>SUM(D18:D21)</f>
        <v>0</v>
      </c>
    </row>
    <row r="18" spans="1:4" s="74" customFormat="1" ht="12" customHeight="1" x14ac:dyDescent="0.2">
      <c r="A18" s="81"/>
      <c r="B18" s="82" t="s">
        <v>81</v>
      </c>
      <c r="C18" s="83" t="s">
        <v>82</v>
      </c>
      <c r="D18" s="84"/>
    </row>
    <row r="19" spans="1:4" s="74" customFormat="1" ht="12" customHeight="1" x14ac:dyDescent="0.2">
      <c r="A19" s="67"/>
      <c r="B19" s="68" t="s">
        <v>83</v>
      </c>
      <c r="C19" s="69" t="s">
        <v>84</v>
      </c>
      <c r="D19" s="70"/>
    </row>
    <row r="20" spans="1:4" s="74" customFormat="1" ht="12" customHeight="1" x14ac:dyDescent="0.2">
      <c r="A20" s="67"/>
      <c r="B20" s="68" t="s">
        <v>85</v>
      </c>
      <c r="C20" s="69" t="s">
        <v>86</v>
      </c>
      <c r="D20" s="70"/>
    </row>
    <row r="21" spans="1:4" s="74" customFormat="1" ht="12" customHeight="1" thickBot="1" x14ac:dyDescent="0.25">
      <c r="A21" s="75"/>
      <c r="B21" s="76" t="s">
        <v>87</v>
      </c>
      <c r="C21" s="85" t="s">
        <v>88</v>
      </c>
      <c r="D21" s="77"/>
    </row>
    <row r="22" spans="1:4" s="74" customFormat="1" ht="12" customHeight="1" thickBot="1" x14ac:dyDescent="0.25">
      <c r="A22" s="86" t="s">
        <v>23</v>
      </c>
      <c r="B22" s="87"/>
      <c r="C22" s="87" t="s">
        <v>89</v>
      </c>
      <c r="D22" s="88"/>
    </row>
    <row r="23" spans="1:4" s="62" customFormat="1" ht="12" customHeight="1" thickBot="1" x14ac:dyDescent="0.25">
      <c r="A23" s="86" t="s">
        <v>25</v>
      </c>
      <c r="B23" s="89"/>
      <c r="C23" s="87" t="s">
        <v>90</v>
      </c>
      <c r="D23" s="88"/>
    </row>
    <row r="24" spans="1:4" s="62" customFormat="1" ht="12" customHeight="1" thickBot="1" x14ac:dyDescent="0.25">
      <c r="A24" s="56" t="s">
        <v>27</v>
      </c>
      <c r="B24" s="90"/>
      <c r="C24" s="87" t="s">
        <v>91</v>
      </c>
      <c r="D24" s="80">
        <f>SUM(D25:D26)</f>
        <v>650880</v>
      </c>
    </row>
    <row r="25" spans="1:4" s="62" customFormat="1" ht="12" customHeight="1" x14ac:dyDescent="0.2">
      <c r="A25" s="81"/>
      <c r="B25" s="91" t="s">
        <v>92</v>
      </c>
      <c r="C25" s="92" t="s">
        <v>93</v>
      </c>
      <c r="D25" s="93">
        <v>0</v>
      </c>
    </row>
    <row r="26" spans="1:4" s="62" customFormat="1" ht="12" customHeight="1" thickBot="1" x14ac:dyDescent="0.25">
      <c r="A26" s="75"/>
      <c r="B26" s="94" t="s">
        <v>94</v>
      </c>
      <c r="C26" s="95" t="s">
        <v>95</v>
      </c>
      <c r="D26" s="96">
        <v>650880</v>
      </c>
    </row>
    <row r="27" spans="1:4" s="74" customFormat="1" ht="12" customHeight="1" thickBot="1" x14ac:dyDescent="0.25">
      <c r="A27" s="97" t="s">
        <v>96</v>
      </c>
      <c r="B27" s="98"/>
      <c r="C27" s="87" t="s">
        <v>97</v>
      </c>
      <c r="D27" s="88">
        <v>39976929</v>
      </c>
    </row>
    <row r="28" spans="1:4" s="74" customFormat="1" ht="12" customHeight="1" thickBot="1" x14ac:dyDescent="0.25">
      <c r="A28" s="97" t="s">
        <v>98</v>
      </c>
      <c r="B28" s="99"/>
      <c r="C28" s="100" t="s">
        <v>99</v>
      </c>
      <c r="D28" s="88"/>
    </row>
    <row r="29" spans="1:4" s="74" customFormat="1" ht="15" customHeight="1" thickBot="1" x14ac:dyDescent="0.25">
      <c r="A29" s="97" t="s">
        <v>100</v>
      </c>
      <c r="B29" s="101"/>
      <c r="C29" s="102" t="s">
        <v>101</v>
      </c>
      <c r="D29" s="80">
        <f>SUM(D8,D17,D22,D23,D24,D27,D28)</f>
        <v>48303775</v>
      </c>
    </row>
    <row r="30" spans="1:4" s="74" customFormat="1" ht="15" customHeight="1" x14ac:dyDescent="0.2">
      <c r="A30" s="103"/>
      <c r="B30" s="104"/>
      <c r="C30" s="105"/>
      <c r="D30" s="106"/>
    </row>
    <row r="31" spans="1:4" ht="13.5" thickBot="1" x14ac:dyDescent="0.25">
      <c r="A31" s="107"/>
      <c r="B31" s="108"/>
      <c r="C31" s="108"/>
      <c r="D31" s="109"/>
    </row>
    <row r="32" spans="1:4" s="59" customFormat="1" ht="16.5" customHeight="1" thickBot="1" x14ac:dyDescent="0.25">
      <c r="A32" s="465" t="s">
        <v>102</v>
      </c>
      <c r="B32" s="468"/>
      <c r="C32" s="468"/>
      <c r="D32" s="467"/>
    </row>
    <row r="33" spans="1:4" s="112" customFormat="1" ht="12" customHeight="1" thickBot="1" x14ac:dyDescent="0.25">
      <c r="A33" s="86" t="s">
        <v>19</v>
      </c>
      <c r="B33" s="110"/>
      <c r="C33" s="111" t="s">
        <v>118</v>
      </c>
      <c r="D33" s="80">
        <f>SUM(D34:D38)</f>
        <v>47812083</v>
      </c>
    </row>
    <row r="34" spans="1:4" ht="12" customHeight="1" x14ac:dyDescent="0.2">
      <c r="A34" s="113"/>
      <c r="B34" s="91" t="s">
        <v>64</v>
      </c>
      <c r="C34" s="83" t="s">
        <v>103</v>
      </c>
      <c r="D34" s="84">
        <f>'4ovi'!F11</f>
        <v>26112925</v>
      </c>
    </row>
    <row r="35" spans="1:4" ht="12" customHeight="1" x14ac:dyDescent="0.2">
      <c r="A35" s="114"/>
      <c r="B35" s="115" t="s">
        <v>66</v>
      </c>
      <c r="C35" s="69" t="s">
        <v>104</v>
      </c>
      <c r="D35" s="84">
        <f>'4ovi'!F12</f>
        <v>5309727</v>
      </c>
    </row>
    <row r="36" spans="1:4" ht="12" customHeight="1" x14ac:dyDescent="0.2">
      <c r="A36" s="114"/>
      <c r="B36" s="115" t="s">
        <v>68</v>
      </c>
      <c r="C36" s="69" t="s">
        <v>105</v>
      </c>
      <c r="D36" s="84">
        <f>'4ovi'!F13</f>
        <v>16389431</v>
      </c>
    </row>
    <row r="37" spans="1:4" ht="12" customHeight="1" x14ac:dyDescent="0.2">
      <c r="A37" s="114"/>
      <c r="B37" s="115" t="s">
        <v>70</v>
      </c>
      <c r="C37" s="69" t="s">
        <v>28</v>
      </c>
      <c r="D37" s="70"/>
    </row>
    <row r="38" spans="1:4" ht="12" customHeight="1" thickBot="1" x14ac:dyDescent="0.25">
      <c r="A38" s="116"/>
      <c r="B38" s="94" t="s">
        <v>106</v>
      </c>
      <c r="C38" s="85" t="s">
        <v>107</v>
      </c>
      <c r="D38" s="77"/>
    </row>
    <row r="39" spans="1:4" ht="12" customHeight="1" thickBot="1" x14ac:dyDescent="0.25">
      <c r="A39" s="86" t="s">
        <v>21</v>
      </c>
      <c r="B39" s="110"/>
      <c r="C39" s="111" t="s">
        <v>119</v>
      </c>
      <c r="D39" s="80">
        <f>SUM(D40:D43)</f>
        <v>491692</v>
      </c>
    </row>
    <row r="40" spans="1:4" s="112" customFormat="1" ht="12" customHeight="1" x14ac:dyDescent="0.2">
      <c r="A40" s="113"/>
      <c r="B40" s="91" t="s">
        <v>81</v>
      </c>
      <c r="C40" s="83" t="s">
        <v>108</v>
      </c>
      <c r="D40" s="84">
        <v>491692</v>
      </c>
    </row>
    <row r="41" spans="1:4" ht="12" customHeight="1" x14ac:dyDescent="0.2">
      <c r="A41" s="114"/>
      <c r="B41" s="115" t="s">
        <v>83</v>
      </c>
      <c r="C41" s="69" t="s">
        <v>109</v>
      </c>
      <c r="D41" s="70"/>
    </row>
    <row r="42" spans="1:4" ht="12" customHeight="1" x14ac:dyDescent="0.2">
      <c r="A42" s="114"/>
      <c r="B42" s="115" t="s">
        <v>110</v>
      </c>
      <c r="C42" s="69" t="s">
        <v>207</v>
      </c>
      <c r="D42" s="70"/>
    </row>
    <row r="43" spans="1:4" ht="12" customHeight="1" thickBot="1" x14ac:dyDescent="0.25">
      <c r="A43" s="114"/>
      <c r="B43" s="94" t="s">
        <v>111</v>
      </c>
      <c r="C43" s="85" t="s">
        <v>112</v>
      </c>
      <c r="D43" s="77"/>
    </row>
    <row r="44" spans="1:4" ht="12" customHeight="1" thickBot="1" x14ac:dyDescent="0.25">
      <c r="A44" s="61" t="s">
        <v>23</v>
      </c>
      <c r="B44" s="117"/>
      <c r="C44" s="111" t="s">
        <v>113</v>
      </c>
      <c r="D44" s="88"/>
    </row>
    <row r="45" spans="1:4" ht="12" customHeight="1" thickBot="1" x14ac:dyDescent="0.25">
      <c r="A45" s="86" t="s">
        <v>25</v>
      </c>
      <c r="B45" s="110"/>
      <c r="C45" s="111" t="s">
        <v>114</v>
      </c>
      <c r="D45" s="88"/>
    </row>
    <row r="46" spans="1:4" ht="15" customHeight="1" thickBot="1" x14ac:dyDescent="0.25">
      <c r="A46" s="86" t="s">
        <v>27</v>
      </c>
      <c r="B46" s="118"/>
      <c r="C46" s="119" t="s">
        <v>115</v>
      </c>
      <c r="D46" s="80">
        <f>+D33+D39+D44+D45</f>
        <v>48303775</v>
      </c>
    </row>
    <row r="47" spans="1:4" ht="13.5" thickBot="1" x14ac:dyDescent="0.25">
      <c r="A47" s="120"/>
      <c r="B47" s="121"/>
      <c r="C47" s="121"/>
      <c r="D47" s="122"/>
    </row>
    <row r="48" spans="1:4" ht="15" customHeight="1" thickBot="1" x14ac:dyDescent="0.25">
      <c r="A48" s="123" t="s">
        <v>116</v>
      </c>
      <c r="B48" s="124"/>
      <c r="C48" s="125"/>
      <c r="D48" s="126">
        <v>8</v>
      </c>
    </row>
    <row r="49" spans="1:4" ht="14.25" customHeight="1" thickBot="1" x14ac:dyDescent="0.25">
      <c r="A49" s="127" t="s">
        <v>117</v>
      </c>
      <c r="B49" s="128"/>
      <c r="C49" s="125"/>
      <c r="D49" s="129"/>
    </row>
    <row r="50" spans="1:4" ht="51" customHeight="1" x14ac:dyDescent="0.2">
      <c r="A50" s="462"/>
      <c r="B50" s="462"/>
      <c r="C50" s="462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zoomScaleSheetLayoutView="85" workbookViewId="0">
      <selection sqref="A1:E1"/>
    </sheetView>
  </sheetViews>
  <sheetFormatPr defaultRowHeight="15" customHeight="1" x14ac:dyDescent="0.2"/>
  <cols>
    <col min="1" max="1" width="51.140625" style="161" customWidth="1"/>
    <col min="2" max="2" width="15" style="163" customWidth="1"/>
    <col min="3" max="4" width="15.42578125" style="163" customWidth="1"/>
    <col min="5" max="5" width="14.5703125" style="163" customWidth="1"/>
    <col min="6" max="16384" width="9.140625" style="160"/>
  </cols>
  <sheetData>
    <row r="1" spans="1:6" ht="15" customHeight="1" x14ac:dyDescent="0.2">
      <c r="A1" s="348" t="s">
        <v>330</v>
      </c>
      <c r="B1" s="348"/>
      <c r="C1" s="348"/>
      <c r="D1" s="348"/>
      <c r="E1" s="348"/>
    </row>
    <row r="2" spans="1:6" ht="15" customHeight="1" x14ac:dyDescent="0.2">
      <c r="A2" s="347" t="s">
        <v>187</v>
      </c>
      <c r="B2" s="347"/>
      <c r="C2" s="347"/>
      <c r="D2" s="347"/>
      <c r="E2" s="347"/>
    </row>
    <row r="3" spans="1:6" ht="15" customHeight="1" x14ac:dyDescent="0.2">
      <c r="A3" s="347"/>
      <c r="B3" s="347"/>
      <c r="C3" s="347"/>
      <c r="D3" s="347"/>
      <c r="E3" s="347"/>
    </row>
    <row r="4" spans="1:6" ht="15" customHeight="1" x14ac:dyDescent="0.2">
      <c r="B4" s="162" t="s">
        <v>188</v>
      </c>
    </row>
    <row r="5" spans="1:6" ht="15" customHeight="1" thickBot="1" x14ac:dyDescent="0.25"/>
    <row r="6" spans="1:6" ht="44.25" customHeight="1" thickBot="1" x14ac:dyDescent="0.25">
      <c r="A6" s="213" t="s">
        <v>189</v>
      </c>
      <c r="B6" s="214" t="s">
        <v>132</v>
      </c>
      <c r="C6" s="214" t="s">
        <v>190</v>
      </c>
      <c r="D6" s="214" t="s">
        <v>191</v>
      </c>
      <c r="E6" s="215" t="s">
        <v>192</v>
      </c>
    </row>
    <row r="7" spans="1:6" ht="34.5" customHeight="1" x14ac:dyDescent="0.2">
      <c r="A7" s="216" t="s">
        <v>193</v>
      </c>
      <c r="B7" s="218">
        <v>6</v>
      </c>
      <c r="C7" s="218">
        <v>1</v>
      </c>
      <c r="D7" s="218">
        <v>5</v>
      </c>
      <c r="E7" s="219"/>
    </row>
    <row r="8" spans="1:6" ht="34.5" customHeight="1" x14ac:dyDescent="0.2">
      <c r="A8" s="216" t="s">
        <v>57</v>
      </c>
      <c r="B8" s="210">
        <v>8</v>
      </c>
      <c r="C8" s="210"/>
      <c r="D8" s="210">
        <v>8</v>
      </c>
      <c r="E8" s="220"/>
    </row>
    <row r="9" spans="1:6" ht="34.5" customHeight="1" x14ac:dyDescent="0.2">
      <c r="A9" s="216" t="s">
        <v>194</v>
      </c>
      <c r="B9" s="210">
        <v>1</v>
      </c>
      <c r="C9" s="210"/>
      <c r="D9" s="210"/>
      <c r="E9" s="210">
        <v>1</v>
      </c>
    </row>
    <row r="10" spans="1:6" ht="34.5" customHeight="1" thickBot="1" x14ac:dyDescent="0.25">
      <c r="A10" s="217" t="s">
        <v>195</v>
      </c>
      <c r="B10" s="212">
        <v>15</v>
      </c>
      <c r="C10" s="212">
        <f>SUM(C7:C8)</f>
        <v>1</v>
      </c>
      <c r="D10" s="212">
        <f>SUM(D7:D8)</f>
        <v>13</v>
      </c>
      <c r="E10" s="211">
        <v>1</v>
      </c>
    </row>
    <row r="11" spans="1:6" ht="15" customHeight="1" x14ac:dyDescent="0.2">
      <c r="B11" s="164"/>
      <c r="C11" s="164"/>
      <c r="D11" s="164"/>
      <c r="E11" s="164"/>
    </row>
    <row r="12" spans="1:6" s="166" customFormat="1" ht="35.25" customHeight="1" x14ac:dyDescent="0.2">
      <c r="A12" s="165"/>
      <c r="B12" s="164"/>
      <c r="C12" s="164"/>
      <c r="D12" s="164"/>
      <c r="E12" s="164"/>
    </row>
    <row r="13" spans="1:6" ht="15" customHeight="1" x14ac:dyDescent="0.2">
      <c r="B13" s="167"/>
      <c r="C13" s="167"/>
      <c r="D13" s="167"/>
      <c r="E13" s="164"/>
    </row>
    <row r="14" spans="1:6" ht="15" customHeight="1" x14ac:dyDescent="0.2">
      <c r="B14" s="167"/>
      <c r="C14" s="167"/>
      <c r="D14" s="167"/>
      <c r="E14" s="164"/>
    </row>
    <row r="15" spans="1:6" ht="15" customHeight="1" x14ac:dyDescent="0.2">
      <c r="B15" s="164"/>
      <c r="C15" s="164"/>
      <c r="D15" s="164"/>
      <c r="E15" s="164"/>
      <c r="F15" s="137"/>
    </row>
    <row r="16" spans="1:6" ht="15" customHeight="1" x14ac:dyDescent="0.2">
      <c r="B16" s="167"/>
      <c r="C16" s="167"/>
      <c r="D16" s="167"/>
      <c r="E16" s="164"/>
      <c r="F16" s="137"/>
    </row>
    <row r="17" spans="2:6" ht="15" customHeight="1" x14ac:dyDescent="0.2">
      <c r="B17" s="164"/>
      <c r="C17" s="164"/>
      <c r="D17" s="164"/>
      <c r="E17" s="164"/>
      <c r="F17" s="137"/>
    </row>
    <row r="18" spans="2:6" ht="15" customHeight="1" x14ac:dyDescent="0.2">
      <c r="B18" s="164"/>
      <c r="C18" s="164"/>
      <c r="D18" s="164"/>
      <c r="E18" s="164"/>
      <c r="F18" s="137"/>
    </row>
    <row r="19" spans="2:6" ht="15" customHeight="1" x14ac:dyDescent="0.2">
      <c r="B19" s="164"/>
      <c r="C19" s="164"/>
      <c r="D19" s="164"/>
      <c r="E19" s="164"/>
      <c r="F19" s="137"/>
    </row>
    <row r="20" spans="2:6" ht="15" customHeight="1" x14ac:dyDescent="0.2">
      <c r="B20" s="164"/>
      <c r="C20" s="164"/>
      <c r="D20" s="164"/>
      <c r="E20" s="164"/>
      <c r="F20" s="137"/>
    </row>
    <row r="21" spans="2:6" ht="15" customHeight="1" x14ac:dyDescent="0.2">
      <c r="B21" s="164"/>
      <c r="C21" s="164"/>
      <c r="D21" s="164"/>
      <c r="E21" s="164"/>
      <c r="F21" s="137"/>
    </row>
    <row r="22" spans="2:6" ht="15" customHeight="1" x14ac:dyDescent="0.2">
      <c r="B22" s="167"/>
      <c r="C22" s="167"/>
      <c r="D22" s="167"/>
      <c r="E22" s="164"/>
      <c r="F22" s="137"/>
    </row>
    <row r="23" spans="2:6" ht="15" customHeight="1" x14ac:dyDescent="0.2">
      <c r="B23" s="167"/>
      <c r="C23" s="167"/>
      <c r="D23" s="167"/>
      <c r="E23" s="164"/>
      <c r="F23" s="137"/>
    </row>
    <row r="24" spans="2:6" ht="15" customHeight="1" x14ac:dyDescent="0.2">
      <c r="B24" s="164"/>
      <c r="C24" s="164"/>
      <c r="D24" s="164"/>
      <c r="E24" s="164"/>
      <c r="F24" s="137"/>
    </row>
    <row r="25" spans="2:6" ht="15" customHeight="1" x14ac:dyDescent="0.2">
      <c r="B25" s="167"/>
      <c r="C25" s="167"/>
      <c r="D25" s="167"/>
      <c r="E25" s="164"/>
      <c r="F25" s="137"/>
    </row>
    <row r="26" spans="2:6" ht="15" customHeight="1" x14ac:dyDescent="0.2">
      <c r="B26" s="167"/>
      <c r="C26" s="167"/>
      <c r="D26" s="167"/>
      <c r="E26" s="164"/>
      <c r="F26" s="137"/>
    </row>
    <row r="27" spans="2:6" ht="15" customHeight="1" x14ac:dyDescent="0.2">
      <c r="B27" s="167"/>
      <c r="C27" s="167"/>
      <c r="D27" s="167"/>
      <c r="E27" s="164"/>
      <c r="F27" s="137"/>
    </row>
    <row r="28" spans="2:6" ht="15" customHeight="1" x14ac:dyDescent="0.2">
      <c r="B28" s="167"/>
      <c r="C28" s="167"/>
      <c r="D28" s="167"/>
      <c r="E28" s="164"/>
      <c r="F28" s="137"/>
    </row>
    <row r="29" spans="2:6" ht="15" customHeight="1" x14ac:dyDescent="0.2">
      <c r="B29" s="167"/>
      <c r="C29" s="167"/>
      <c r="D29" s="167"/>
      <c r="E29" s="164"/>
      <c r="F29" s="137"/>
    </row>
    <row r="30" spans="2:6" ht="15" customHeight="1" x14ac:dyDescent="0.2">
      <c r="B30" s="164"/>
      <c r="C30" s="164"/>
      <c r="D30" s="164"/>
      <c r="E30" s="164"/>
      <c r="F30" s="137"/>
    </row>
    <row r="31" spans="2:6" ht="15" customHeight="1" x14ac:dyDescent="0.2">
      <c r="B31" s="164"/>
      <c r="C31" s="164"/>
      <c r="D31" s="164"/>
      <c r="E31" s="164"/>
      <c r="F31" s="137"/>
    </row>
    <row r="32" spans="2:6" ht="15" customHeight="1" x14ac:dyDescent="0.2">
      <c r="B32" s="164"/>
      <c r="C32" s="164"/>
      <c r="D32" s="164"/>
      <c r="E32" s="164"/>
      <c r="F32" s="137"/>
    </row>
    <row r="33" spans="2:6" ht="15" customHeight="1" x14ac:dyDescent="0.2">
      <c r="F33" s="137"/>
    </row>
    <row r="34" spans="2:6" ht="15" customHeight="1" x14ac:dyDescent="0.2">
      <c r="F34" s="137"/>
    </row>
    <row r="36" spans="2:6" ht="15" customHeight="1" x14ac:dyDescent="0.2">
      <c r="B36" s="162"/>
      <c r="C36" s="162"/>
      <c r="D36" s="162"/>
    </row>
    <row r="37" spans="2:6" ht="15" customHeight="1" x14ac:dyDescent="0.2">
      <c r="B37" s="162"/>
      <c r="C37" s="162"/>
      <c r="D37" s="162"/>
    </row>
    <row r="38" spans="2:6" ht="15" customHeight="1" x14ac:dyDescent="0.2">
      <c r="B38" s="162"/>
      <c r="C38" s="162"/>
      <c r="D38" s="162"/>
    </row>
    <row r="40" spans="2:6" ht="15" customHeight="1" x14ac:dyDescent="0.2">
      <c r="B40" s="162"/>
      <c r="C40" s="162"/>
      <c r="D40" s="162"/>
    </row>
    <row r="45" spans="2:6" ht="15" customHeight="1" x14ac:dyDescent="0.2">
      <c r="B45" s="162"/>
      <c r="C45" s="162"/>
      <c r="D45" s="162"/>
    </row>
    <row r="53" spans="2:4" ht="15" customHeight="1" x14ac:dyDescent="0.2">
      <c r="B53" s="162"/>
      <c r="C53" s="162"/>
      <c r="D53" s="162"/>
    </row>
    <row r="54" spans="2:4" ht="15" customHeight="1" x14ac:dyDescent="0.2">
      <c r="B54" s="162"/>
      <c r="C54" s="162"/>
      <c r="D54" s="162"/>
    </row>
    <row r="58" spans="2:4" ht="15" customHeight="1" x14ac:dyDescent="0.2">
      <c r="B58" s="162"/>
      <c r="C58" s="162"/>
      <c r="D58" s="162"/>
    </row>
    <row r="59" spans="2:4" ht="15" customHeight="1" x14ac:dyDescent="0.2">
      <c r="B59" s="162"/>
      <c r="C59" s="162"/>
      <c r="D59" s="162"/>
    </row>
    <row r="60" spans="2:4" ht="15" customHeight="1" x14ac:dyDescent="0.2">
      <c r="B60" s="162"/>
      <c r="C60" s="162"/>
      <c r="D60" s="162"/>
    </row>
    <row r="61" spans="2:4" ht="15" customHeight="1" x14ac:dyDescent="0.2">
      <c r="B61" s="162"/>
      <c r="C61" s="162"/>
      <c r="D61" s="162"/>
    </row>
    <row r="66" spans="2:4" ht="15" customHeight="1" x14ac:dyDescent="0.2">
      <c r="B66" s="162"/>
      <c r="C66" s="162"/>
      <c r="D66" s="162"/>
    </row>
    <row r="72" spans="2:4" ht="15" customHeight="1" x14ac:dyDescent="0.2">
      <c r="B72" s="162"/>
      <c r="C72" s="162"/>
      <c r="D72" s="162"/>
    </row>
    <row r="74" spans="2:4" ht="15" customHeight="1" x14ac:dyDescent="0.2">
      <c r="B74" s="162"/>
      <c r="C74" s="162"/>
      <c r="D74" s="162"/>
    </row>
  </sheetData>
  <mergeCells count="3">
    <mergeCell ref="A1:E1"/>
    <mergeCell ref="A3:E3"/>
    <mergeCell ref="A2:E2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130" zoomScaleNormal="100" zoomScaleSheetLayoutView="130" workbookViewId="0">
      <selection activeCell="M10" sqref="M10"/>
    </sheetView>
  </sheetViews>
  <sheetFormatPr defaultRowHeight="12.75" x14ac:dyDescent="0.2"/>
  <cols>
    <col min="1" max="1" width="35.5703125" style="138" customWidth="1"/>
    <col min="2" max="2" width="7.7109375" style="139" customWidth="1"/>
    <col min="3" max="12" width="10.42578125" style="138" customWidth="1"/>
    <col min="13" max="13" width="12.42578125" style="138" customWidth="1"/>
    <col min="14" max="16384" width="9.140625" style="137"/>
  </cols>
  <sheetData>
    <row r="1" spans="1:15" ht="15.75" customHeight="1" x14ac:dyDescent="0.2">
      <c r="A1" s="348" t="s">
        <v>323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5" ht="15.75" customHeight="1" x14ac:dyDescent="0.2"/>
    <row r="3" spans="1:15" ht="15.75" customHeight="1" x14ac:dyDescent="0.2">
      <c r="A3" s="347" t="s">
        <v>316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5" ht="15.75" customHeight="1" x14ac:dyDescent="0.2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ht="9" customHeight="1" thickBot="1" x14ac:dyDescent="0.25"/>
    <row r="6" spans="1:15" s="140" customFormat="1" ht="21" customHeight="1" x14ac:dyDescent="0.2">
      <c r="A6" s="351" t="s">
        <v>13</v>
      </c>
      <c r="B6" s="354" t="s">
        <v>121</v>
      </c>
      <c r="C6" s="349" t="s">
        <v>318</v>
      </c>
      <c r="D6" s="349"/>
      <c r="E6" s="349"/>
      <c r="F6" s="349"/>
      <c r="G6" s="349"/>
      <c r="H6" s="349"/>
      <c r="I6" s="349"/>
      <c r="J6" s="349"/>
      <c r="K6" s="349"/>
      <c r="L6" s="349"/>
      <c r="M6" s="350"/>
    </row>
    <row r="7" spans="1:15" s="141" customFormat="1" ht="42.75" customHeight="1" x14ac:dyDescent="0.2">
      <c r="A7" s="352"/>
      <c r="B7" s="355"/>
      <c r="C7" s="359" t="s">
        <v>122</v>
      </c>
      <c r="D7" s="359" t="s">
        <v>123</v>
      </c>
      <c r="E7" s="359" t="s">
        <v>124</v>
      </c>
      <c r="F7" s="359" t="s">
        <v>125</v>
      </c>
      <c r="G7" s="359" t="s">
        <v>126</v>
      </c>
      <c r="H7" s="359" t="s">
        <v>127</v>
      </c>
      <c r="I7" s="359" t="s">
        <v>128</v>
      </c>
      <c r="J7" s="359" t="s">
        <v>129</v>
      </c>
      <c r="K7" s="359" t="s">
        <v>130</v>
      </c>
      <c r="L7" s="359" t="s">
        <v>131</v>
      </c>
      <c r="M7" s="357" t="s">
        <v>132</v>
      </c>
    </row>
    <row r="8" spans="1:15" s="142" customFormat="1" ht="12.75" customHeight="1" thickBot="1" x14ac:dyDescent="0.25">
      <c r="A8" s="353"/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8"/>
    </row>
    <row r="9" spans="1:15" ht="25.5" customHeight="1" thickBot="1" x14ac:dyDescent="0.25">
      <c r="A9" s="296" t="s">
        <v>133</v>
      </c>
      <c r="B9" s="297">
        <v>900020</v>
      </c>
      <c r="C9" s="298"/>
      <c r="D9" s="30">
        <f>'2'!E9</f>
        <v>17500000</v>
      </c>
      <c r="E9" s="30"/>
      <c r="F9" s="30"/>
      <c r="G9" s="30"/>
      <c r="H9" s="30"/>
      <c r="I9" s="30"/>
      <c r="J9" s="30"/>
      <c r="K9" s="30"/>
      <c r="L9" s="30"/>
      <c r="M9" s="299">
        <f>SUM(D9:L9)</f>
        <v>17500000</v>
      </c>
      <c r="N9" s="144"/>
      <c r="O9" s="138"/>
    </row>
    <row r="10" spans="1:15" ht="25.5" customHeight="1" thickBot="1" x14ac:dyDescent="0.25">
      <c r="A10" s="145" t="s">
        <v>134</v>
      </c>
      <c r="B10" s="225" t="s">
        <v>213</v>
      </c>
      <c r="C10" s="30">
        <v>4000000</v>
      </c>
      <c r="D10" s="30"/>
      <c r="E10" s="30">
        <v>85842990</v>
      </c>
      <c r="F10" s="30">
        <f>29577950+5819000+174000</f>
        <v>35570950</v>
      </c>
      <c r="G10" s="30"/>
      <c r="H10" s="30"/>
      <c r="I10" s="30"/>
      <c r="J10" s="30"/>
      <c r="K10" s="30"/>
      <c r="L10" s="30"/>
      <c r="M10" s="143">
        <f t="shared" ref="M10:M16" si="0">SUM(C10:L10)</f>
        <v>125413940</v>
      </c>
      <c r="N10" s="144"/>
      <c r="O10" s="138"/>
    </row>
    <row r="11" spans="1:15" ht="25.5" customHeight="1" thickBot="1" x14ac:dyDescent="0.25">
      <c r="A11" s="145" t="s">
        <v>135</v>
      </c>
      <c r="B11" s="225" t="s">
        <v>214</v>
      </c>
      <c r="C11" s="30"/>
      <c r="D11" s="30"/>
      <c r="E11" s="30"/>
      <c r="F11" s="30"/>
      <c r="G11" s="30"/>
      <c r="H11" s="30"/>
      <c r="I11" s="30"/>
      <c r="J11" s="30">
        <f>'2'!B43</f>
        <v>37277905</v>
      </c>
      <c r="K11" s="30"/>
      <c r="L11" s="30"/>
      <c r="M11" s="143">
        <f t="shared" si="0"/>
        <v>37277905</v>
      </c>
      <c r="N11" s="144"/>
      <c r="O11" s="138"/>
    </row>
    <row r="12" spans="1:15" ht="25.5" customHeight="1" thickBot="1" x14ac:dyDescent="0.25">
      <c r="A12" s="145" t="s">
        <v>136</v>
      </c>
      <c r="B12" s="225" t="s">
        <v>215</v>
      </c>
      <c r="C12" s="30"/>
      <c r="D12" s="30"/>
      <c r="E12" s="30"/>
      <c r="F12" s="30">
        <v>1800000</v>
      </c>
      <c r="G12" s="30"/>
      <c r="H12" s="30"/>
      <c r="I12" s="30"/>
      <c r="J12" s="30"/>
      <c r="K12" s="30"/>
      <c r="L12" s="30"/>
      <c r="M12" s="143">
        <f t="shared" si="0"/>
        <v>1800000</v>
      </c>
      <c r="N12" s="144"/>
      <c r="O12" s="138"/>
    </row>
    <row r="13" spans="1:15" ht="25.5" customHeight="1" thickBot="1" x14ac:dyDescent="0.25">
      <c r="A13" s="146" t="s">
        <v>137</v>
      </c>
      <c r="B13" s="225" t="s">
        <v>213</v>
      </c>
      <c r="C13" s="30"/>
      <c r="D13" s="30"/>
      <c r="E13" s="30"/>
      <c r="F13" s="30">
        <v>10804100</v>
      </c>
      <c r="G13" s="30"/>
      <c r="H13" s="30"/>
      <c r="I13" s="30"/>
      <c r="J13" s="30"/>
      <c r="K13" s="30"/>
      <c r="L13" s="30"/>
      <c r="M13" s="143">
        <f t="shared" si="0"/>
        <v>10804100</v>
      </c>
      <c r="N13" s="144"/>
      <c r="O13" s="138"/>
    </row>
    <row r="14" spans="1:15" ht="25.5" customHeight="1" thickBot="1" x14ac:dyDescent="0.25">
      <c r="A14" s="145" t="s">
        <v>216</v>
      </c>
      <c r="B14" s="226" t="s">
        <v>252</v>
      </c>
      <c r="C14" s="30">
        <v>7675966</v>
      </c>
      <c r="D14" s="30"/>
      <c r="E14" s="30"/>
      <c r="F14" s="30">
        <v>16420202</v>
      </c>
      <c r="G14" s="30">
        <v>145920</v>
      </c>
      <c r="H14" s="30"/>
      <c r="I14" s="30"/>
      <c r="J14" s="30"/>
      <c r="K14" s="30"/>
      <c r="L14" s="30"/>
      <c r="M14" s="143">
        <f t="shared" si="0"/>
        <v>24242088</v>
      </c>
      <c r="N14" s="144"/>
      <c r="O14" s="138"/>
    </row>
    <row r="15" spans="1:15" ht="25.5" customHeight="1" thickBot="1" x14ac:dyDescent="0.25">
      <c r="A15" s="147" t="s">
        <v>267</v>
      </c>
      <c r="B15" s="225" t="s">
        <v>217</v>
      </c>
      <c r="C15" s="30"/>
      <c r="E15" s="30">
        <v>3716000</v>
      </c>
      <c r="F15" s="30">
        <v>6331100</v>
      </c>
      <c r="G15" s="30"/>
      <c r="H15" s="30"/>
      <c r="I15" s="30"/>
      <c r="J15" s="30"/>
      <c r="K15" s="30"/>
      <c r="L15" s="30"/>
      <c r="M15" s="143">
        <f t="shared" si="0"/>
        <v>10047100</v>
      </c>
      <c r="N15" s="144"/>
      <c r="O15" s="138"/>
    </row>
    <row r="16" spans="1:15" ht="25.5" customHeight="1" thickBot="1" x14ac:dyDescent="0.25">
      <c r="A16" s="148" t="s">
        <v>238</v>
      </c>
      <c r="B16" s="227" t="s">
        <v>218</v>
      </c>
      <c r="C16" s="149"/>
      <c r="D16" s="294"/>
      <c r="E16" s="149"/>
      <c r="G16" s="149">
        <f>1176500+1467234</f>
        <v>2643734</v>
      </c>
      <c r="H16" s="149"/>
      <c r="I16" s="149"/>
      <c r="J16" s="149"/>
      <c r="K16" s="149"/>
      <c r="L16" s="149"/>
      <c r="M16" s="143">
        <f t="shared" si="0"/>
        <v>2643734</v>
      </c>
      <c r="N16" s="144"/>
      <c r="O16" s="138"/>
    </row>
    <row r="17" spans="1:14" s="140" customFormat="1" ht="30" customHeight="1" thickBot="1" x14ac:dyDescent="0.25">
      <c r="A17" s="150" t="s">
        <v>138</v>
      </c>
      <c r="B17" s="151"/>
      <c r="C17" s="152">
        <f>SUM(C9:C16)</f>
        <v>11675966</v>
      </c>
      <c r="D17" s="152">
        <f>SUM(D9:D16)</f>
        <v>17500000</v>
      </c>
      <c r="E17" s="152">
        <f t="shared" ref="E17:L17" si="1">SUM(E9:E16)</f>
        <v>89558990</v>
      </c>
      <c r="F17" s="152">
        <f t="shared" si="1"/>
        <v>70926352</v>
      </c>
      <c r="G17" s="152">
        <f>SUM(G9:G16)</f>
        <v>2789654</v>
      </c>
      <c r="H17" s="152">
        <f t="shared" si="1"/>
        <v>0</v>
      </c>
      <c r="I17" s="152">
        <f t="shared" si="1"/>
        <v>0</v>
      </c>
      <c r="J17" s="152">
        <f t="shared" si="1"/>
        <v>37277905</v>
      </c>
      <c r="K17" s="152">
        <f t="shared" si="1"/>
        <v>0</v>
      </c>
      <c r="L17" s="295">
        <f t="shared" si="1"/>
        <v>0</v>
      </c>
      <c r="M17" s="293">
        <f>SUM(C17:L17)</f>
        <v>229728867</v>
      </c>
      <c r="N17" s="153"/>
    </row>
    <row r="18" spans="1:14" x14ac:dyDescent="0.2">
      <c r="N18" s="144"/>
    </row>
    <row r="19" spans="1:14" x14ac:dyDescent="0.2">
      <c r="N19" s="144"/>
    </row>
    <row r="20" spans="1:14" x14ac:dyDescent="0.2">
      <c r="N20" s="144"/>
    </row>
    <row r="33" spans="1:2" x14ac:dyDescent="0.2">
      <c r="A33" s="154"/>
      <c r="B33" s="155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1"/>
  <sheetViews>
    <sheetView view="pageBreakPreview" zoomScale="145" zoomScaleNormal="100" zoomScaleSheetLayoutView="145" workbookViewId="0">
      <selection sqref="A1:C1"/>
    </sheetView>
  </sheetViews>
  <sheetFormatPr defaultRowHeight="12.75" x14ac:dyDescent="0.2"/>
  <cols>
    <col min="1" max="1" width="3.7109375" style="1" customWidth="1"/>
    <col min="2" max="2" width="47.5703125" style="1" customWidth="1"/>
    <col min="3" max="3" width="20.85546875" style="6" customWidth="1"/>
    <col min="4" max="4" width="9.140625" style="2"/>
    <col min="5" max="5" width="12" style="2" bestFit="1" customWidth="1"/>
    <col min="6" max="6" width="10.140625" style="2" bestFit="1" customWidth="1"/>
    <col min="7" max="16384" width="9.140625" style="2"/>
  </cols>
  <sheetData>
    <row r="1" spans="1:3" ht="19.5" customHeight="1" x14ac:dyDescent="0.2">
      <c r="A1" s="363" t="s">
        <v>328</v>
      </c>
      <c r="B1" s="363"/>
      <c r="C1" s="363"/>
    </row>
    <row r="2" spans="1:3" ht="27" customHeight="1" x14ac:dyDescent="0.2">
      <c r="A2" s="347" t="s">
        <v>10</v>
      </c>
      <c r="B2" s="347"/>
      <c r="C2" s="347"/>
    </row>
    <row r="3" spans="1:3" ht="23.25" customHeight="1" x14ac:dyDescent="0.2">
      <c r="A3" s="362" t="s">
        <v>315</v>
      </c>
      <c r="B3" s="362"/>
      <c r="C3" s="362"/>
    </row>
    <row r="4" spans="1:3" ht="15" customHeight="1" thickBot="1" x14ac:dyDescent="0.25">
      <c r="A4" s="7"/>
      <c r="B4" s="7"/>
      <c r="C4" s="224"/>
    </row>
    <row r="5" spans="1:3" ht="30" customHeight="1" x14ac:dyDescent="0.2">
      <c r="A5" s="366" t="s">
        <v>6</v>
      </c>
      <c r="B5" s="367"/>
      <c r="C5" s="289">
        <f>SUM(C6:C9)</f>
        <v>13000000</v>
      </c>
    </row>
    <row r="6" spans="1:3" s="5" customFormat="1" ht="30" customHeight="1" x14ac:dyDescent="0.2">
      <c r="A6" s="3"/>
      <c r="B6" s="4" t="s">
        <v>3</v>
      </c>
      <c r="C6" s="290">
        <v>5000000</v>
      </c>
    </row>
    <row r="7" spans="1:3" s="5" customFormat="1" ht="30" customHeight="1" x14ac:dyDescent="0.2">
      <c r="A7" s="3"/>
      <c r="B7" s="4" t="s">
        <v>4</v>
      </c>
      <c r="C7" s="290">
        <v>4200000</v>
      </c>
    </row>
    <row r="8" spans="1:3" s="5" customFormat="1" ht="30" customHeight="1" x14ac:dyDescent="0.2">
      <c r="A8" s="3"/>
      <c r="B8" s="4" t="s">
        <v>0</v>
      </c>
      <c r="C8" s="290">
        <v>1200000</v>
      </c>
    </row>
    <row r="9" spans="1:3" s="5" customFormat="1" ht="30" customHeight="1" x14ac:dyDescent="0.2">
      <c r="A9" s="3"/>
      <c r="B9" s="4" t="s">
        <v>8</v>
      </c>
      <c r="C9" s="290">
        <v>2600000</v>
      </c>
    </row>
    <row r="10" spans="1:3" s="5" customFormat="1" ht="30" customHeight="1" x14ac:dyDescent="0.2">
      <c r="A10" s="364" t="s">
        <v>7</v>
      </c>
      <c r="B10" s="365"/>
      <c r="C10" s="290">
        <f>C11</f>
        <v>1800000</v>
      </c>
    </row>
    <row r="11" spans="1:3" ht="30" customHeight="1" x14ac:dyDescent="0.2">
      <c r="A11" s="3"/>
      <c r="B11" s="4" t="s">
        <v>1</v>
      </c>
      <c r="C11" s="290">
        <v>1800000</v>
      </c>
    </row>
    <row r="12" spans="1:3" s="5" customFormat="1" ht="30" customHeight="1" x14ac:dyDescent="0.2">
      <c r="A12" s="364" t="s">
        <v>9</v>
      </c>
      <c r="B12" s="365"/>
      <c r="C12" s="290">
        <f>C14+C13</f>
        <v>2700000</v>
      </c>
    </row>
    <row r="13" spans="1:3" ht="30" customHeight="1" x14ac:dyDescent="0.2">
      <c r="A13" s="3"/>
      <c r="B13" s="4" t="s">
        <v>302</v>
      </c>
      <c r="C13" s="290">
        <v>2600000</v>
      </c>
    </row>
    <row r="14" spans="1:3" ht="30" customHeight="1" x14ac:dyDescent="0.2">
      <c r="A14" s="3"/>
      <c r="B14" s="4" t="s">
        <v>5</v>
      </c>
      <c r="C14" s="290">
        <v>100000</v>
      </c>
    </row>
    <row r="15" spans="1:3" s="5" customFormat="1" ht="30" customHeight="1" thickBot="1" x14ac:dyDescent="0.25">
      <c r="A15" s="360" t="s">
        <v>2</v>
      </c>
      <c r="B15" s="361"/>
      <c r="C15" s="291">
        <f>C12+C10+C5</f>
        <v>17500000</v>
      </c>
    </row>
    <row r="16" spans="1:3" ht="30" customHeight="1" x14ac:dyDescent="0.2"/>
    <row r="18" spans="1:2" x14ac:dyDescent="0.2">
      <c r="A18" s="8"/>
      <c r="B18" s="8"/>
    </row>
    <row r="19" spans="1:2" x14ac:dyDescent="0.2">
      <c r="A19" s="8"/>
      <c r="B19" s="9"/>
    </row>
    <row r="20" spans="1:2" x14ac:dyDescent="0.2">
      <c r="A20" s="8"/>
      <c r="B20" s="8"/>
    </row>
    <row r="21" spans="1:2" x14ac:dyDescent="0.2">
      <c r="A21" s="8"/>
      <c r="B21" s="8"/>
    </row>
  </sheetData>
  <mergeCells count="7">
    <mergeCell ref="A15:B15"/>
    <mergeCell ref="A3:C3"/>
    <mergeCell ref="A2:C2"/>
    <mergeCell ref="A1:C1"/>
    <mergeCell ref="A12:B12"/>
    <mergeCell ref="A5:B5"/>
    <mergeCell ref="A10:B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E10" sqref="E10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42578125" customWidth="1"/>
    <col min="7" max="7" width="11.140625" customWidth="1"/>
    <col min="8" max="8" width="9.7109375" customWidth="1"/>
  </cols>
  <sheetData>
    <row r="1" spans="1:9" ht="15.75" x14ac:dyDescent="0.2">
      <c r="I1" s="244" t="s">
        <v>324</v>
      </c>
    </row>
    <row r="2" spans="1:9" x14ac:dyDescent="0.2">
      <c r="A2" s="245"/>
    </row>
    <row r="3" spans="1:9" x14ac:dyDescent="0.2">
      <c r="A3" s="371" t="s">
        <v>314</v>
      </c>
      <c r="B3" s="371"/>
      <c r="C3" s="371"/>
      <c r="D3" s="371"/>
      <c r="E3" s="371"/>
      <c r="F3" s="371"/>
      <c r="G3" s="371"/>
      <c r="H3" s="371"/>
      <c r="I3" s="371"/>
    </row>
    <row r="4" spans="1:9" ht="13.5" thickBot="1" x14ac:dyDescent="0.25">
      <c r="A4" s="160"/>
    </row>
    <row r="5" spans="1:9" ht="39.75" customHeight="1" thickBot="1" x14ac:dyDescent="0.25">
      <c r="A5" s="266"/>
      <c r="B5" s="369" t="s">
        <v>196</v>
      </c>
      <c r="C5" s="370"/>
      <c r="D5" s="368" t="s">
        <v>223</v>
      </c>
      <c r="E5" s="369"/>
      <c r="F5" s="370"/>
      <c r="G5" s="368" t="s">
        <v>224</v>
      </c>
      <c r="H5" s="369"/>
      <c r="I5" s="370"/>
    </row>
    <row r="6" spans="1:9" x14ac:dyDescent="0.2">
      <c r="A6" s="267" t="s">
        <v>225</v>
      </c>
      <c r="B6" s="259"/>
      <c r="C6" s="264"/>
      <c r="D6" s="258"/>
      <c r="E6" s="259"/>
      <c r="F6" s="259"/>
      <c r="G6" s="259"/>
      <c r="H6" s="259"/>
      <c r="I6" s="259"/>
    </row>
    <row r="7" spans="1:9" ht="13.5" thickBot="1" x14ac:dyDescent="0.25">
      <c r="A7" s="268" t="s">
        <v>229</v>
      </c>
      <c r="B7" s="260" t="s">
        <v>59</v>
      </c>
      <c r="C7" s="265" t="s">
        <v>197</v>
      </c>
      <c r="D7" s="257" t="s">
        <v>226</v>
      </c>
      <c r="E7" s="260" t="s">
        <v>227</v>
      </c>
      <c r="F7" s="260" t="s">
        <v>228</v>
      </c>
      <c r="G7" s="260" t="s">
        <v>226</v>
      </c>
      <c r="H7" s="260" t="s">
        <v>227</v>
      </c>
      <c r="I7" s="260" t="s">
        <v>228</v>
      </c>
    </row>
    <row r="8" spans="1:9" ht="16.5" customHeight="1" thickBot="1" x14ac:dyDescent="0.25">
      <c r="A8" s="372" t="s">
        <v>230</v>
      </c>
      <c r="B8" s="373"/>
      <c r="C8" s="373"/>
      <c r="D8" s="281"/>
      <c r="E8" s="247"/>
      <c r="F8" s="247"/>
      <c r="G8" s="247"/>
      <c r="H8" s="247"/>
      <c r="I8" s="247"/>
    </row>
    <row r="9" spans="1:9" ht="13.5" thickBot="1" x14ac:dyDescent="0.25">
      <c r="A9" s="256">
        <v>1</v>
      </c>
      <c r="B9" s="272" t="s">
        <v>214</v>
      </c>
      <c r="C9" s="262" t="s">
        <v>231</v>
      </c>
      <c r="D9" s="279">
        <v>26084494</v>
      </c>
      <c r="E9" s="279">
        <f>26084494+70000+1912420</f>
        <v>28066914</v>
      </c>
      <c r="F9" s="247"/>
      <c r="G9" s="300">
        <f>'2a'!M11</f>
        <v>37277905</v>
      </c>
      <c r="H9" s="247">
        <v>37277905</v>
      </c>
      <c r="I9" s="247"/>
    </row>
    <row r="10" spans="1:9" ht="13.5" thickBot="1" x14ac:dyDescent="0.25">
      <c r="A10" s="256">
        <v>1</v>
      </c>
      <c r="B10" s="272" t="s">
        <v>246</v>
      </c>
      <c r="C10" s="262" t="s">
        <v>232</v>
      </c>
      <c r="D10" s="250">
        <v>4570512</v>
      </c>
      <c r="E10" s="250">
        <v>4570512</v>
      </c>
      <c r="F10" s="247"/>
      <c r="G10" s="248"/>
      <c r="H10" s="247"/>
      <c r="I10" s="247"/>
    </row>
    <row r="11" spans="1:9" ht="13.5" thickBot="1" x14ac:dyDescent="0.25">
      <c r="A11" s="256">
        <v>1</v>
      </c>
      <c r="B11" s="272" t="s">
        <v>247</v>
      </c>
      <c r="C11" s="262" t="s">
        <v>220</v>
      </c>
      <c r="D11" s="250">
        <v>11384523</v>
      </c>
      <c r="E11" s="250">
        <v>11384523</v>
      </c>
      <c r="F11" s="247"/>
      <c r="G11" s="248"/>
      <c r="H11" s="247"/>
      <c r="I11" s="247"/>
    </row>
    <row r="12" spans="1:9" ht="13.5" thickBot="1" x14ac:dyDescent="0.25">
      <c r="A12" s="256">
        <v>1</v>
      </c>
      <c r="B12" s="272" t="s">
        <v>248</v>
      </c>
      <c r="C12" s="262" t="s">
        <v>233</v>
      </c>
      <c r="D12" s="250">
        <v>3968000</v>
      </c>
      <c r="E12" s="250">
        <v>3968000</v>
      </c>
      <c r="F12" s="247"/>
      <c r="G12" s="248"/>
      <c r="H12" s="247"/>
      <c r="I12" s="247"/>
    </row>
    <row r="13" spans="1:9" ht="13.5" thickBot="1" x14ac:dyDescent="0.25">
      <c r="A13" s="256">
        <v>1</v>
      </c>
      <c r="B13" s="272" t="s">
        <v>249</v>
      </c>
      <c r="C13" s="262" t="s">
        <v>234</v>
      </c>
      <c r="D13" s="250">
        <v>1179400</v>
      </c>
      <c r="E13" s="250">
        <v>1179400</v>
      </c>
      <c r="F13" s="247"/>
      <c r="G13" s="248"/>
      <c r="H13" s="247"/>
      <c r="I13" s="247"/>
    </row>
    <row r="14" spans="1:9" ht="13.5" thickBot="1" x14ac:dyDescent="0.25">
      <c r="A14" s="256">
        <v>1</v>
      </c>
      <c r="B14" s="272" t="s">
        <v>212</v>
      </c>
      <c r="C14" s="262" t="s">
        <v>206</v>
      </c>
      <c r="D14" s="250">
        <v>180000</v>
      </c>
      <c r="E14" s="250">
        <v>180000</v>
      </c>
      <c r="F14" s="247"/>
      <c r="G14" s="248"/>
      <c r="H14" s="247"/>
      <c r="I14" s="247"/>
    </row>
    <row r="15" spans="1:9" ht="13.5" thickBot="1" x14ac:dyDescent="0.25">
      <c r="A15" s="256">
        <v>1</v>
      </c>
      <c r="B15" s="272" t="s">
        <v>208</v>
      </c>
      <c r="C15" s="262" t="s">
        <v>202</v>
      </c>
      <c r="D15" s="250">
        <v>2220000</v>
      </c>
      <c r="E15" s="250">
        <v>2220000</v>
      </c>
      <c r="F15" s="247"/>
      <c r="G15" s="248"/>
      <c r="H15" s="247"/>
      <c r="I15" s="247"/>
    </row>
    <row r="16" spans="1:9" ht="13.5" thickBot="1" x14ac:dyDescent="0.25">
      <c r="A16" s="256">
        <v>1</v>
      </c>
      <c r="B16" s="272" t="s">
        <v>210</v>
      </c>
      <c r="C16" s="262" t="s">
        <v>204</v>
      </c>
      <c r="D16" s="250">
        <v>2040000</v>
      </c>
      <c r="E16" s="250">
        <f>2040000+174000</f>
        <v>2214000</v>
      </c>
      <c r="F16" s="247"/>
      <c r="G16" s="248"/>
      <c r="H16" s="247"/>
      <c r="I16" s="247"/>
    </row>
    <row r="17" spans="1:9" ht="13.5" thickBot="1" x14ac:dyDescent="0.25">
      <c r="A17" s="256">
        <v>1</v>
      </c>
      <c r="B17" s="272" t="s">
        <v>209</v>
      </c>
      <c r="C17" s="262" t="s">
        <v>203</v>
      </c>
      <c r="D17" s="250">
        <v>250000</v>
      </c>
      <c r="E17" s="250">
        <v>250000</v>
      </c>
      <c r="F17" s="247"/>
      <c r="G17" s="248"/>
      <c r="H17" s="247"/>
      <c r="I17" s="247"/>
    </row>
    <row r="18" spans="1:9" ht="13.5" thickBot="1" x14ac:dyDescent="0.25">
      <c r="A18" s="256">
        <v>1</v>
      </c>
      <c r="B18" s="272" t="s">
        <v>211</v>
      </c>
      <c r="C18" s="262" t="s">
        <v>205</v>
      </c>
      <c r="D18" s="250">
        <v>50000</v>
      </c>
      <c r="E18" s="250">
        <v>50000</v>
      </c>
      <c r="F18" s="247"/>
      <c r="G18" s="248"/>
      <c r="H18" s="247"/>
      <c r="I18" s="247"/>
    </row>
    <row r="19" spans="1:9" ht="13.5" thickBot="1" x14ac:dyDescent="0.25">
      <c r="A19" s="256">
        <v>1</v>
      </c>
      <c r="B19" s="272" t="s">
        <v>250</v>
      </c>
      <c r="C19" s="262" t="s">
        <v>235</v>
      </c>
      <c r="D19" s="250">
        <v>825000</v>
      </c>
      <c r="E19" s="250">
        <v>825000</v>
      </c>
      <c r="F19" s="247"/>
      <c r="G19" s="248"/>
      <c r="H19" s="247"/>
      <c r="I19" s="247"/>
    </row>
    <row r="20" spans="1:9" ht="13.5" thickBot="1" x14ac:dyDescent="0.25">
      <c r="A20" s="256">
        <v>1</v>
      </c>
      <c r="B20" s="272" t="s">
        <v>217</v>
      </c>
      <c r="C20" s="262" t="s">
        <v>236</v>
      </c>
      <c r="D20" s="250">
        <v>6675015</v>
      </c>
      <c r="E20" s="250">
        <v>6675015</v>
      </c>
      <c r="F20" s="247"/>
      <c r="G20" s="300">
        <f>'2a'!M12</f>
        <v>1800000</v>
      </c>
      <c r="H20" s="247">
        <v>1800000</v>
      </c>
      <c r="I20" s="247"/>
    </row>
    <row r="21" spans="1:9" ht="13.5" thickBot="1" x14ac:dyDescent="0.25">
      <c r="A21" s="256">
        <v>1</v>
      </c>
      <c r="B21" s="272" t="s">
        <v>215</v>
      </c>
      <c r="C21" s="262" t="s">
        <v>136</v>
      </c>
      <c r="D21" s="250">
        <v>347820</v>
      </c>
      <c r="E21" s="250">
        <v>347820</v>
      </c>
      <c r="F21" s="247"/>
      <c r="G21" s="248"/>
      <c r="H21" s="247"/>
      <c r="I21" s="247"/>
    </row>
    <row r="22" spans="1:9" ht="13.5" thickBot="1" x14ac:dyDescent="0.25">
      <c r="A22" s="256">
        <v>1</v>
      </c>
      <c r="B22" s="272" t="s">
        <v>251</v>
      </c>
      <c r="C22" s="262" t="s">
        <v>237</v>
      </c>
      <c r="D22" s="250">
        <v>3716000</v>
      </c>
      <c r="E22" s="250">
        <f>3716000+6331100</f>
        <v>10047100</v>
      </c>
      <c r="F22" s="247"/>
      <c r="G22" s="300">
        <f>'2a'!M15-6331100</f>
        <v>3716000</v>
      </c>
      <c r="H22" s="247">
        <v>10047100</v>
      </c>
      <c r="I22" s="247"/>
    </row>
    <row r="23" spans="1:9" ht="13.5" thickBot="1" x14ac:dyDescent="0.25">
      <c r="A23" s="256">
        <v>1</v>
      </c>
      <c r="B23" s="272" t="s">
        <v>218</v>
      </c>
      <c r="C23" s="262" t="s">
        <v>238</v>
      </c>
      <c r="D23" s="250">
        <v>1188220</v>
      </c>
      <c r="E23" s="250">
        <f>1188220+1467234</f>
        <v>2655454</v>
      </c>
      <c r="F23" s="247"/>
      <c r="G23" s="300">
        <f>'2a'!M16-1467234</f>
        <v>1176500</v>
      </c>
      <c r="H23" s="247">
        <v>2643734</v>
      </c>
      <c r="I23" s="247"/>
    </row>
    <row r="24" spans="1:9" ht="13.5" thickBot="1" x14ac:dyDescent="0.25">
      <c r="A24" s="256">
        <v>1</v>
      </c>
      <c r="B24" s="272" t="s">
        <v>269</v>
      </c>
      <c r="C24" s="262" t="s">
        <v>270</v>
      </c>
      <c r="D24" s="250">
        <v>11430000</v>
      </c>
      <c r="E24" s="250">
        <f>11430000+117580</f>
        <v>11547580</v>
      </c>
      <c r="F24" s="247"/>
      <c r="G24" s="248"/>
      <c r="H24" s="247"/>
      <c r="I24" s="247"/>
    </row>
    <row r="25" spans="1:9" ht="13.5" thickBot="1" x14ac:dyDescent="0.25">
      <c r="A25" s="256">
        <v>1</v>
      </c>
      <c r="B25" s="272" t="s">
        <v>253</v>
      </c>
      <c r="C25" s="262" t="s">
        <v>239</v>
      </c>
      <c r="D25" s="250">
        <v>95243774</v>
      </c>
      <c r="E25" s="250">
        <v>95243774</v>
      </c>
      <c r="F25" s="247"/>
      <c r="G25" s="248"/>
      <c r="H25" s="247"/>
      <c r="I25" s="247"/>
    </row>
    <row r="26" spans="1:9" ht="13.5" thickBot="1" x14ac:dyDescent="0.25">
      <c r="A26" s="256">
        <v>1</v>
      </c>
      <c r="B26" s="272" t="s">
        <v>254</v>
      </c>
      <c r="C26" s="262" t="s">
        <v>240</v>
      </c>
      <c r="D26" s="250"/>
      <c r="E26" s="250"/>
      <c r="F26" s="247"/>
      <c r="G26" s="300">
        <f>'2a'!M9-2100000</f>
        <v>15400000</v>
      </c>
      <c r="H26" s="247">
        <v>17500000</v>
      </c>
      <c r="I26" s="247"/>
    </row>
    <row r="27" spans="1:9" ht="13.5" thickBot="1" x14ac:dyDescent="0.25">
      <c r="A27" s="256">
        <v>1</v>
      </c>
      <c r="B27" s="272" t="s">
        <v>213</v>
      </c>
      <c r="C27" s="262" t="s">
        <v>241</v>
      </c>
      <c r="D27" s="250"/>
      <c r="E27" s="250"/>
      <c r="F27" s="247"/>
      <c r="G27" s="300">
        <f>'2a'!M10-174000</f>
        <v>125239940</v>
      </c>
      <c r="H27" s="247">
        <v>125413940</v>
      </c>
      <c r="I27" s="247"/>
    </row>
    <row r="28" spans="1:9" ht="13.5" thickBot="1" x14ac:dyDescent="0.25">
      <c r="A28" s="256">
        <v>1</v>
      </c>
      <c r="B28" s="272" t="s">
        <v>255</v>
      </c>
      <c r="C28" s="262" t="s">
        <v>242</v>
      </c>
      <c r="D28" s="250">
        <v>20364992</v>
      </c>
      <c r="E28" s="250">
        <v>20364992</v>
      </c>
      <c r="F28" s="247"/>
      <c r="G28" s="300">
        <f>'2a'!M13</f>
        <v>10804100</v>
      </c>
      <c r="H28" s="247">
        <v>10804100</v>
      </c>
      <c r="I28" s="247"/>
    </row>
    <row r="29" spans="1:9" ht="13.5" thickBot="1" x14ac:dyDescent="0.25">
      <c r="A29" s="256">
        <v>1</v>
      </c>
      <c r="B29" s="272" t="s">
        <v>252</v>
      </c>
      <c r="C29" s="262" t="s">
        <v>243</v>
      </c>
      <c r="D29" s="250">
        <v>23256026</v>
      </c>
      <c r="E29" s="250">
        <v>23256026</v>
      </c>
      <c r="F29" s="247"/>
      <c r="G29" s="300">
        <f>'2a'!M14</f>
        <v>24242088</v>
      </c>
      <c r="H29" s="247">
        <v>24242088</v>
      </c>
      <c r="I29" s="247"/>
    </row>
    <row r="30" spans="1:9" ht="13.5" thickBot="1" x14ac:dyDescent="0.25">
      <c r="A30" s="256">
        <v>1</v>
      </c>
      <c r="B30" s="272" t="s">
        <v>256</v>
      </c>
      <c r="C30" s="262" t="s">
        <v>244</v>
      </c>
      <c r="D30" s="250">
        <v>1918128</v>
      </c>
      <c r="E30" s="250">
        <v>1918128</v>
      </c>
      <c r="F30" s="247"/>
      <c r="G30" s="247"/>
      <c r="H30" s="247"/>
      <c r="I30" s="247"/>
    </row>
    <row r="31" spans="1:9" ht="13.5" thickBot="1" x14ac:dyDescent="0.25">
      <c r="A31" s="269">
        <v>1</v>
      </c>
      <c r="B31" s="273" t="s">
        <v>257</v>
      </c>
      <c r="C31" s="263" t="s">
        <v>245</v>
      </c>
      <c r="D31" s="250">
        <v>2764629</v>
      </c>
      <c r="E31" s="250">
        <v>2764629</v>
      </c>
      <c r="F31" s="261"/>
      <c r="G31" s="261"/>
      <c r="H31" s="261"/>
      <c r="I31" s="261"/>
    </row>
    <row r="32" spans="1:9" ht="15" thickTop="1" thickBot="1" x14ac:dyDescent="0.25">
      <c r="A32" s="274" t="s">
        <v>2</v>
      </c>
      <c r="B32" s="275"/>
      <c r="C32" s="270"/>
      <c r="D32" s="280">
        <f>SUM(D9:D31)</f>
        <v>219656533</v>
      </c>
      <c r="E32" s="280">
        <f>SUM(E9:E31)</f>
        <v>229728867</v>
      </c>
      <c r="F32" s="271"/>
      <c r="G32" s="280">
        <f>SUM(G9:G31)</f>
        <v>219656533</v>
      </c>
      <c r="H32" s="271">
        <f>SUM(H8:H31)</f>
        <v>229728867</v>
      </c>
      <c r="I32" s="271"/>
    </row>
    <row r="33" spans="1:9" x14ac:dyDescent="0.2">
      <c r="A33" s="246"/>
      <c r="B33" s="246"/>
      <c r="C33" s="246"/>
      <c r="D33" s="246"/>
      <c r="E33" s="246"/>
      <c r="F33" s="246"/>
      <c r="G33" s="246"/>
      <c r="H33" s="246"/>
      <c r="I33" s="246"/>
    </row>
    <row r="34" spans="1:9" ht="18.75" x14ac:dyDescent="0.2">
      <c r="A34" s="242"/>
    </row>
    <row r="35" spans="1:9" ht="15.75" x14ac:dyDescent="0.2">
      <c r="A35" s="244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N47"/>
  <sheetViews>
    <sheetView view="pageBreakPreview" zoomScale="115" zoomScaleNormal="100" zoomScaleSheetLayoutView="115" workbookViewId="0">
      <selection activeCell="A2" sqref="A2:G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2.28515625" style="2" customWidth="1"/>
    <col min="9" max="9" width="12" style="2" customWidth="1"/>
    <col min="10" max="16384" width="9.140625" style="2"/>
  </cols>
  <sheetData>
    <row r="1" spans="1:14" ht="15.75" customHeight="1" x14ac:dyDescent="0.2">
      <c r="G1" s="311" t="s">
        <v>326</v>
      </c>
    </row>
    <row r="2" spans="1:14" ht="15.75" customHeight="1" x14ac:dyDescent="0.2">
      <c r="A2" s="347" t="s">
        <v>313</v>
      </c>
      <c r="B2" s="347"/>
      <c r="C2" s="347"/>
      <c r="D2" s="347"/>
      <c r="E2" s="347"/>
      <c r="F2" s="347"/>
      <c r="G2" s="347"/>
    </row>
    <row r="3" spans="1:14" ht="15.75" customHeight="1" x14ac:dyDescent="0.2">
      <c r="A3" s="347" t="s">
        <v>296</v>
      </c>
      <c r="B3" s="347"/>
      <c r="C3" s="347"/>
      <c r="D3" s="347"/>
      <c r="E3" s="347"/>
      <c r="F3" s="347"/>
      <c r="G3" s="347"/>
    </row>
    <row r="4" spans="1:14" ht="15.75" customHeight="1" x14ac:dyDescent="0.2">
      <c r="A4" s="332"/>
      <c r="B4" s="332"/>
      <c r="C4" s="332"/>
      <c r="D4" s="332"/>
      <c r="E4" s="11"/>
      <c r="F4" s="11"/>
      <c r="G4" s="12"/>
    </row>
    <row r="5" spans="1:14" ht="9" customHeight="1" thickBot="1" x14ac:dyDescent="0.25">
      <c r="E5" s="13"/>
      <c r="F5" s="13"/>
    </row>
    <row r="6" spans="1:14" ht="21" customHeight="1" x14ac:dyDescent="0.2">
      <c r="A6" s="383" t="s">
        <v>13</v>
      </c>
      <c r="B6" s="384"/>
      <c r="C6" s="384"/>
      <c r="D6" s="389" t="s">
        <v>61</v>
      </c>
      <c r="E6" s="390"/>
      <c r="F6" s="390"/>
      <c r="G6" s="391"/>
      <c r="H6" s="383" t="s">
        <v>318</v>
      </c>
    </row>
    <row r="7" spans="1:14" ht="39.75" customHeight="1" x14ac:dyDescent="0.2">
      <c r="A7" s="385"/>
      <c r="B7" s="386"/>
      <c r="C7" s="386"/>
      <c r="D7" s="156" t="s">
        <v>14</v>
      </c>
      <c r="E7" s="15" t="s">
        <v>139</v>
      </c>
      <c r="F7" s="333" t="s">
        <v>120</v>
      </c>
      <c r="G7" s="399" t="s">
        <v>140</v>
      </c>
      <c r="H7" s="385"/>
    </row>
    <row r="8" spans="1:14" ht="30" customHeight="1" thickBot="1" x14ac:dyDescent="0.25">
      <c r="A8" s="387"/>
      <c r="B8" s="388"/>
      <c r="C8" s="388"/>
      <c r="D8" s="157" t="s">
        <v>16</v>
      </c>
      <c r="E8" s="380" t="s">
        <v>17</v>
      </c>
      <c r="F8" s="381"/>
      <c r="G8" s="399"/>
      <c r="H8" s="387"/>
    </row>
    <row r="9" spans="1:14" ht="15.75" customHeight="1" thickBot="1" x14ac:dyDescent="0.25">
      <c r="A9" s="378" t="s">
        <v>18</v>
      </c>
      <c r="B9" s="379"/>
      <c r="C9" s="379"/>
      <c r="D9" s="177">
        <f>D10+D16+D17</f>
        <v>0</v>
      </c>
      <c r="E9" s="177">
        <f>E10+E16+E17</f>
        <v>46550094</v>
      </c>
      <c r="F9" s="177">
        <f>F10+F16+F17</f>
        <v>48303775</v>
      </c>
      <c r="G9" s="178">
        <f>SUM(D9:F9)</f>
        <v>94853869</v>
      </c>
      <c r="H9" s="6">
        <f>'4önk'!G9+'4ovi'!F9</f>
        <v>102463287</v>
      </c>
    </row>
    <row r="10" spans="1:14" ht="15.75" customHeight="1" thickBot="1" x14ac:dyDescent="0.25">
      <c r="A10" s="375" t="s">
        <v>19</v>
      </c>
      <c r="B10" s="376" t="s">
        <v>18</v>
      </c>
      <c r="C10" s="376"/>
      <c r="D10" s="179">
        <f>SUM(D11:D15)</f>
        <v>0</v>
      </c>
      <c r="E10" s="179">
        <f>SUM(E11:E15)</f>
        <v>40764713</v>
      </c>
      <c r="F10" s="179">
        <f>SUM(F11:F15)</f>
        <v>48303775</v>
      </c>
      <c r="G10" s="178">
        <f>SUM(D10:F10)</f>
        <v>89068488</v>
      </c>
      <c r="H10" s="6">
        <f>'4önk'!G10+'4ovi'!F10</f>
        <v>90346776</v>
      </c>
    </row>
    <row r="11" spans="1:14" ht="15.75" customHeight="1" thickBot="1" x14ac:dyDescent="0.25">
      <c r="A11" s="375"/>
      <c r="B11" s="20" t="s">
        <v>19</v>
      </c>
      <c r="C11" s="336" t="s">
        <v>20</v>
      </c>
      <c r="D11" s="173"/>
      <c r="E11" s="168">
        <f>'4önk'!E11</f>
        <v>11364850</v>
      </c>
      <c r="F11" s="308">
        <f>'4ovi'!D11</f>
        <v>25914987</v>
      </c>
      <c r="G11" s="178">
        <f>SUM(D11:F11)</f>
        <v>37279837</v>
      </c>
      <c r="H11" s="6">
        <f>'4önk'!G11+'4ovi'!F11</f>
        <v>38824200</v>
      </c>
    </row>
    <row r="12" spans="1:14" ht="15.75" customHeight="1" thickBot="1" x14ac:dyDescent="0.25">
      <c r="A12" s="375"/>
      <c r="B12" s="20" t="s">
        <v>21</v>
      </c>
      <c r="C12" s="336" t="s">
        <v>22</v>
      </c>
      <c r="D12" s="173"/>
      <c r="E12" s="168">
        <f>'4önk'!E12</f>
        <v>2249263</v>
      </c>
      <c r="F12" s="308">
        <f>'4ovi'!D12</f>
        <v>5309727</v>
      </c>
      <c r="G12" s="178">
        <f t="shared" ref="G12:G47" si="0">SUM(D12:F12)</f>
        <v>7558990</v>
      </c>
      <c r="H12" s="6">
        <f>'4önk'!G12+'4ovi'!F12</f>
        <v>7798413</v>
      </c>
    </row>
    <row r="13" spans="1:14" ht="15.75" customHeight="1" thickBot="1" x14ac:dyDescent="0.25">
      <c r="A13" s="375"/>
      <c r="B13" s="20" t="s">
        <v>23</v>
      </c>
      <c r="C13" s="336" t="s">
        <v>24</v>
      </c>
      <c r="D13" s="173"/>
      <c r="E13" s="168">
        <f>'4önk'!E13</f>
        <v>22840600</v>
      </c>
      <c r="F13" s="308">
        <f>'4ovi'!D13</f>
        <v>17079061</v>
      </c>
      <c r="G13" s="178">
        <f t="shared" si="0"/>
        <v>39919661</v>
      </c>
      <c r="H13" s="6">
        <f>'4önk'!G13+'4ovi'!F13</f>
        <v>39240163</v>
      </c>
    </row>
    <row r="14" spans="1:14" ht="15.75" customHeight="1" thickBot="1" x14ac:dyDescent="0.25">
      <c r="A14" s="375"/>
      <c r="B14" s="20" t="s">
        <v>25</v>
      </c>
      <c r="C14" s="336" t="s">
        <v>26</v>
      </c>
      <c r="D14" s="173"/>
      <c r="E14" s="168">
        <f>'4önk'!E14</f>
        <v>0</v>
      </c>
      <c r="F14" s="308">
        <f>'4ovi'!D14</f>
        <v>0</v>
      </c>
      <c r="G14" s="178">
        <f t="shared" si="0"/>
        <v>0</v>
      </c>
      <c r="H14" s="6">
        <f>'4önk'!G14+'4ovi'!F14</f>
        <v>0</v>
      </c>
    </row>
    <row r="15" spans="1:14" ht="15.75" customHeight="1" thickBot="1" x14ac:dyDescent="0.25">
      <c r="A15" s="375"/>
      <c r="B15" s="20" t="s">
        <v>27</v>
      </c>
      <c r="C15" s="336" t="s">
        <v>28</v>
      </c>
      <c r="D15" s="173"/>
      <c r="E15" s="168">
        <f>'4önk'!E15</f>
        <v>4310000</v>
      </c>
      <c r="F15" s="308">
        <f>'4ovi'!D15</f>
        <v>0</v>
      </c>
      <c r="G15" s="178">
        <f t="shared" si="0"/>
        <v>4310000</v>
      </c>
      <c r="H15" s="6">
        <f>'4önk'!G15+'4ovi'!F15</f>
        <v>4484000</v>
      </c>
    </row>
    <row r="16" spans="1:14" s="21" customFormat="1" ht="15.75" customHeight="1" thickBot="1" x14ac:dyDescent="0.25">
      <c r="A16" s="335" t="s">
        <v>21</v>
      </c>
      <c r="B16" s="402" t="s">
        <v>29</v>
      </c>
      <c r="C16" s="402"/>
      <c r="D16" s="172"/>
      <c r="E16" s="168">
        <f>'4önk'!E16</f>
        <v>5369381</v>
      </c>
      <c r="F16" s="308">
        <f>'4ovi'!D16</f>
        <v>0</v>
      </c>
      <c r="G16" s="178">
        <f t="shared" si="0"/>
        <v>5369381</v>
      </c>
      <c r="H16" s="6">
        <f>'4önk'!G16+'4ovi'!F16</f>
        <v>5369411</v>
      </c>
      <c r="K16" s="7"/>
      <c r="L16" s="7"/>
      <c r="M16" s="7"/>
      <c r="N16" s="7"/>
    </row>
    <row r="17" spans="1:14" s="21" customFormat="1" ht="15.75" customHeight="1" thickBot="1" x14ac:dyDescent="0.25">
      <c r="A17" s="337" t="s">
        <v>23</v>
      </c>
      <c r="B17" s="393" t="s">
        <v>30</v>
      </c>
      <c r="C17" s="393"/>
      <c r="D17" s="180"/>
      <c r="E17" s="168">
        <f>'4önk'!E17</f>
        <v>416000</v>
      </c>
      <c r="F17" s="308">
        <f>'4ovi'!D17</f>
        <v>0</v>
      </c>
      <c r="G17" s="178">
        <f t="shared" si="0"/>
        <v>416000</v>
      </c>
      <c r="H17" s="6">
        <f>'4önk'!G17+'4ovi'!F17</f>
        <v>6747100</v>
      </c>
      <c r="K17" s="7"/>
      <c r="L17" s="7"/>
      <c r="M17" s="7"/>
      <c r="N17" s="7"/>
    </row>
    <row r="18" spans="1:14" s="21" customFormat="1" ht="15.75" customHeight="1" thickBot="1" x14ac:dyDescent="0.25">
      <c r="A18" s="394" t="s">
        <v>31</v>
      </c>
      <c r="B18" s="395"/>
      <c r="C18" s="396"/>
      <c r="D18" s="22">
        <f>SUM(D19:D21)</f>
        <v>0</v>
      </c>
      <c r="E18" s="168">
        <f>'4önk'!E18</f>
        <v>122036517</v>
      </c>
      <c r="F18" s="308">
        <f>'4ovi'!D18</f>
        <v>0</v>
      </c>
      <c r="G18" s="178">
        <f t="shared" si="0"/>
        <v>122036517</v>
      </c>
      <c r="H18" s="6">
        <f>'4önk'!G18+'4ovi'!F18</f>
        <v>122645789</v>
      </c>
      <c r="K18" s="7"/>
      <c r="L18" s="207"/>
      <c r="M18" s="7"/>
      <c r="N18" s="7"/>
    </row>
    <row r="19" spans="1:14" ht="20.25" customHeight="1" thickBot="1" x14ac:dyDescent="0.25">
      <c r="A19" s="23" t="s">
        <v>19</v>
      </c>
      <c r="B19" s="377" t="s">
        <v>201</v>
      </c>
      <c r="C19" s="377"/>
      <c r="D19" s="173"/>
      <c r="E19" s="168">
        <f>'4önk'!E19</f>
        <v>122036517</v>
      </c>
      <c r="F19" s="308">
        <f>'4ovi'!D19</f>
        <v>0</v>
      </c>
      <c r="G19" s="178">
        <f t="shared" si="0"/>
        <v>122036517</v>
      </c>
      <c r="H19" s="6">
        <f>'4önk'!G19+'4ovi'!F19</f>
        <v>122645789</v>
      </c>
      <c r="K19" s="5"/>
      <c r="L19" s="207"/>
      <c r="M19" s="5"/>
      <c r="N19" s="5"/>
    </row>
    <row r="20" spans="1:14" ht="15.75" customHeight="1" thickBot="1" x14ac:dyDescent="0.25">
      <c r="A20" s="23" t="s">
        <v>21</v>
      </c>
      <c r="B20" s="397" t="s">
        <v>32</v>
      </c>
      <c r="C20" s="398"/>
      <c r="D20" s="182"/>
      <c r="E20" s="168">
        <f>'4önk'!E20</f>
        <v>0</v>
      </c>
      <c r="F20" s="308">
        <f>'4ovi'!D20</f>
        <v>0</v>
      </c>
      <c r="G20" s="178">
        <f t="shared" si="0"/>
        <v>0</v>
      </c>
      <c r="H20" s="6">
        <f>'4önk'!G20+'4ovi'!F20</f>
        <v>0</v>
      </c>
      <c r="K20" s="5"/>
      <c r="L20" s="207"/>
      <c r="M20" s="5"/>
      <c r="N20" s="5"/>
    </row>
    <row r="21" spans="1:14" ht="15.75" customHeight="1" thickBot="1" x14ac:dyDescent="0.25">
      <c r="A21" s="24" t="s">
        <v>23</v>
      </c>
      <c r="B21" s="382" t="s">
        <v>33</v>
      </c>
      <c r="C21" s="382"/>
      <c r="D21" s="183"/>
      <c r="E21" s="168">
        <f>'4önk'!E21</f>
        <v>0</v>
      </c>
      <c r="F21" s="308">
        <f>'4ovi'!D21</f>
        <v>0</v>
      </c>
      <c r="G21" s="178">
        <f t="shared" si="0"/>
        <v>0</v>
      </c>
      <c r="H21" s="6">
        <f>'4önk'!G21+'4ovi'!F21</f>
        <v>0</v>
      </c>
      <c r="K21" s="5"/>
      <c r="L21" s="207"/>
      <c r="M21" s="5"/>
      <c r="N21" s="5"/>
    </row>
    <row r="22" spans="1:14" ht="18" customHeight="1" thickBot="1" x14ac:dyDescent="0.25">
      <c r="A22" s="378" t="s">
        <v>34</v>
      </c>
      <c r="B22" s="379"/>
      <c r="C22" s="379"/>
      <c r="D22" s="282">
        <f>D23+D26</f>
        <v>0</v>
      </c>
      <c r="E22" s="168">
        <f>'4önk'!E22</f>
        <v>0</v>
      </c>
      <c r="F22" s="308">
        <f>'4ovi'!D22</f>
        <v>0</v>
      </c>
      <c r="G22" s="178">
        <f t="shared" si="0"/>
        <v>0</v>
      </c>
      <c r="H22" s="6">
        <f>'4önk'!G22+'4ovi'!F22</f>
        <v>0</v>
      </c>
      <c r="K22" s="5"/>
      <c r="L22" s="207"/>
      <c r="M22" s="5"/>
      <c r="N22" s="5"/>
    </row>
    <row r="23" spans="1:14" s="21" customFormat="1" ht="18" customHeight="1" thickBot="1" x14ac:dyDescent="0.25">
      <c r="A23" s="375" t="s">
        <v>19</v>
      </c>
      <c r="B23" s="376" t="s">
        <v>35</v>
      </c>
      <c r="C23" s="405"/>
      <c r="D23" s="185">
        <f>SUM(D24:D25)</f>
        <v>0</v>
      </c>
      <c r="E23" s="168">
        <f>'4önk'!E23</f>
        <v>0</v>
      </c>
      <c r="F23" s="308">
        <f>'4ovi'!D23</f>
        <v>0</v>
      </c>
      <c r="G23" s="178">
        <f t="shared" si="0"/>
        <v>0</v>
      </c>
      <c r="H23" s="6">
        <f>'4önk'!G23+'4ovi'!F23</f>
        <v>0</v>
      </c>
      <c r="K23" s="7"/>
      <c r="L23" s="207"/>
      <c r="M23" s="7"/>
      <c r="N23" s="7"/>
    </row>
    <row r="24" spans="1:14" ht="18" customHeight="1" thickBot="1" x14ac:dyDescent="0.25">
      <c r="A24" s="375"/>
      <c r="B24" s="20" t="s">
        <v>19</v>
      </c>
      <c r="C24" s="25" t="s">
        <v>36</v>
      </c>
      <c r="D24" s="186"/>
      <c r="E24" s="168">
        <f>'4önk'!E24</f>
        <v>0</v>
      </c>
      <c r="F24" s="308">
        <f>'4ovi'!D24</f>
        <v>0</v>
      </c>
      <c r="G24" s="178">
        <f t="shared" si="0"/>
        <v>0</v>
      </c>
      <c r="H24" s="6">
        <f>'4önk'!G24+'4ovi'!F24</f>
        <v>0</v>
      </c>
      <c r="K24" s="5"/>
      <c r="L24" s="207"/>
      <c r="M24" s="5"/>
      <c r="N24" s="5"/>
    </row>
    <row r="25" spans="1:14" ht="18" customHeight="1" thickBot="1" x14ac:dyDescent="0.25">
      <c r="A25" s="375"/>
      <c r="B25" s="20" t="s">
        <v>21</v>
      </c>
      <c r="C25" s="25" t="s">
        <v>37</v>
      </c>
      <c r="D25" s="186"/>
      <c r="E25" s="168">
        <f>'4önk'!E25</f>
        <v>0</v>
      </c>
      <c r="F25" s="308">
        <f>'4ovi'!D25</f>
        <v>0</v>
      </c>
      <c r="G25" s="178">
        <f t="shared" si="0"/>
        <v>0</v>
      </c>
      <c r="H25" s="6">
        <f>'4önk'!G25+'4ovi'!F25</f>
        <v>0</v>
      </c>
      <c r="K25" s="5"/>
      <c r="L25" s="208"/>
      <c r="M25" s="5"/>
      <c r="N25" s="5"/>
    </row>
    <row r="26" spans="1:14" s="21" customFormat="1" ht="18" customHeight="1" thickBot="1" x14ac:dyDescent="0.25">
      <c r="A26" s="375" t="s">
        <v>21</v>
      </c>
      <c r="B26" s="376" t="s">
        <v>38</v>
      </c>
      <c r="C26" s="405"/>
      <c r="D26" s="185">
        <f>SUM(D27:D28)</f>
        <v>0</v>
      </c>
      <c r="E26" s="168">
        <f>'4önk'!E26</f>
        <v>0</v>
      </c>
      <c r="F26" s="308">
        <f>'4ovi'!D26</f>
        <v>0</v>
      </c>
      <c r="G26" s="178">
        <f t="shared" si="0"/>
        <v>0</v>
      </c>
      <c r="H26" s="6">
        <f>'4önk'!G26+'4ovi'!F26</f>
        <v>0</v>
      </c>
      <c r="K26" s="7"/>
      <c r="L26" s="7"/>
      <c r="M26" s="7"/>
      <c r="N26" s="7"/>
    </row>
    <row r="27" spans="1:14" ht="15.75" customHeight="1" thickBot="1" x14ac:dyDescent="0.25">
      <c r="A27" s="375"/>
      <c r="B27" s="20" t="s">
        <v>19</v>
      </c>
      <c r="C27" s="25" t="s">
        <v>36</v>
      </c>
      <c r="D27" s="186"/>
      <c r="E27" s="168">
        <f>'4önk'!E27</f>
        <v>0</v>
      </c>
      <c r="F27" s="308">
        <f>'4ovi'!D27</f>
        <v>0</v>
      </c>
      <c r="G27" s="178">
        <f t="shared" si="0"/>
        <v>0</v>
      </c>
      <c r="H27" s="6">
        <f>'4önk'!G27+'4ovi'!F27</f>
        <v>0</v>
      </c>
      <c r="K27" s="5"/>
      <c r="L27" s="5"/>
      <c r="M27" s="5"/>
      <c r="N27" s="5"/>
    </row>
    <row r="28" spans="1:14" ht="15.75" customHeight="1" thickBot="1" x14ac:dyDescent="0.25">
      <c r="A28" s="392"/>
      <c r="B28" s="26" t="s">
        <v>21</v>
      </c>
      <c r="C28" s="27" t="s">
        <v>37</v>
      </c>
      <c r="D28" s="187"/>
      <c r="E28" s="168">
        <f>'4önk'!E28</f>
        <v>0</v>
      </c>
      <c r="F28" s="308">
        <f>'4ovi'!D28</f>
        <v>0</v>
      </c>
      <c r="G28" s="178">
        <f t="shared" si="0"/>
        <v>0</v>
      </c>
      <c r="H28" s="6">
        <f>'4önk'!G28+'4ovi'!F28</f>
        <v>0</v>
      </c>
      <c r="K28" s="5"/>
      <c r="L28" s="5"/>
      <c r="M28" s="5"/>
      <c r="N28" s="5"/>
    </row>
    <row r="29" spans="1:14" s="21" customFormat="1" ht="18" customHeight="1" thickBot="1" x14ac:dyDescent="0.25">
      <c r="A29" s="394" t="s">
        <v>39</v>
      </c>
      <c r="B29" s="395"/>
      <c r="C29" s="396"/>
      <c r="D29" s="188">
        <f>D30+D31</f>
        <v>0</v>
      </c>
      <c r="E29" s="168">
        <f>'4önk'!E29</f>
        <v>2766147</v>
      </c>
      <c r="F29" s="308">
        <f>'4ovi'!D29</f>
        <v>0</v>
      </c>
      <c r="G29" s="178">
        <f t="shared" si="0"/>
        <v>2766147</v>
      </c>
      <c r="H29" s="6">
        <f>'4önk'!G29+'4ovi'!F29</f>
        <v>4619791</v>
      </c>
      <c r="K29" s="7"/>
      <c r="L29" s="7"/>
      <c r="M29" s="7"/>
      <c r="N29" s="7"/>
    </row>
    <row r="30" spans="1:14" s="21" customFormat="1" ht="18" customHeight="1" thickBot="1" x14ac:dyDescent="0.25">
      <c r="A30" s="334" t="s">
        <v>19</v>
      </c>
      <c r="B30" s="410" t="s">
        <v>40</v>
      </c>
      <c r="C30" s="411"/>
      <c r="D30" s="22"/>
      <c r="E30" s="168">
        <f>'4önk'!E30</f>
        <v>0</v>
      </c>
      <c r="F30" s="308">
        <f>'4ovi'!D30</f>
        <v>0</v>
      </c>
      <c r="G30" s="178">
        <f t="shared" si="0"/>
        <v>0</v>
      </c>
      <c r="H30" s="6">
        <f>'4önk'!G30+'4ovi'!F30</f>
        <v>0</v>
      </c>
    </row>
    <row r="31" spans="1:14" s="21" customFormat="1" ht="18" customHeight="1" thickBot="1" x14ac:dyDescent="0.25">
      <c r="A31" s="412" t="s">
        <v>21</v>
      </c>
      <c r="B31" s="410" t="s">
        <v>41</v>
      </c>
      <c r="C31" s="411"/>
      <c r="D31" s="171">
        <f>SUM(D32:D33)</f>
        <v>0</v>
      </c>
      <c r="E31" s="168">
        <f>'4önk'!E31</f>
        <v>2766147</v>
      </c>
      <c r="F31" s="308">
        <f>'4ovi'!D31</f>
        <v>0</v>
      </c>
      <c r="G31" s="178">
        <f t="shared" si="0"/>
        <v>2766147</v>
      </c>
      <c r="H31" s="6">
        <f>'4önk'!G31+'4ovi'!F31</f>
        <v>4619791</v>
      </c>
    </row>
    <row r="32" spans="1:14" ht="18" customHeight="1" thickBot="1" x14ac:dyDescent="0.25">
      <c r="A32" s="413"/>
      <c r="B32" s="28" t="s">
        <v>19</v>
      </c>
      <c r="C32" s="29" t="s">
        <v>42</v>
      </c>
      <c r="D32" s="189"/>
      <c r="E32" s="168">
        <f>'4önk'!E32</f>
        <v>2766147</v>
      </c>
      <c r="F32" s="308">
        <f>'4ovi'!D32</f>
        <v>0</v>
      </c>
      <c r="G32" s="178">
        <f t="shared" si="0"/>
        <v>2766147</v>
      </c>
      <c r="H32" s="6">
        <f>'4önk'!G32+'4ovi'!F32</f>
        <v>4619791</v>
      </c>
    </row>
    <row r="33" spans="1:8" s="21" customFormat="1" ht="18" customHeight="1" thickBot="1" x14ac:dyDescent="0.25">
      <c r="A33" s="414"/>
      <c r="B33" s="31" t="s">
        <v>21</v>
      </c>
      <c r="C33" s="32" t="s">
        <v>43</v>
      </c>
      <c r="D33" s="191"/>
      <c r="E33" s="168">
        <f>'4önk'!E33</f>
        <v>0</v>
      </c>
      <c r="F33" s="308">
        <f>'4ovi'!D33</f>
        <v>0</v>
      </c>
      <c r="G33" s="178">
        <f t="shared" si="0"/>
        <v>0</v>
      </c>
      <c r="H33" s="6">
        <f>'4önk'!G33+'4ovi'!F33</f>
        <v>0</v>
      </c>
    </row>
    <row r="34" spans="1:8" s="21" customFormat="1" ht="18" customHeight="1" thickBot="1" x14ac:dyDescent="0.25">
      <c r="A34" s="33"/>
      <c r="B34" s="374" t="s">
        <v>44</v>
      </c>
      <c r="C34" s="374"/>
      <c r="D34" s="193">
        <f>SUM(D9,D18,D29)</f>
        <v>0</v>
      </c>
      <c r="E34" s="168">
        <f>'4önk'!E34</f>
        <v>171352758</v>
      </c>
      <c r="F34" s="308">
        <f>'4ovi'!D34</f>
        <v>48303775</v>
      </c>
      <c r="G34" s="178">
        <f t="shared" si="0"/>
        <v>219656533</v>
      </c>
      <c r="H34" s="6">
        <f>'4önk'!G34+'4ovi'!F34</f>
        <v>229728867</v>
      </c>
    </row>
    <row r="35" spans="1:8" s="21" customFormat="1" ht="18" customHeight="1" thickBot="1" x14ac:dyDescent="0.25">
      <c r="A35" s="334">
        <v>1</v>
      </c>
      <c r="B35" s="408" t="s">
        <v>45</v>
      </c>
      <c r="C35" s="408"/>
      <c r="D35" s="133">
        <f t="shared" ref="D35" si="1">SUM(D36:D37)</f>
        <v>0</v>
      </c>
      <c r="E35" s="168">
        <f>'4önk'!E35</f>
        <v>0</v>
      </c>
      <c r="F35" s="308">
        <f>'4ovi'!D35</f>
        <v>0</v>
      </c>
      <c r="G35" s="178">
        <f t="shared" si="0"/>
        <v>0</v>
      </c>
      <c r="H35" s="6">
        <f>'4önk'!G35+'4ovi'!F35</f>
        <v>0</v>
      </c>
    </row>
    <row r="36" spans="1:8" s="21" customFormat="1" ht="18" customHeight="1" thickBot="1" x14ac:dyDescent="0.25">
      <c r="A36" s="400"/>
      <c r="B36" s="20" t="s">
        <v>19</v>
      </c>
      <c r="C36" s="34" t="s">
        <v>46</v>
      </c>
      <c r="D36" s="174"/>
      <c r="E36" s="168">
        <f>'4önk'!E36</f>
        <v>0</v>
      </c>
      <c r="F36" s="308">
        <f>'4ovi'!D36</f>
        <v>0</v>
      </c>
      <c r="G36" s="178">
        <f t="shared" si="0"/>
        <v>0</v>
      </c>
      <c r="H36" s="6">
        <f>'4önk'!G36+'4ovi'!F36</f>
        <v>0</v>
      </c>
    </row>
    <row r="37" spans="1:8" s="21" customFormat="1" ht="18" customHeight="1" thickBot="1" x14ac:dyDescent="0.25">
      <c r="A37" s="401"/>
      <c r="B37" s="20" t="s">
        <v>21</v>
      </c>
      <c r="C37" s="34" t="s">
        <v>47</v>
      </c>
      <c r="D37" s="174"/>
      <c r="E37" s="168">
        <f>'4önk'!E37</f>
        <v>0</v>
      </c>
      <c r="F37" s="308">
        <f>'4ovi'!D37</f>
        <v>0</v>
      </c>
      <c r="G37" s="178">
        <f t="shared" si="0"/>
        <v>0</v>
      </c>
      <c r="H37" s="6">
        <f>'4önk'!G37+'4ovi'!F37</f>
        <v>0</v>
      </c>
    </row>
    <row r="38" spans="1:8" s="21" customFormat="1" ht="18" customHeight="1" thickBot="1" x14ac:dyDescent="0.25">
      <c r="A38" s="35" t="s">
        <v>21</v>
      </c>
      <c r="B38" s="402" t="s">
        <v>48</v>
      </c>
      <c r="C38" s="402"/>
      <c r="D38" s="133">
        <f t="shared" ref="D38" si="2">SUM(D39:D41)</f>
        <v>0</v>
      </c>
      <c r="E38" s="168">
        <f>'4önk'!E38</f>
        <v>0</v>
      </c>
      <c r="F38" s="308">
        <f>'4ovi'!D38</f>
        <v>0</v>
      </c>
      <c r="G38" s="178">
        <f t="shared" si="0"/>
        <v>0</v>
      </c>
      <c r="H38" s="6">
        <f>'4önk'!G38+'4ovi'!F38</f>
        <v>0</v>
      </c>
    </row>
    <row r="39" spans="1:8" s="21" customFormat="1" ht="18" customHeight="1" thickBot="1" x14ac:dyDescent="0.25">
      <c r="A39" s="400"/>
      <c r="B39" s="20" t="s">
        <v>19</v>
      </c>
      <c r="C39" s="336" t="s">
        <v>49</v>
      </c>
      <c r="D39" s="173"/>
      <c r="E39" s="168">
        <f>'4önk'!E39</f>
        <v>0</v>
      </c>
      <c r="F39" s="308">
        <f>'4ovi'!D39</f>
        <v>0</v>
      </c>
      <c r="G39" s="178">
        <f t="shared" si="0"/>
        <v>0</v>
      </c>
      <c r="H39" s="6">
        <f>'4önk'!G39+'4ovi'!F39</f>
        <v>0</v>
      </c>
    </row>
    <row r="40" spans="1:8" s="21" customFormat="1" ht="18" customHeight="1" thickBot="1" x14ac:dyDescent="0.25">
      <c r="A40" s="401"/>
      <c r="B40" s="20" t="s">
        <v>21</v>
      </c>
      <c r="C40" s="336" t="s">
        <v>50</v>
      </c>
      <c r="D40" s="173"/>
      <c r="E40" s="168">
        <f>'4önk'!E40</f>
        <v>0</v>
      </c>
      <c r="F40" s="308">
        <f>'4ovi'!D40</f>
        <v>0</v>
      </c>
      <c r="G40" s="178">
        <f t="shared" si="0"/>
        <v>0</v>
      </c>
      <c r="H40" s="6">
        <f>'4önk'!G40+'4ovi'!F40</f>
        <v>0</v>
      </c>
    </row>
    <row r="41" spans="1:8" s="21" customFormat="1" ht="18" customHeight="1" thickBot="1" x14ac:dyDescent="0.25">
      <c r="A41" s="36"/>
      <c r="B41" s="37" t="s">
        <v>23</v>
      </c>
      <c r="C41" s="38" t="s">
        <v>51</v>
      </c>
      <c r="D41" s="195"/>
      <c r="E41" s="168">
        <f>'4önk'!E41</f>
        <v>0</v>
      </c>
      <c r="F41" s="308">
        <f>'4ovi'!D41</f>
        <v>0</v>
      </c>
      <c r="G41" s="178">
        <f t="shared" si="0"/>
        <v>0</v>
      </c>
      <c r="H41" s="6">
        <f>'4önk'!G41+'4ovi'!F41</f>
        <v>0</v>
      </c>
    </row>
    <row r="42" spans="1:8" s="21" customFormat="1" ht="18" customHeight="1" thickBot="1" x14ac:dyDescent="0.25">
      <c r="A42" s="33"/>
      <c r="B42" s="406" t="s">
        <v>52</v>
      </c>
      <c r="C42" s="407"/>
      <c r="D42" s="283">
        <f>D38+D35</f>
        <v>0</v>
      </c>
      <c r="E42" s="168">
        <f>'4önk'!E42</f>
        <v>0</v>
      </c>
      <c r="F42" s="308">
        <f>'4ovi'!D42</f>
        <v>0</v>
      </c>
      <c r="G42" s="178">
        <f t="shared" si="0"/>
        <v>0</v>
      </c>
      <c r="H42" s="6">
        <f>'4önk'!G42+'4ovi'!F42</f>
        <v>0</v>
      </c>
    </row>
    <row r="43" spans="1:8" s="21" customFormat="1" ht="21" customHeight="1" thickBot="1" x14ac:dyDescent="0.25">
      <c r="A43" s="39"/>
      <c r="B43" s="403" t="s">
        <v>53</v>
      </c>
      <c r="C43" s="403"/>
      <c r="D43" s="176">
        <f>D42+D34</f>
        <v>0</v>
      </c>
      <c r="E43" s="168">
        <f>'4önk'!E43</f>
        <v>171352758</v>
      </c>
      <c r="F43" s="308">
        <f>'4ovi'!D43</f>
        <v>48303775</v>
      </c>
      <c r="G43" s="178">
        <f t="shared" si="0"/>
        <v>219656533</v>
      </c>
      <c r="H43" s="6">
        <f>'4önk'!G43+'4ovi'!F43</f>
        <v>229728867</v>
      </c>
    </row>
    <row r="44" spans="1:8" ht="15.75" customHeight="1" thickBot="1" x14ac:dyDescent="0.25">
      <c r="A44" s="136"/>
      <c r="B44" s="8"/>
      <c r="C44" s="5"/>
      <c r="D44" s="198"/>
      <c r="E44" s="168">
        <f>'4önk'!E44</f>
        <v>0</v>
      </c>
      <c r="F44" s="308">
        <f>'4ovi'!D44</f>
        <v>0</v>
      </c>
      <c r="G44" s="178"/>
      <c r="H44" s="6">
        <f>'4önk'!G44+'4ovi'!F44</f>
        <v>0</v>
      </c>
    </row>
    <row r="45" spans="1:8" ht="15.75" customHeight="1" thickBot="1" x14ac:dyDescent="0.25">
      <c r="A45" s="40" t="s">
        <v>19</v>
      </c>
      <c r="B45" s="409" t="s">
        <v>54</v>
      </c>
      <c r="C45" s="409"/>
      <c r="D45" s="184">
        <f>D9+D32+D36+D39</f>
        <v>0</v>
      </c>
      <c r="E45" s="168">
        <f>'4önk'!E45</f>
        <v>49316241</v>
      </c>
      <c r="F45" s="308">
        <f>'4ovi'!D45</f>
        <v>48303775</v>
      </c>
      <c r="G45" s="178">
        <f t="shared" si="0"/>
        <v>97620016</v>
      </c>
      <c r="H45" s="6">
        <f>'4önk'!G45+'4ovi'!F45</f>
        <v>107574770</v>
      </c>
    </row>
    <row r="46" spans="1:8" ht="15.75" customHeight="1" thickBot="1" x14ac:dyDescent="0.25">
      <c r="A46" s="41" t="s">
        <v>21</v>
      </c>
      <c r="B46" s="382" t="s">
        <v>55</v>
      </c>
      <c r="C46" s="382"/>
      <c r="D46" s="183">
        <f>D18+D26+D33+D37+D40+D41</f>
        <v>0</v>
      </c>
      <c r="E46" s="168">
        <f>'4önk'!E46</f>
        <v>122036517</v>
      </c>
      <c r="F46" s="308">
        <f>'4ovi'!D46</f>
        <v>0</v>
      </c>
      <c r="G46" s="178">
        <f t="shared" si="0"/>
        <v>122036517</v>
      </c>
      <c r="H46" s="6">
        <f>'4önk'!G46+'4ovi'!F46</f>
        <v>122154097</v>
      </c>
    </row>
    <row r="47" spans="1:8" ht="21" customHeight="1" thickBot="1" x14ac:dyDescent="0.25">
      <c r="A47" s="42"/>
      <c r="B47" s="403" t="s">
        <v>53</v>
      </c>
      <c r="C47" s="404"/>
      <c r="D47" s="200">
        <f>D45+D46</f>
        <v>0</v>
      </c>
      <c r="E47" s="168">
        <f>'4önk'!E47</f>
        <v>171352758</v>
      </c>
      <c r="F47" s="308">
        <f>'4ovi'!D47</f>
        <v>48303775</v>
      </c>
      <c r="G47" s="178">
        <f t="shared" si="0"/>
        <v>219656533</v>
      </c>
      <c r="H47" s="6">
        <f>'4önk'!G47+'4ovi'!F47</f>
        <v>229728867</v>
      </c>
    </row>
  </sheetData>
  <mergeCells count="35"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H6:H8"/>
    <mergeCell ref="A3:G3"/>
    <mergeCell ref="G7:G8"/>
    <mergeCell ref="A36:A37"/>
    <mergeCell ref="B46:C46"/>
    <mergeCell ref="A39:A40"/>
    <mergeCell ref="B16:C16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7:C17"/>
    <mergeCell ref="A18:C18"/>
    <mergeCell ref="B20:C2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="130" zoomScaleNormal="100" zoomScaleSheetLayoutView="130" workbookViewId="0">
      <pane xSplit="3" ySplit="8" topLeftCell="D10" activePane="bottomRight" state="frozen"/>
      <selection pane="topRight" activeCell="D1" sqref="D1"/>
      <selection pane="bottomLeft" activeCell="A9" sqref="A9"/>
      <selection pane="bottomRight" activeCell="A2" sqref="A2:F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2.42578125" style="2" customWidth="1"/>
    <col min="8" max="8" width="12" style="2" customWidth="1"/>
    <col min="9" max="16384" width="9.140625" style="2"/>
  </cols>
  <sheetData>
    <row r="1" spans="1:27" ht="15.75" customHeight="1" x14ac:dyDescent="0.2">
      <c r="A1" s="348" t="s">
        <v>326</v>
      </c>
      <c r="B1" s="348"/>
      <c r="C1" s="348"/>
      <c r="D1" s="348"/>
      <c r="E1" s="348"/>
      <c r="F1" s="348"/>
    </row>
    <row r="2" spans="1:27" ht="15.75" customHeight="1" x14ac:dyDescent="0.2">
      <c r="A2" s="347" t="s">
        <v>199</v>
      </c>
      <c r="B2" s="347"/>
      <c r="C2" s="347"/>
      <c r="D2" s="347"/>
      <c r="E2" s="347"/>
      <c r="F2" s="347"/>
    </row>
    <row r="3" spans="1:27" ht="15.75" customHeight="1" x14ac:dyDescent="0.2">
      <c r="A3" s="323"/>
      <c r="B3" s="323"/>
      <c r="C3" s="323"/>
      <c r="D3" s="323"/>
      <c r="E3" s="11"/>
    </row>
    <row r="4" spans="1:27" ht="15.75" customHeight="1" x14ac:dyDescent="0.2">
      <c r="A4" s="323"/>
      <c r="B4" s="323"/>
      <c r="C4" s="347" t="s">
        <v>12</v>
      </c>
      <c r="D4" s="347"/>
      <c r="E4" s="347"/>
      <c r="F4" s="12"/>
    </row>
    <row r="5" spans="1:27" ht="9" customHeight="1" thickBot="1" x14ac:dyDescent="0.25">
      <c r="E5" s="13"/>
    </row>
    <row r="6" spans="1:27" ht="21" customHeight="1" x14ac:dyDescent="0.2">
      <c r="A6" s="383" t="s">
        <v>13</v>
      </c>
      <c r="B6" s="384"/>
      <c r="C6" s="415"/>
      <c r="D6" s="418" t="s">
        <v>61</v>
      </c>
      <c r="E6" s="390"/>
      <c r="F6" s="391"/>
      <c r="G6" s="383" t="s">
        <v>318</v>
      </c>
    </row>
    <row r="7" spans="1:27" ht="39.75" customHeight="1" x14ac:dyDescent="0.2">
      <c r="A7" s="385"/>
      <c r="B7" s="386"/>
      <c r="C7" s="416"/>
      <c r="D7" s="14" t="s">
        <v>14</v>
      </c>
      <c r="E7" s="15" t="s">
        <v>14</v>
      </c>
      <c r="F7" s="16" t="s">
        <v>15</v>
      </c>
      <c r="G7" s="385"/>
    </row>
    <row r="8" spans="1:27" ht="30" customHeight="1" thickBot="1" x14ac:dyDescent="0.25">
      <c r="A8" s="387"/>
      <c r="B8" s="388"/>
      <c r="C8" s="417"/>
      <c r="D8" s="17" t="s">
        <v>16</v>
      </c>
      <c r="E8" s="18" t="s">
        <v>17</v>
      </c>
      <c r="F8" s="19"/>
      <c r="G8" s="387"/>
      <c r="H8" s="324" t="s">
        <v>275</v>
      </c>
      <c r="I8" s="324" t="s">
        <v>276</v>
      </c>
      <c r="J8" s="324" t="s">
        <v>277</v>
      </c>
      <c r="K8" s="324" t="s">
        <v>278</v>
      </c>
      <c r="L8" s="324" t="s">
        <v>279</v>
      </c>
      <c r="M8" s="324" t="s">
        <v>280</v>
      </c>
      <c r="N8" s="324" t="s">
        <v>281</v>
      </c>
      <c r="O8" s="324" t="s">
        <v>282</v>
      </c>
      <c r="P8" s="324" t="s">
        <v>283</v>
      </c>
      <c r="Q8" s="324" t="s">
        <v>284</v>
      </c>
      <c r="R8" s="324" t="s">
        <v>285</v>
      </c>
      <c r="S8" s="324" t="s">
        <v>286</v>
      </c>
      <c r="T8" s="324" t="s">
        <v>287</v>
      </c>
      <c r="U8" s="324" t="s">
        <v>288</v>
      </c>
      <c r="V8" s="324" t="s">
        <v>289</v>
      </c>
      <c r="W8" s="324" t="s">
        <v>290</v>
      </c>
      <c r="X8" s="324" t="s">
        <v>291</v>
      </c>
    </row>
    <row r="9" spans="1:27" ht="15.75" customHeight="1" thickBot="1" x14ac:dyDescent="0.25">
      <c r="A9" s="378" t="s">
        <v>18</v>
      </c>
      <c r="B9" s="379"/>
      <c r="C9" s="379"/>
      <c r="D9" s="177">
        <f>D10+D16+D17</f>
        <v>0</v>
      </c>
      <c r="E9" s="177">
        <f>E10+E16+E17</f>
        <v>46550094</v>
      </c>
      <c r="F9" s="43">
        <f t="shared" ref="F9:F46" si="0">SUM(D9:E9)</f>
        <v>46550094</v>
      </c>
      <c r="G9" s="177">
        <f>G10+G16+G17</f>
        <v>54651204</v>
      </c>
    </row>
    <row r="10" spans="1:27" ht="15.75" customHeight="1" thickBot="1" x14ac:dyDescent="0.25">
      <c r="A10" s="375" t="s">
        <v>19</v>
      </c>
      <c r="B10" s="376" t="s">
        <v>18</v>
      </c>
      <c r="C10" s="376"/>
      <c r="D10" s="179">
        <f>SUM(D11:D15)</f>
        <v>0</v>
      </c>
      <c r="E10" s="179">
        <f>SUM(E11:E15)</f>
        <v>40764713</v>
      </c>
      <c r="F10" s="43">
        <f t="shared" si="0"/>
        <v>40764713</v>
      </c>
      <c r="G10" s="179">
        <f>SUM(G11:G15)</f>
        <v>42534693</v>
      </c>
      <c r="Y10" s="324"/>
      <c r="Z10" s="324"/>
      <c r="AA10" s="324"/>
    </row>
    <row r="11" spans="1:27" ht="15.75" customHeight="1" thickBot="1" x14ac:dyDescent="0.25">
      <c r="A11" s="375"/>
      <c r="B11" s="20" t="s">
        <v>19</v>
      </c>
      <c r="C11" s="326" t="s">
        <v>20</v>
      </c>
      <c r="D11" s="173"/>
      <c r="E11" s="168">
        <f>SUM(H11:X11)</f>
        <v>11364850</v>
      </c>
      <c r="F11" s="43">
        <f t="shared" si="0"/>
        <v>11364850</v>
      </c>
      <c r="G11" s="2">
        <f>11364850+118614+1227811</f>
        <v>12711275</v>
      </c>
      <c r="H11" s="2">
        <v>605000</v>
      </c>
      <c r="K11" s="2">
        <v>6210000</v>
      </c>
      <c r="N11" s="2">
        <v>3412600</v>
      </c>
      <c r="U11" s="2">
        <v>90360</v>
      </c>
      <c r="X11" s="2">
        <v>1046890</v>
      </c>
    </row>
    <row r="12" spans="1:27" ht="15.75" customHeight="1" thickBot="1" x14ac:dyDescent="0.25">
      <c r="A12" s="375"/>
      <c r="B12" s="20" t="s">
        <v>21</v>
      </c>
      <c r="C12" s="326" t="s">
        <v>22</v>
      </c>
      <c r="D12" s="173"/>
      <c r="E12" s="168">
        <f t="shared" ref="E12:E21" si="1">SUM(H12:X12)</f>
        <v>2249263</v>
      </c>
      <c r="F12" s="43">
        <f t="shared" si="0"/>
        <v>2249263</v>
      </c>
      <c r="G12" s="2">
        <f>2249263+239423</f>
        <v>2488686</v>
      </c>
      <c r="H12" s="2">
        <v>117975</v>
      </c>
      <c r="K12" s="2">
        <v>1297523</v>
      </c>
      <c r="N12" s="2">
        <v>674815</v>
      </c>
      <c r="U12" s="2">
        <v>17620</v>
      </c>
      <c r="X12" s="2">
        <v>141330</v>
      </c>
    </row>
    <row r="13" spans="1:27" ht="15.75" customHeight="1" thickBot="1" x14ac:dyDescent="0.25">
      <c r="A13" s="375"/>
      <c r="B13" s="20" t="s">
        <v>23</v>
      </c>
      <c r="C13" s="326" t="s">
        <v>24</v>
      </c>
      <c r="D13" s="173"/>
      <c r="E13" s="168">
        <f t="shared" si="1"/>
        <v>22840600</v>
      </c>
      <c r="F13" s="43">
        <f t="shared" si="0"/>
        <v>22840600</v>
      </c>
      <c r="G13" s="2">
        <f>22840600-59868+70000</f>
        <v>22850732</v>
      </c>
      <c r="H13" s="2">
        <v>9605000</v>
      </c>
      <c r="I13" s="2">
        <v>317500</v>
      </c>
      <c r="J13" s="2">
        <v>3037260</v>
      </c>
      <c r="K13" s="2">
        <v>1727000</v>
      </c>
      <c r="L13" s="2">
        <v>3968000</v>
      </c>
      <c r="M13" s="2">
        <v>533400</v>
      </c>
      <c r="N13" s="2">
        <v>2587600</v>
      </c>
      <c r="T13" s="2">
        <v>825000</v>
      </c>
      <c r="U13" s="2">
        <v>239840</v>
      </c>
    </row>
    <row r="14" spans="1:27" ht="15.75" customHeight="1" thickBot="1" x14ac:dyDescent="0.25">
      <c r="A14" s="375"/>
      <c r="B14" s="20" t="s">
        <v>25</v>
      </c>
      <c r="C14" s="326" t="s">
        <v>26</v>
      </c>
      <c r="D14" s="173"/>
      <c r="E14" s="168">
        <f t="shared" si="1"/>
        <v>0</v>
      </c>
      <c r="F14" s="43">
        <f t="shared" si="0"/>
        <v>0</v>
      </c>
      <c r="G14" s="2">
        <v>0</v>
      </c>
    </row>
    <row r="15" spans="1:27" ht="15.75" customHeight="1" thickBot="1" x14ac:dyDescent="0.25">
      <c r="A15" s="375"/>
      <c r="B15" s="20" t="s">
        <v>27</v>
      </c>
      <c r="C15" s="326" t="s">
        <v>28</v>
      </c>
      <c r="D15" s="173"/>
      <c r="E15" s="168">
        <f t="shared" si="1"/>
        <v>4310000</v>
      </c>
      <c r="F15" s="43">
        <f t="shared" si="0"/>
        <v>4310000</v>
      </c>
      <c r="G15" s="2">
        <f>4310000+174000</f>
        <v>4484000</v>
      </c>
      <c r="O15" s="2">
        <v>2220000</v>
      </c>
      <c r="Q15" s="2">
        <v>2040000</v>
      </c>
      <c r="R15" s="2">
        <v>50000</v>
      </c>
    </row>
    <row r="16" spans="1:27" s="21" customFormat="1" ht="15.75" customHeight="1" thickBot="1" x14ac:dyDescent="0.25">
      <c r="A16" s="325" t="s">
        <v>21</v>
      </c>
      <c r="B16" s="402" t="s">
        <v>29</v>
      </c>
      <c r="C16" s="402"/>
      <c r="D16" s="172"/>
      <c r="E16" s="168">
        <f t="shared" si="1"/>
        <v>5369381</v>
      </c>
      <c r="F16" s="43">
        <f t="shared" si="0"/>
        <v>5369381</v>
      </c>
      <c r="G16" s="21">
        <f>5369381+30</f>
        <v>5369411</v>
      </c>
      <c r="H16" s="21">
        <v>4519381</v>
      </c>
      <c r="M16" s="21">
        <v>600000</v>
      </c>
      <c r="P16" s="21">
        <v>250000</v>
      </c>
    </row>
    <row r="17" spans="1:23" s="21" customFormat="1" ht="15.75" customHeight="1" thickBot="1" x14ac:dyDescent="0.25">
      <c r="A17" s="327" t="s">
        <v>23</v>
      </c>
      <c r="B17" s="393" t="s">
        <v>30</v>
      </c>
      <c r="C17" s="393"/>
      <c r="D17" s="180"/>
      <c r="E17" s="168">
        <f t="shared" si="1"/>
        <v>416000</v>
      </c>
      <c r="F17" s="43">
        <f t="shared" si="0"/>
        <v>416000</v>
      </c>
      <c r="G17" s="21">
        <f>416000+6331100</f>
        <v>6747100</v>
      </c>
      <c r="H17" s="21">
        <v>190000</v>
      </c>
      <c r="M17" s="21">
        <v>46000</v>
      </c>
      <c r="S17" s="21">
        <v>180000</v>
      </c>
    </row>
    <row r="18" spans="1:23" s="21" customFormat="1" ht="15.75" customHeight="1" thickBot="1" x14ac:dyDescent="0.25">
      <c r="A18" s="394" t="s">
        <v>31</v>
      </c>
      <c r="B18" s="395"/>
      <c r="C18" s="396"/>
      <c r="D18" s="22">
        <f>SUM(D19:D21)</f>
        <v>0</v>
      </c>
      <c r="E18" s="22">
        <f>SUM(E19:E21)</f>
        <v>122036517</v>
      </c>
      <c r="F18" s="43">
        <f t="shared" si="0"/>
        <v>122036517</v>
      </c>
      <c r="G18" s="21">
        <f>SUM(G19:G21)</f>
        <v>122154097</v>
      </c>
    </row>
    <row r="19" spans="1:23" ht="20.25" customHeight="1" thickBot="1" x14ac:dyDescent="0.25">
      <c r="A19" s="23" t="s">
        <v>19</v>
      </c>
      <c r="B19" s="377" t="s">
        <v>201</v>
      </c>
      <c r="C19" s="377"/>
      <c r="D19" s="173"/>
      <c r="E19" s="168">
        <f t="shared" si="1"/>
        <v>122036517</v>
      </c>
      <c r="F19" s="43">
        <f t="shared" si="0"/>
        <v>122036517</v>
      </c>
      <c r="G19" s="2">
        <f>122036517+117580</f>
        <v>122154097</v>
      </c>
      <c r="H19" s="2">
        <v>8280991</v>
      </c>
      <c r="I19" s="2">
        <v>4253012</v>
      </c>
      <c r="J19" s="2">
        <v>92206514</v>
      </c>
      <c r="K19" s="2">
        <v>2150000</v>
      </c>
      <c r="V19" s="2">
        <v>3716000</v>
      </c>
      <c r="W19" s="2">
        <v>11430000</v>
      </c>
    </row>
    <row r="20" spans="1:23" ht="15.75" customHeight="1" thickBot="1" x14ac:dyDescent="0.25">
      <c r="A20" s="23" t="s">
        <v>21</v>
      </c>
      <c r="B20" s="397" t="s">
        <v>32</v>
      </c>
      <c r="C20" s="398"/>
      <c r="D20" s="182"/>
      <c r="E20" s="168">
        <f t="shared" si="1"/>
        <v>0</v>
      </c>
      <c r="F20" s="43">
        <f t="shared" si="0"/>
        <v>0</v>
      </c>
      <c r="G20" s="2">
        <v>0</v>
      </c>
    </row>
    <row r="21" spans="1:23" ht="15.75" customHeight="1" thickBot="1" x14ac:dyDescent="0.25">
      <c r="A21" s="24" t="s">
        <v>23</v>
      </c>
      <c r="B21" s="382" t="s">
        <v>33</v>
      </c>
      <c r="C21" s="382"/>
      <c r="D21" s="183"/>
      <c r="E21" s="168">
        <f t="shared" si="1"/>
        <v>0</v>
      </c>
      <c r="F21" s="43">
        <f t="shared" si="0"/>
        <v>0</v>
      </c>
      <c r="G21" s="2">
        <v>0</v>
      </c>
    </row>
    <row r="22" spans="1:23" ht="18" customHeight="1" thickBot="1" x14ac:dyDescent="0.25">
      <c r="A22" s="378" t="s">
        <v>34</v>
      </c>
      <c r="B22" s="379"/>
      <c r="C22" s="379"/>
      <c r="D22" s="282">
        <f>D23+D26</f>
        <v>0</v>
      </c>
      <c r="E22" s="282">
        <f>E23+E26</f>
        <v>0</v>
      </c>
      <c r="F22" s="43">
        <f t="shared" si="0"/>
        <v>0</v>
      </c>
      <c r="G22" s="2">
        <v>0</v>
      </c>
    </row>
    <row r="23" spans="1:23" s="21" customFormat="1" ht="18" customHeight="1" thickBot="1" x14ac:dyDescent="0.25">
      <c r="A23" s="375" t="s">
        <v>19</v>
      </c>
      <c r="B23" s="376" t="s">
        <v>35</v>
      </c>
      <c r="C23" s="405"/>
      <c r="D23" s="172">
        <f>D24+D25</f>
        <v>0</v>
      </c>
      <c r="E23" s="172">
        <f>E24+E25</f>
        <v>0</v>
      </c>
      <c r="F23" s="43">
        <f t="shared" si="0"/>
        <v>0</v>
      </c>
      <c r="G23" s="21">
        <v>0</v>
      </c>
    </row>
    <row r="24" spans="1:23" ht="18" customHeight="1" thickBot="1" x14ac:dyDescent="0.25">
      <c r="A24" s="375"/>
      <c r="B24" s="20" t="s">
        <v>19</v>
      </c>
      <c r="C24" s="25" t="s">
        <v>36</v>
      </c>
      <c r="D24" s="173"/>
      <c r="E24" s="168">
        <f t="shared" ref="E24:E25" si="2">SUM(H24:X24)</f>
        <v>0</v>
      </c>
      <c r="F24" s="43">
        <f t="shared" si="0"/>
        <v>0</v>
      </c>
      <c r="G24" s="2">
        <v>0</v>
      </c>
    </row>
    <row r="25" spans="1:23" ht="18" customHeight="1" thickBot="1" x14ac:dyDescent="0.25">
      <c r="A25" s="375"/>
      <c r="B25" s="20" t="s">
        <v>21</v>
      </c>
      <c r="C25" s="25" t="s">
        <v>37</v>
      </c>
      <c r="D25" s="173"/>
      <c r="E25" s="168">
        <f t="shared" si="2"/>
        <v>0</v>
      </c>
      <c r="F25" s="43">
        <f t="shared" si="0"/>
        <v>0</v>
      </c>
      <c r="G25" s="2">
        <v>0</v>
      </c>
    </row>
    <row r="26" spans="1:23" s="21" customFormat="1" ht="18" customHeight="1" thickBot="1" x14ac:dyDescent="0.25">
      <c r="A26" s="375" t="s">
        <v>21</v>
      </c>
      <c r="B26" s="376" t="s">
        <v>38</v>
      </c>
      <c r="C26" s="405"/>
      <c r="D26" s="169">
        <f>D27+D28</f>
        <v>0</v>
      </c>
      <c r="E26" s="169">
        <f>E27+E28</f>
        <v>0</v>
      </c>
      <c r="F26" s="43">
        <f t="shared" si="0"/>
        <v>0</v>
      </c>
      <c r="G26" s="21">
        <v>0</v>
      </c>
    </row>
    <row r="27" spans="1:23" ht="15.75" customHeight="1" thickBot="1" x14ac:dyDescent="0.25">
      <c r="A27" s="375"/>
      <c r="B27" s="20" t="s">
        <v>19</v>
      </c>
      <c r="C27" s="25" t="s">
        <v>36</v>
      </c>
      <c r="D27" s="186"/>
      <c r="E27" s="168">
        <f t="shared" ref="E27:E28" si="3">SUM(H27:X27)</f>
        <v>0</v>
      </c>
      <c r="F27" s="43">
        <f t="shared" si="0"/>
        <v>0</v>
      </c>
      <c r="G27" s="2">
        <v>0</v>
      </c>
    </row>
    <row r="28" spans="1:23" ht="15.75" customHeight="1" thickBot="1" x14ac:dyDescent="0.25">
      <c r="A28" s="392"/>
      <c r="B28" s="26" t="s">
        <v>21</v>
      </c>
      <c r="C28" s="27" t="s">
        <v>37</v>
      </c>
      <c r="D28" s="187"/>
      <c r="E28" s="168">
        <f t="shared" si="3"/>
        <v>0</v>
      </c>
      <c r="F28" s="43">
        <f t="shared" si="0"/>
        <v>0</v>
      </c>
      <c r="G28" s="2">
        <v>0</v>
      </c>
    </row>
    <row r="29" spans="1:23" s="21" customFormat="1" ht="18" customHeight="1" thickBot="1" x14ac:dyDescent="0.25">
      <c r="A29" s="394" t="s">
        <v>39</v>
      </c>
      <c r="B29" s="395"/>
      <c r="C29" s="396"/>
      <c r="D29" s="188">
        <f>D30+D31</f>
        <v>0</v>
      </c>
      <c r="E29" s="188">
        <f>E30+E31</f>
        <v>2766147</v>
      </c>
      <c r="F29" s="43">
        <f t="shared" si="0"/>
        <v>2766147</v>
      </c>
      <c r="G29" s="188">
        <f>G30+G31</f>
        <v>4619791</v>
      </c>
    </row>
    <row r="30" spans="1:23" s="21" customFormat="1" ht="18" customHeight="1" thickBot="1" x14ac:dyDescent="0.25">
      <c r="A30" s="328" t="s">
        <v>19</v>
      </c>
      <c r="B30" s="410" t="s">
        <v>40</v>
      </c>
      <c r="C30" s="411"/>
      <c r="D30" s="171"/>
      <c r="E30" s="168">
        <f t="shared" ref="E30" si="4">SUM(H30:X30)</f>
        <v>0</v>
      </c>
      <c r="F30" s="43">
        <f t="shared" si="0"/>
        <v>0</v>
      </c>
      <c r="G30" s="21">
        <v>0</v>
      </c>
    </row>
    <row r="31" spans="1:23" s="21" customFormat="1" ht="18" customHeight="1" thickBot="1" x14ac:dyDescent="0.25">
      <c r="A31" s="412" t="s">
        <v>21</v>
      </c>
      <c r="B31" s="410" t="s">
        <v>41</v>
      </c>
      <c r="C31" s="411"/>
      <c r="D31" s="171">
        <f>SUM(D32:D33)</f>
        <v>0</v>
      </c>
      <c r="E31" s="171">
        <f>SUM(E32:E33)</f>
        <v>2766147</v>
      </c>
      <c r="F31" s="43">
        <f t="shared" si="0"/>
        <v>2766147</v>
      </c>
      <c r="G31" s="171">
        <f>SUM(G32:G33)</f>
        <v>4619791</v>
      </c>
    </row>
    <row r="32" spans="1:23" ht="18" customHeight="1" thickBot="1" x14ac:dyDescent="0.25">
      <c r="A32" s="413"/>
      <c r="B32" s="28" t="s">
        <v>19</v>
      </c>
      <c r="C32" s="29" t="s">
        <v>42</v>
      </c>
      <c r="D32" s="189"/>
      <c r="E32" s="168">
        <f t="shared" ref="E32:E33" si="5">SUM(H32:X32)</f>
        <v>2766147</v>
      </c>
      <c r="F32" s="43">
        <f t="shared" si="0"/>
        <v>2766147</v>
      </c>
      <c r="G32" s="2">
        <f>2766147-58776+1912420</f>
        <v>4619791</v>
      </c>
      <c r="H32" s="2">
        <v>2766147</v>
      </c>
    </row>
    <row r="33" spans="1:26" s="21" customFormat="1" ht="18" customHeight="1" thickBot="1" x14ac:dyDescent="0.25">
      <c r="A33" s="414"/>
      <c r="B33" s="31" t="s">
        <v>21</v>
      </c>
      <c r="C33" s="32" t="s">
        <v>43</v>
      </c>
      <c r="D33" s="191"/>
      <c r="E33" s="168">
        <f t="shared" si="5"/>
        <v>0</v>
      </c>
      <c r="F33" s="43">
        <f t="shared" si="0"/>
        <v>0</v>
      </c>
      <c r="G33" s="21">
        <v>0</v>
      </c>
    </row>
    <row r="34" spans="1:26" s="21" customFormat="1" ht="18" customHeight="1" thickBot="1" x14ac:dyDescent="0.25">
      <c r="A34" s="33"/>
      <c r="B34" s="374" t="s">
        <v>44</v>
      </c>
      <c r="C34" s="374"/>
      <c r="D34" s="193">
        <f>SUM(D9,D18,D29)</f>
        <v>0</v>
      </c>
      <c r="E34" s="193">
        <f>SUM(E9,E18,E29)</f>
        <v>171352758</v>
      </c>
      <c r="F34" s="43">
        <f t="shared" si="0"/>
        <v>171352758</v>
      </c>
      <c r="G34" s="193">
        <f>SUM(G9,G18,G29)</f>
        <v>181425092</v>
      </c>
    </row>
    <row r="35" spans="1:26" s="21" customFormat="1" ht="18" customHeight="1" thickBot="1" x14ac:dyDescent="0.25">
      <c r="A35" s="328">
        <v>1</v>
      </c>
      <c r="B35" s="408" t="s">
        <v>45</v>
      </c>
      <c r="C35" s="408"/>
      <c r="D35" s="194">
        <f>SUM(D36:D37)</f>
        <v>0</v>
      </c>
      <c r="E35" s="194">
        <f>SUM(E36:E37)</f>
        <v>0</v>
      </c>
      <c r="F35" s="43">
        <f>SUM(D35:E35)</f>
        <v>0</v>
      </c>
      <c r="G35" s="21">
        <v>0</v>
      </c>
    </row>
    <row r="36" spans="1:26" s="21" customFormat="1" ht="18" customHeight="1" thickBot="1" x14ac:dyDescent="0.25">
      <c r="A36" s="400"/>
      <c r="B36" s="20" t="s">
        <v>19</v>
      </c>
      <c r="C36" s="34" t="s">
        <v>46</v>
      </c>
      <c r="D36" s="174"/>
      <c r="E36" s="168">
        <f t="shared" ref="E36:E37" si="6">SUM(H36:X36)</f>
        <v>0</v>
      </c>
      <c r="F36" s="43">
        <f t="shared" si="0"/>
        <v>0</v>
      </c>
      <c r="G36" s="21">
        <v>0</v>
      </c>
    </row>
    <row r="37" spans="1:26" s="21" customFormat="1" ht="18" customHeight="1" thickBot="1" x14ac:dyDescent="0.25">
      <c r="A37" s="401"/>
      <c r="B37" s="20" t="s">
        <v>21</v>
      </c>
      <c r="C37" s="34" t="s">
        <v>47</v>
      </c>
      <c r="D37" s="174"/>
      <c r="E37" s="168">
        <f t="shared" si="6"/>
        <v>0</v>
      </c>
      <c r="F37" s="43">
        <f t="shared" si="0"/>
        <v>0</v>
      </c>
      <c r="G37" s="21">
        <v>0</v>
      </c>
    </row>
    <row r="38" spans="1:26" s="21" customFormat="1" ht="18" customHeight="1" thickBot="1" x14ac:dyDescent="0.25">
      <c r="A38" s="35" t="s">
        <v>21</v>
      </c>
      <c r="B38" s="402" t="s">
        <v>48</v>
      </c>
      <c r="C38" s="402"/>
      <c r="D38" s="172">
        <f>SUM(D39:D41)</f>
        <v>0</v>
      </c>
      <c r="E38" s="172">
        <f>SUM(E39:E41)</f>
        <v>0</v>
      </c>
      <c r="F38" s="43">
        <f t="shared" si="0"/>
        <v>0</v>
      </c>
      <c r="G38" s="21">
        <v>0</v>
      </c>
    </row>
    <row r="39" spans="1:26" s="21" customFormat="1" ht="18" customHeight="1" thickBot="1" x14ac:dyDescent="0.25">
      <c r="A39" s="400"/>
      <c r="B39" s="20" t="s">
        <v>19</v>
      </c>
      <c r="C39" s="326" t="s">
        <v>49</v>
      </c>
      <c r="D39" s="173"/>
      <c r="E39" s="168">
        <f t="shared" ref="E39:E41" si="7">SUM(H39:X39)</f>
        <v>0</v>
      </c>
      <c r="F39" s="43">
        <f t="shared" si="0"/>
        <v>0</v>
      </c>
      <c r="G39" s="21">
        <v>0</v>
      </c>
    </row>
    <row r="40" spans="1:26" s="21" customFormat="1" ht="18" customHeight="1" thickBot="1" x14ac:dyDescent="0.25">
      <c r="A40" s="401"/>
      <c r="B40" s="20" t="s">
        <v>21</v>
      </c>
      <c r="C40" s="326" t="s">
        <v>50</v>
      </c>
      <c r="D40" s="173"/>
      <c r="E40" s="168">
        <f t="shared" si="7"/>
        <v>0</v>
      </c>
      <c r="F40" s="43">
        <f t="shared" si="0"/>
        <v>0</v>
      </c>
      <c r="G40" s="21">
        <v>0</v>
      </c>
    </row>
    <row r="41" spans="1:26" s="21" customFormat="1" ht="18" customHeight="1" thickBot="1" x14ac:dyDescent="0.25">
      <c r="A41" s="36"/>
      <c r="B41" s="37" t="s">
        <v>23</v>
      </c>
      <c r="C41" s="38" t="s">
        <v>51</v>
      </c>
      <c r="D41" s="195"/>
      <c r="E41" s="168">
        <f t="shared" si="7"/>
        <v>0</v>
      </c>
      <c r="F41" s="43">
        <f t="shared" si="0"/>
        <v>0</v>
      </c>
      <c r="G41" s="21">
        <v>0</v>
      </c>
    </row>
    <row r="42" spans="1:26" s="21" customFormat="1" ht="18" customHeight="1" thickBot="1" x14ac:dyDescent="0.25">
      <c r="A42" s="33"/>
      <c r="B42" s="406" t="s">
        <v>52</v>
      </c>
      <c r="C42" s="407"/>
      <c r="D42" s="196">
        <f>D35+D38</f>
        <v>0</v>
      </c>
      <c r="E42" s="197">
        <f>E38+E35</f>
        <v>0</v>
      </c>
      <c r="F42" s="43">
        <f t="shared" si="0"/>
        <v>0</v>
      </c>
      <c r="G42" s="21">
        <v>0</v>
      </c>
    </row>
    <row r="43" spans="1:26" s="21" customFormat="1" ht="21" customHeight="1" thickBot="1" x14ac:dyDescent="0.25">
      <c r="A43" s="39"/>
      <c r="B43" s="403" t="s">
        <v>53</v>
      </c>
      <c r="C43" s="403"/>
      <c r="D43" s="176">
        <f>D42+D34</f>
        <v>0</v>
      </c>
      <c r="E43" s="176">
        <f>E42+E34</f>
        <v>171352758</v>
      </c>
      <c r="F43" s="43">
        <f t="shared" si="0"/>
        <v>171352758</v>
      </c>
      <c r="G43" s="21">
        <f>G34</f>
        <v>181425092</v>
      </c>
      <c r="H43" s="21">
        <f>SUM(H11:H42)</f>
        <v>26084494</v>
      </c>
      <c r="I43" s="21">
        <f t="shared" ref="I43:Z43" si="8">SUM(I11:I42)</f>
        <v>4570512</v>
      </c>
      <c r="J43" s="21">
        <f t="shared" si="8"/>
        <v>95243774</v>
      </c>
      <c r="K43" s="21">
        <f t="shared" si="8"/>
        <v>11384523</v>
      </c>
      <c r="L43" s="21">
        <f t="shared" si="8"/>
        <v>3968000</v>
      </c>
      <c r="M43" s="21">
        <f t="shared" si="8"/>
        <v>1179400</v>
      </c>
      <c r="N43" s="21">
        <f t="shared" si="8"/>
        <v>6675015</v>
      </c>
      <c r="O43" s="21">
        <f t="shared" si="8"/>
        <v>2220000</v>
      </c>
      <c r="P43" s="21">
        <f t="shared" si="8"/>
        <v>250000</v>
      </c>
      <c r="Q43" s="21">
        <f t="shared" si="8"/>
        <v>2040000</v>
      </c>
      <c r="R43" s="21">
        <f t="shared" si="8"/>
        <v>50000</v>
      </c>
      <c r="S43" s="21">
        <f t="shared" si="8"/>
        <v>180000</v>
      </c>
      <c r="T43" s="21">
        <f t="shared" si="8"/>
        <v>825000</v>
      </c>
      <c r="U43" s="21">
        <f t="shared" si="8"/>
        <v>347820</v>
      </c>
      <c r="V43" s="21">
        <f t="shared" si="8"/>
        <v>3716000</v>
      </c>
      <c r="W43" s="21">
        <f t="shared" si="8"/>
        <v>11430000</v>
      </c>
      <c r="X43" s="21">
        <f t="shared" si="8"/>
        <v>1188220</v>
      </c>
      <c r="Y43" s="21">
        <f t="shared" si="8"/>
        <v>0</v>
      </c>
      <c r="Z43" s="21">
        <f t="shared" si="8"/>
        <v>0</v>
      </c>
    </row>
    <row r="44" spans="1:26" ht="15.75" customHeight="1" thickBot="1" x14ac:dyDescent="0.25">
      <c r="D44" s="198"/>
      <c r="E44" s="199"/>
      <c r="F44" s="43"/>
    </row>
    <row r="45" spans="1:26" ht="15.75" customHeight="1" thickBot="1" x14ac:dyDescent="0.25">
      <c r="A45" s="40" t="s">
        <v>19</v>
      </c>
      <c r="B45" s="409" t="s">
        <v>54</v>
      </c>
      <c r="C45" s="409"/>
      <c r="D45" s="184">
        <f>D9+D32+D36+D39</f>
        <v>0</v>
      </c>
      <c r="E45" s="184">
        <f>E9+E32+E36+E39</f>
        <v>49316241</v>
      </c>
      <c r="F45" s="43">
        <f t="shared" si="0"/>
        <v>49316241</v>
      </c>
      <c r="G45" s="2">
        <f>G9+G32</f>
        <v>59270995</v>
      </c>
    </row>
    <row r="46" spans="1:26" ht="15.75" customHeight="1" thickBot="1" x14ac:dyDescent="0.25">
      <c r="A46" s="41" t="s">
        <v>21</v>
      </c>
      <c r="B46" s="382" t="s">
        <v>55</v>
      </c>
      <c r="C46" s="382"/>
      <c r="D46" s="183">
        <f>D18+D26+D33+D37+D40+D41</f>
        <v>0</v>
      </c>
      <c r="E46" s="183">
        <f>E18+E26+E33+E37+E40+E41</f>
        <v>122036517</v>
      </c>
      <c r="F46" s="43">
        <f t="shared" si="0"/>
        <v>122036517</v>
      </c>
      <c r="G46" s="2">
        <f>G18</f>
        <v>122154097</v>
      </c>
    </row>
    <row r="47" spans="1:26" ht="21" customHeight="1" thickBot="1" x14ac:dyDescent="0.25">
      <c r="A47" s="42"/>
      <c r="B47" s="403" t="s">
        <v>53</v>
      </c>
      <c r="C47" s="403"/>
      <c r="D47" s="200">
        <f>D45+D46</f>
        <v>0</v>
      </c>
      <c r="E47" s="200">
        <f>E45+E46</f>
        <v>171352758</v>
      </c>
      <c r="F47" s="43">
        <f>SUM(D47:E47)</f>
        <v>171352758</v>
      </c>
      <c r="G47" s="2">
        <f>SUM(G45:G46)</f>
        <v>181425092</v>
      </c>
    </row>
  </sheetData>
  <mergeCells count="34"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6:A37"/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B17:C17"/>
    <mergeCell ref="A31:A33"/>
    <mergeCell ref="A18:C18"/>
    <mergeCell ref="A9:C9"/>
    <mergeCell ref="B16:C16"/>
    <mergeCell ref="B46:C46"/>
    <mergeCell ref="A39:A40"/>
    <mergeCell ref="G6:G8"/>
    <mergeCell ref="B20:C2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="130" zoomScaleNormal="100" zoomScaleSheetLayoutView="130" workbookViewId="0">
      <selection activeCell="A2" sqref="A2:E2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11.5703125" style="2" customWidth="1"/>
    <col min="7" max="7" width="12" style="2" customWidth="1"/>
    <col min="8" max="16384" width="9.140625" style="2"/>
  </cols>
  <sheetData>
    <row r="1" spans="1:10" ht="15.75" customHeight="1" x14ac:dyDescent="0.2">
      <c r="A1" s="348" t="s">
        <v>326</v>
      </c>
      <c r="B1" s="348"/>
      <c r="C1" s="348"/>
      <c r="D1" s="348"/>
      <c r="E1" s="348"/>
    </row>
    <row r="2" spans="1:10" ht="15.75" customHeight="1" x14ac:dyDescent="0.2">
      <c r="A2" s="347" t="s">
        <v>198</v>
      </c>
      <c r="B2" s="347"/>
      <c r="C2" s="347"/>
      <c r="D2" s="347"/>
      <c r="E2" s="347"/>
    </row>
    <row r="3" spans="1:10" ht="8.25" customHeight="1" x14ac:dyDescent="0.2">
      <c r="A3" s="323"/>
      <c r="B3" s="323"/>
      <c r="C3" s="323"/>
      <c r="D3" s="323"/>
      <c r="E3" s="11"/>
    </row>
    <row r="4" spans="1:10" ht="15.75" customHeight="1" x14ac:dyDescent="0.2">
      <c r="A4" s="348" t="s">
        <v>120</v>
      </c>
      <c r="B4" s="348"/>
      <c r="C4" s="348"/>
      <c r="D4" s="348"/>
      <c r="E4" s="348"/>
    </row>
    <row r="5" spans="1:10" ht="8.25" customHeight="1" thickBot="1" x14ac:dyDescent="0.25">
      <c r="E5" s="13"/>
    </row>
    <row r="6" spans="1:10" ht="21" customHeight="1" thickBot="1" x14ac:dyDescent="0.25">
      <c r="A6" s="383" t="s">
        <v>13</v>
      </c>
      <c r="B6" s="384"/>
      <c r="C6" s="384"/>
      <c r="D6" s="435" t="s">
        <v>61</v>
      </c>
      <c r="E6" s="436"/>
      <c r="F6" s="383" t="s">
        <v>318</v>
      </c>
    </row>
    <row r="7" spans="1:10" ht="39.75" customHeight="1" x14ac:dyDescent="0.2">
      <c r="A7" s="385"/>
      <c r="B7" s="386"/>
      <c r="C7" s="386"/>
      <c r="D7" s="221" t="s">
        <v>120</v>
      </c>
      <c r="E7" s="131" t="s">
        <v>140</v>
      </c>
      <c r="F7" s="385"/>
    </row>
    <row r="8" spans="1:10" ht="30" customHeight="1" thickBot="1" x14ac:dyDescent="0.25">
      <c r="A8" s="387"/>
      <c r="B8" s="388"/>
      <c r="C8" s="388"/>
      <c r="D8" s="222" t="s">
        <v>17</v>
      </c>
      <c r="E8" s="132"/>
      <c r="F8" s="387"/>
    </row>
    <row r="9" spans="1:10" ht="15.75" customHeight="1" thickBot="1" x14ac:dyDescent="0.25">
      <c r="A9" s="394" t="s">
        <v>18</v>
      </c>
      <c r="B9" s="395"/>
      <c r="C9" s="396"/>
      <c r="D9" s="301">
        <f>D10+D16+D17</f>
        <v>48303775</v>
      </c>
      <c r="E9" s="201">
        <f>D9</f>
        <v>48303775</v>
      </c>
      <c r="F9" s="301">
        <f>F10+F16+F17</f>
        <v>47812083</v>
      </c>
    </row>
    <row r="10" spans="1:10" ht="15.75" customHeight="1" thickBot="1" x14ac:dyDescent="0.25">
      <c r="A10" s="412" t="s">
        <v>19</v>
      </c>
      <c r="B10" s="410" t="s">
        <v>18</v>
      </c>
      <c r="C10" s="411"/>
      <c r="D10" s="302">
        <f>SUM(D11:D15)</f>
        <v>48303775</v>
      </c>
      <c r="E10" s="201">
        <f t="shared" ref="E10:E47" si="0">D10</f>
        <v>48303775</v>
      </c>
      <c r="F10" s="302">
        <f>SUM(F11:F15)</f>
        <v>47812083</v>
      </c>
      <c r="G10" s="2" t="s">
        <v>271</v>
      </c>
      <c r="H10" s="2" t="s">
        <v>272</v>
      </c>
      <c r="I10" s="2" t="s">
        <v>273</v>
      </c>
      <c r="J10" s="2" t="s">
        <v>274</v>
      </c>
    </row>
    <row r="11" spans="1:10" ht="15.75" customHeight="1" thickBot="1" x14ac:dyDescent="0.25">
      <c r="A11" s="413"/>
      <c r="B11" s="20" t="s">
        <v>19</v>
      </c>
      <c r="C11" s="326" t="s">
        <v>20</v>
      </c>
      <c r="D11" s="292">
        <f>SUM(G11:J11)</f>
        <v>25914987</v>
      </c>
      <c r="E11" s="303">
        <f>D11</f>
        <v>25914987</v>
      </c>
      <c r="F11" s="2">
        <f>25914987+197938</f>
        <v>26112925</v>
      </c>
      <c r="G11" s="168">
        <v>15094737</v>
      </c>
      <c r="H11" s="2">
        <v>10820250</v>
      </c>
    </row>
    <row r="12" spans="1:10" ht="15.75" customHeight="1" thickBot="1" x14ac:dyDescent="0.25">
      <c r="A12" s="413"/>
      <c r="B12" s="20" t="s">
        <v>21</v>
      </c>
      <c r="C12" s="326" t="s">
        <v>22</v>
      </c>
      <c r="D12" s="292">
        <f t="shared" ref="D12:D13" si="1">SUM(G12:J12)</f>
        <v>5309727</v>
      </c>
      <c r="E12" s="303">
        <f t="shared" ref="E12:E13" si="2">D12</f>
        <v>5309727</v>
      </c>
      <c r="F12" s="2">
        <v>5309727</v>
      </c>
      <c r="G12" s="168">
        <v>3018255</v>
      </c>
      <c r="H12" s="2">
        <v>2291472</v>
      </c>
    </row>
    <row r="13" spans="1:10" ht="15.75" customHeight="1" thickBot="1" x14ac:dyDescent="0.25">
      <c r="A13" s="413"/>
      <c r="B13" s="20" t="s">
        <v>23</v>
      </c>
      <c r="C13" s="326" t="s">
        <v>24</v>
      </c>
      <c r="D13" s="292">
        <f t="shared" si="1"/>
        <v>17079061</v>
      </c>
      <c r="E13" s="303">
        <f t="shared" si="2"/>
        <v>17079061</v>
      </c>
      <c r="F13" s="2">
        <f>17079061-197938-491692</f>
        <v>16389431</v>
      </c>
      <c r="G13" s="2">
        <v>2252000</v>
      </c>
      <c r="H13" s="2">
        <v>10144304</v>
      </c>
      <c r="I13" s="2">
        <v>1918128</v>
      </c>
      <c r="J13" s="2">
        <v>2764629</v>
      </c>
    </row>
    <row r="14" spans="1:10" ht="15.75" customHeight="1" thickBot="1" x14ac:dyDescent="0.25">
      <c r="A14" s="413"/>
      <c r="B14" s="20" t="s">
        <v>25</v>
      </c>
      <c r="C14" s="326" t="s">
        <v>26</v>
      </c>
      <c r="D14" s="168"/>
      <c r="E14" s="201">
        <f t="shared" si="0"/>
        <v>0</v>
      </c>
      <c r="F14" s="2">
        <v>0</v>
      </c>
    </row>
    <row r="15" spans="1:10" ht="15.75" customHeight="1" thickBot="1" x14ac:dyDescent="0.25">
      <c r="A15" s="423"/>
      <c r="B15" s="20" t="s">
        <v>27</v>
      </c>
      <c r="C15" s="326" t="s">
        <v>28</v>
      </c>
      <c r="D15" s="168"/>
      <c r="E15" s="201">
        <f t="shared" si="0"/>
        <v>0</v>
      </c>
      <c r="F15" s="2">
        <v>0</v>
      </c>
      <c r="G15" s="6">
        <f>SUM(G11:G14)</f>
        <v>20364992</v>
      </c>
      <c r="H15" s="6">
        <f t="shared" ref="H15:J15" si="3">SUM(H11:H14)</f>
        <v>23256026</v>
      </c>
      <c r="I15" s="6">
        <f t="shared" si="3"/>
        <v>1918128</v>
      </c>
      <c r="J15" s="6">
        <f t="shared" si="3"/>
        <v>2764629</v>
      </c>
    </row>
    <row r="16" spans="1:10" s="21" customFormat="1" ht="15.75" customHeight="1" thickBot="1" x14ac:dyDescent="0.25">
      <c r="A16" s="325" t="s">
        <v>21</v>
      </c>
      <c r="B16" s="419" t="s">
        <v>29</v>
      </c>
      <c r="C16" s="420"/>
      <c r="D16" s="169"/>
      <c r="E16" s="201">
        <f t="shared" si="0"/>
        <v>0</v>
      </c>
      <c r="F16" s="21">
        <v>0</v>
      </c>
    </row>
    <row r="17" spans="1:6" s="21" customFormat="1" ht="15.75" customHeight="1" thickBot="1" x14ac:dyDescent="0.25">
      <c r="A17" s="327" t="s">
        <v>23</v>
      </c>
      <c r="B17" s="421" t="s">
        <v>30</v>
      </c>
      <c r="C17" s="422"/>
      <c r="D17" s="181"/>
      <c r="E17" s="201">
        <f t="shared" si="0"/>
        <v>0</v>
      </c>
      <c r="F17" s="21">
        <v>0</v>
      </c>
    </row>
    <row r="18" spans="1:6" s="21" customFormat="1" ht="15.75" customHeight="1" thickBot="1" x14ac:dyDescent="0.25">
      <c r="A18" s="394" t="s">
        <v>31</v>
      </c>
      <c r="B18" s="395"/>
      <c r="C18" s="396"/>
      <c r="D18" s="304">
        <f>SUM(D19:D21)</f>
        <v>0</v>
      </c>
      <c r="E18" s="201">
        <f t="shared" si="0"/>
        <v>0</v>
      </c>
      <c r="F18" s="21">
        <v>491692</v>
      </c>
    </row>
    <row r="19" spans="1:6" ht="20.25" customHeight="1" thickBot="1" x14ac:dyDescent="0.25">
      <c r="A19" s="23" t="s">
        <v>19</v>
      </c>
      <c r="B19" s="397" t="s">
        <v>201</v>
      </c>
      <c r="C19" s="398"/>
      <c r="D19" s="168"/>
      <c r="E19" s="201">
        <f t="shared" si="0"/>
        <v>0</v>
      </c>
      <c r="F19" s="2">
        <v>491692</v>
      </c>
    </row>
    <row r="20" spans="1:6" ht="15.75" customHeight="1" thickBot="1" x14ac:dyDescent="0.25">
      <c r="A20" s="23" t="s">
        <v>21</v>
      </c>
      <c r="B20" s="397" t="s">
        <v>32</v>
      </c>
      <c r="C20" s="398"/>
      <c r="D20" s="168"/>
      <c r="E20" s="201">
        <f t="shared" si="0"/>
        <v>0</v>
      </c>
      <c r="F20" s="2">
        <v>0</v>
      </c>
    </row>
    <row r="21" spans="1:6" ht="15.75" customHeight="1" thickBot="1" x14ac:dyDescent="0.25">
      <c r="A21" s="24" t="s">
        <v>23</v>
      </c>
      <c r="B21" s="424" t="s">
        <v>33</v>
      </c>
      <c r="C21" s="425"/>
      <c r="D21" s="175"/>
      <c r="E21" s="201">
        <f t="shared" si="0"/>
        <v>0</v>
      </c>
      <c r="F21" s="2">
        <v>0</v>
      </c>
    </row>
    <row r="22" spans="1:6" ht="18" customHeight="1" thickBot="1" x14ac:dyDescent="0.25">
      <c r="A22" s="394" t="s">
        <v>34</v>
      </c>
      <c r="B22" s="395"/>
      <c r="C22" s="396"/>
      <c r="D22" s="282">
        <f>D23+D26</f>
        <v>0</v>
      </c>
      <c r="E22" s="201">
        <f t="shared" si="0"/>
        <v>0</v>
      </c>
      <c r="F22" s="2">
        <v>0</v>
      </c>
    </row>
    <row r="23" spans="1:6" s="21" customFormat="1" ht="18" customHeight="1" thickBot="1" x14ac:dyDescent="0.25">
      <c r="A23" s="412" t="s">
        <v>19</v>
      </c>
      <c r="B23" s="410" t="s">
        <v>35</v>
      </c>
      <c r="C23" s="411"/>
      <c r="D23" s="305">
        <f t="shared" ref="D23" si="4">SUM(D24:D25)</f>
        <v>0</v>
      </c>
      <c r="E23" s="201">
        <f t="shared" si="0"/>
        <v>0</v>
      </c>
      <c r="F23" s="21">
        <v>0</v>
      </c>
    </row>
    <row r="24" spans="1:6" ht="18" customHeight="1" thickBot="1" x14ac:dyDescent="0.25">
      <c r="A24" s="413"/>
      <c r="B24" s="20" t="s">
        <v>19</v>
      </c>
      <c r="C24" s="25" t="s">
        <v>36</v>
      </c>
      <c r="D24" s="168"/>
      <c r="E24" s="201">
        <f t="shared" si="0"/>
        <v>0</v>
      </c>
      <c r="F24" s="2">
        <v>0</v>
      </c>
    </row>
    <row r="25" spans="1:6" ht="18" customHeight="1" thickBot="1" x14ac:dyDescent="0.25">
      <c r="A25" s="423"/>
      <c r="B25" s="20" t="s">
        <v>21</v>
      </c>
      <c r="C25" s="25" t="s">
        <v>37</v>
      </c>
      <c r="D25" s="168"/>
      <c r="E25" s="201">
        <f t="shared" si="0"/>
        <v>0</v>
      </c>
      <c r="F25" s="2">
        <v>0</v>
      </c>
    </row>
    <row r="26" spans="1:6" s="21" customFormat="1" ht="18" customHeight="1" thickBot="1" x14ac:dyDescent="0.25">
      <c r="A26" s="412" t="s">
        <v>21</v>
      </c>
      <c r="B26" s="410" t="s">
        <v>38</v>
      </c>
      <c r="C26" s="411"/>
      <c r="D26" s="305">
        <f>SUM(D27:D28)</f>
        <v>0</v>
      </c>
      <c r="E26" s="201">
        <f t="shared" si="0"/>
        <v>0</v>
      </c>
      <c r="F26" s="21">
        <v>0</v>
      </c>
    </row>
    <row r="27" spans="1:6" ht="15.75" customHeight="1" thickBot="1" x14ac:dyDescent="0.25">
      <c r="A27" s="413"/>
      <c r="B27" s="20" t="s">
        <v>19</v>
      </c>
      <c r="C27" s="25" t="s">
        <v>36</v>
      </c>
      <c r="D27" s="168"/>
      <c r="E27" s="201">
        <f t="shared" si="0"/>
        <v>0</v>
      </c>
      <c r="F27" s="2">
        <v>0</v>
      </c>
    </row>
    <row r="28" spans="1:6" ht="15.75" customHeight="1" thickBot="1" x14ac:dyDescent="0.25">
      <c r="A28" s="414"/>
      <c r="B28" s="26" t="s">
        <v>21</v>
      </c>
      <c r="C28" s="27" t="s">
        <v>37</v>
      </c>
      <c r="D28" s="170"/>
      <c r="E28" s="201">
        <f t="shared" si="0"/>
        <v>0</v>
      </c>
      <c r="F28" s="2">
        <v>0</v>
      </c>
    </row>
    <row r="29" spans="1:6" s="21" customFormat="1" ht="18" customHeight="1" thickBot="1" x14ac:dyDescent="0.25">
      <c r="A29" s="394" t="s">
        <v>39</v>
      </c>
      <c r="B29" s="395"/>
      <c r="C29" s="396"/>
      <c r="D29" s="188">
        <f>D30+D31</f>
        <v>0</v>
      </c>
      <c r="E29" s="201">
        <f t="shared" si="0"/>
        <v>0</v>
      </c>
      <c r="F29" s="21">
        <v>0</v>
      </c>
    </row>
    <row r="30" spans="1:6" s="21" customFormat="1" ht="18" customHeight="1" thickBot="1" x14ac:dyDescent="0.25">
      <c r="A30" s="328" t="s">
        <v>19</v>
      </c>
      <c r="B30" s="410" t="s">
        <v>40</v>
      </c>
      <c r="C30" s="411"/>
      <c r="D30" s="171"/>
      <c r="E30" s="201">
        <f t="shared" si="0"/>
        <v>0</v>
      </c>
      <c r="F30" s="21">
        <v>0</v>
      </c>
    </row>
    <row r="31" spans="1:6" s="21" customFormat="1" ht="18" customHeight="1" thickBot="1" x14ac:dyDescent="0.25">
      <c r="A31" s="412" t="s">
        <v>21</v>
      </c>
      <c r="B31" s="410" t="s">
        <v>41</v>
      </c>
      <c r="C31" s="411"/>
      <c r="D31" s="171">
        <f>SUM(D32:D33)</f>
        <v>0</v>
      </c>
      <c r="E31" s="201">
        <f t="shared" si="0"/>
        <v>0</v>
      </c>
      <c r="F31" s="21">
        <v>0</v>
      </c>
    </row>
    <row r="32" spans="1:6" ht="18" customHeight="1" thickBot="1" x14ac:dyDescent="0.25">
      <c r="A32" s="413"/>
      <c r="B32" s="28" t="s">
        <v>19</v>
      </c>
      <c r="C32" s="29" t="s">
        <v>42</v>
      </c>
      <c r="D32" s="190"/>
      <c r="E32" s="201">
        <f t="shared" si="0"/>
        <v>0</v>
      </c>
      <c r="F32" s="2">
        <v>0</v>
      </c>
    </row>
    <row r="33" spans="1:6" s="21" customFormat="1" ht="18" customHeight="1" thickBot="1" x14ac:dyDescent="0.25">
      <c r="A33" s="414"/>
      <c r="B33" s="31" t="s">
        <v>21</v>
      </c>
      <c r="C33" s="32" t="s">
        <v>43</v>
      </c>
      <c r="D33" s="192"/>
      <c r="E33" s="201">
        <f t="shared" si="0"/>
        <v>0</v>
      </c>
      <c r="F33" s="21">
        <v>0</v>
      </c>
    </row>
    <row r="34" spans="1:6" s="21" customFormat="1" ht="18" customHeight="1" thickBot="1" x14ac:dyDescent="0.25">
      <c r="A34" s="134"/>
      <c r="B34" s="437" t="s">
        <v>44</v>
      </c>
      <c r="C34" s="407"/>
      <c r="D34" s="197">
        <f>SUM(D9,D18,D29)</f>
        <v>48303775</v>
      </c>
      <c r="E34" s="197">
        <f t="shared" si="0"/>
        <v>48303775</v>
      </c>
      <c r="F34" s="339">
        <f>F18+F9</f>
        <v>48303775</v>
      </c>
    </row>
    <row r="35" spans="1:6" s="21" customFormat="1" ht="18" customHeight="1" thickBot="1" x14ac:dyDescent="0.25">
      <c r="A35" s="328">
        <v>1</v>
      </c>
      <c r="B35" s="431" t="s">
        <v>45</v>
      </c>
      <c r="C35" s="432"/>
      <c r="D35" s="133">
        <f t="shared" ref="D35" si="5">SUM(D36:D37)</f>
        <v>0</v>
      </c>
      <c r="E35" s="201">
        <f t="shared" si="0"/>
        <v>0</v>
      </c>
      <c r="F35" s="21">
        <v>0</v>
      </c>
    </row>
    <row r="36" spans="1:6" s="21" customFormat="1" ht="18" customHeight="1" thickBot="1" x14ac:dyDescent="0.25">
      <c r="A36" s="400"/>
      <c r="B36" s="20" t="s">
        <v>19</v>
      </c>
      <c r="C36" s="34" t="s">
        <v>46</v>
      </c>
      <c r="D36" s="168"/>
      <c r="E36" s="201">
        <f t="shared" si="0"/>
        <v>0</v>
      </c>
      <c r="F36" s="21">
        <v>0</v>
      </c>
    </row>
    <row r="37" spans="1:6" s="21" customFormat="1" ht="18" customHeight="1" thickBot="1" x14ac:dyDescent="0.25">
      <c r="A37" s="401"/>
      <c r="B37" s="20" t="s">
        <v>21</v>
      </c>
      <c r="C37" s="34" t="s">
        <v>47</v>
      </c>
      <c r="D37" s="168"/>
      <c r="E37" s="201">
        <f t="shared" si="0"/>
        <v>0</v>
      </c>
      <c r="F37" s="21">
        <v>0</v>
      </c>
    </row>
    <row r="38" spans="1:6" s="21" customFormat="1" ht="18" customHeight="1" thickBot="1" x14ac:dyDescent="0.25">
      <c r="A38" s="35" t="s">
        <v>21</v>
      </c>
      <c r="B38" s="419" t="s">
        <v>48</v>
      </c>
      <c r="C38" s="420"/>
      <c r="D38" s="133">
        <f t="shared" ref="D38" si="6">SUM(D39:D41)</f>
        <v>0</v>
      </c>
      <c r="E38" s="201">
        <f t="shared" si="0"/>
        <v>0</v>
      </c>
      <c r="F38" s="21">
        <v>0</v>
      </c>
    </row>
    <row r="39" spans="1:6" s="21" customFormat="1" ht="18" customHeight="1" thickBot="1" x14ac:dyDescent="0.25">
      <c r="A39" s="400"/>
      <c r="B39" s="20" t="s">
        <v>19</v>
      </c>
      <c r="C39" s="326" t="s">
        <v>49</v>
      </c>
      <c r="D39" s="168"/>
      <c r="E39" s="201">
        <f t="shared" si="0"/>
        <v>0</v>
      </c>
      <c r="F39" s="21">
        <v>0</v>
      </c>
    </row>
    <row r="40" spans="1:6" s="21" customFormat="1" ht="18" customHeight="1" thickBot="1" x14ac:dyDescent="0.25">
      <c r="A40" s="401"/>
      <c r="B40" s="20" t="s">
        <v>21</v>
      </c>
      <c r="C40" s="326" t="s">
        <v>50</v>
      </c>
      <c r="D40" s="168"/>
      <c r="E40" s="201">
        <f t="shared" si="0"/>
        <v>0</v>
      </c>
      <c r="F40" s="21">
        <v>0</v>
      </c>
    </row>
    <row r="41" spans="1:6" s="21" customFormat="1" ht="18" customHeight="1" thickBot="1" x14ac:dyDescent="0.25">
      <c r="A41" s="36"/>
      <c r="B41" s="37" t="s">
        <v>23</v>
      </c>
      <c r="C41" s="38" t="s">
        <v>51</v>
      </c>
      <c r="D41" s="175"/>
      <c r="E41" s="201">
        <f t="shared" si="0"/>
        <v>0</v>
      </c>
      <c r="F41" s="21">
        <v>0</v>
      </c>
    </row>
    <row r="42" spans="1:6" s="21" customFormat="1" ht="18" customHeight="1" thickBot="1" x14ac:dyDescent="0.25">
      <c r="A42" s="33"/>
      <c r="B42" s="429" t="s">
        <v>52</v>
      </c>
      <c r="C42" s="430"/>
      <c r="D42" s="283">
        <f t="shared" ref="D42" si="7">D38+D35</f>
        <v>0</v>
      </c>
      <c r="E42" s="197">
        <f t="shared" si="0"/>
        <v>0</v>
      </c>
      <c r="F42" s="21">
        <v>0</v>
      </c>
    </row>
    <row r="43" spans="1:6" s="21" customFormat="1" ht="21" customHeight="1" thickBot="1" x14ac:dyDescent="0.25">
      <c r="A43" s="135"/>
      <c r="B43" s="427" t="s">
        <v>53</v>
      </c>
      <c r="C43" s="428"/>
      <c r="D43" s="306">
        <f>D42+D34</f>
        <v>48303775</v>
      </c>
      <c r="E43" s="306">
        <f t="shared" si="0"/>
        <v>48303775</v>
      </c>
      <c r="F43" s="21">
        <v>48303775</v>
      </c>
    </row>
    <row r="44" spans="1:6" ht="15.75" customHeight="1" thickBot="1" x14ac:dyDescent="0.25">
      <c r="A44" s="136"/>
      <c r="B44" s="8"/>
      <c r="C44" s="223"/>
      <c r="D44" s="199"/>
      <c r="E44" s="201">
        <f t="shared" si="0"/>
        <v>0</v>
      </c>
      <c r="F44" s="2">
        <v>0</v>
      </c>
    </row>
    <row r="45" spans="1:6" ht="15.75" customHeight="1" thickBot="1" x14ac:dyDescent="0.25">
      <c r="A45" s="40" t="s">
        <v>19</v>
      </c>
      <c r="B45" s="433" t="s">
        <v>54</v>
      </c>
      <c r="C45" s="434"/>
      <c r="D45" s="282">
        <f>D9+D32+D36+D39</f>
        <v>48303775</v>
      </c>
      <c r="E45" s="201">
        <f t="shared" si="0"/>
        <v>48303775</v>
      </c>
      <c r="F45" s="2">
        <v>48303775</v>
      </c>
    </row>
    <row r="46" spans="1:6" ht="15.75" customHeight="1" thickBot="1" x14ac:dyDescent="0.25">
      <c r="A46" s="41" t="s">
        <v>21</v>
      </c>
      <c r="B46" s="424" t="s">
        <v>55</v>
      </c>
      <c r="C46" s="425"/>
      <c r="D46" s="175">
        <f>D18+D26+D33+D37+D40+D41</f>
        <v>0</v>
      </c>
      <c r="E46" s="201">
        <f t="shared" si="0"/>
        <v>0</v>
      </c>
      <c r="F46" s="2">
        <v>0</v>
      </c>
    </row>
    <row r="47" spans="1:6" ht="21" customHeight="1" thickBot="1" x14ac:dyDescent="0.25">
      <c r="A47" s="42"/>
      <c r="B47" s="404" t="s">
        <v>53</v>
      </c>
      <c r="C47" s="426"/>
      <c r="D47" s="307">
        <f>D45+D46</f>
        <v>48303775</v>
      </c>
      <c r="E47" s="306">
        <f t="shared" si="0"/>
        <v>48303775</v>
      </c>
      <c r="F47" s="2">
        <v>48303775</v>
      </c>
    </row>
  </sheetData>
  <mergeCells count="34">
    <mergeCell ref="D6:E6"/>
    <mergeCell ref="A39:A40"/>
    <mergeCell ref="A29:C29"/>
    <mergeCell ref="B30:C30"/>
    <mergeCell ref="B31:C31"/>
    <mergeCell ref="A31:A33"/>
    <mergeCell ref="A36:A37"/>
    <mergeCell ref="B34:C34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F6:F8"/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115" zoomScaleNormal="100" zoomScaleSheetLayoutView="115" workbookViewId="0">
      <selection activeCell="F15" sqref="F15"/>
    </sheetView>
  </sheetViews>
  <sheetFormatPr defaultRowHeight="12.75" x14ac:dyDescent="0.2"/>
  <cols>
    <col min="1" max="1" width="52" style="159" customWidth="1"/>
    <col min="2" max="3" width="21.28515625" style="159" customWidth="1"/>
    <col min="4" max="4" width="52" style="159" customWidth="1"/>
    <col min="5" max="6" width="21.28515625" style="159" customWidth="1"/>
    <col min="7" max="16384" width="9.140625" style="159"/>
  </cols>
  <sheetData>
    <row r="1" spans="1:6" x14ac:dyDescent="0.2">
      <c r="A1" s="439" t="s">
        <v>327</v>
      </c>
      <c r="B1" s="439"/>
      <c r="C1" s="439"/>
      <c r="D1" s="439"/>
      <c r="E1" s="439"/>
    </row>
    <row r="3" spans="1:6" x14ac:dyDescent="0.2">
      <c r="A3" s="440" t="s">
        <v>312</v>
      </c>
      <c r="B3" s="440"/>
      <c r="C3" s="440"/>
      <c r="D3" s="440"/>
      <c r="E3" s="440"/>
    </row>
    <row r="5" spans="1:6" x14ac:dyDescent="0.2">
      <c r="A5" s="438" t="s">
        <v>11</v>
      </c>
      <c r="B5" s="438"/>
      <c r="C5" s="329"/>
      <c r="D5" s="438" t="s">
        <v>170</v>
      </c>
      <c r="E5" s="438"/>
      <c r="F5" s="313"/>
    </row>
    <row r="6" spans="1:6" x14ac:dyDescent="0.2">
      <c r="A6" s="314" t="s">
        <v>13</v>
      </c>
      <c r="B6" s="314" t="s">
        <v>61</v>
      </c>
      <c r="C6" s="314" t="s">
        <v>318</v>
      </c>
      <c r="D6" s="314" t="s">
        <v>13</v>
      </c>
      <c r="E6" s="314" t="s">
        <v>61</v>
      </c>
      <c r="F6" s="314" t="s">
        <v>318</v>
      </c>
    </row>
    <row r="7" spans="1:6" x14ac:dyDescent="0.2">
      <c r="A7" s="314"/>
      <c r="B7" s="314"/>
      <c r="C7" s="314"/>
      <c r="D7" s="314"/>
      <c r="E7" s="314"/>
      <c r="F7" s="313"/>
    </row>
    <row r="8" spans="1:6" x14ac:dyDescent="0.2">
      <c r="A8" s="315" t="s">
        <v>171</v>
      </c>
      <c r="B8" s="316">
        <v>11675966</v>
      </c>
      <c r="C8" s="316">
        <v>11675966</v>
      </c>
      <c r="D8" s="315" t="s">
        <v>20</v>
      </c>
      <c r="E8" s="317">
        <f>'4'!G11</f>
        <v>37279837</v>
      </c>
      <c r="F8" s="318">
        <f>'4'!H11</f>
        <v>38824200</v>
      </c>
    </row>
    <row r="9" spans="1:6" x14ac:dyDescent="0.2">
      <c r="A9" s="315" t="s">
        <v>172</v>
      </c>
      <c r="B9" s="316">
        <v>15400000</v>
      </c>
      <c r="C9" s="316">
        <f>15400000+2100000</f>
        <v>17500000</v>
      </c>
      <c r="D9" s="315" t="s">
        <v>173</v>
      </c>
      <c r="E9" s="317">
        <f>'4'!G12</f>
        <v>7558990</v>
      </c>
      <c r="F9" s="318">
        <f>'4'!H12</f>
        <v>7798413</v>
      </c>
    </row>
    <row r="10" spans="1:6" x14ac:dyDescent="0.2">
      <c r="A10" s="315" t="s">
        <v>174</v>
      </c>
      <c r="B10" s="316">
        <v>64421252</v>
      </c>
      <c r="C10" s="316">
        <f>64421252+6331100+174000</f>
        <v>70926352</v>
      </c>
      <c r="D10" s="315" t="s">
        <v>24</v>
      </c>
      <c r="E10" s="317">
        <f>'4'!G13</f>
        <v>39919661</v>
      </c>
      <c r="F10" s="318">
        <f>'4'!H13</f>
        <v>39240163</v>
      </c>
    </row>
    <row r="11" spans="1:6" x14ac:dyDescent="0.2">
      <c r="A11" s="315" t="s">
        <v>175</v>
      </c>
      <c r="B11" s="316">
        <v>1322420</v>
      </c>
      <c r="C11" s="316">
        <f>1322420+1467234</f>
        <v>2789654</v>
      </c>
      <c r="D11" s="315" t="s">
        <v>176</v>
      </c>
      <c r="E11" s="317">
        <f>'4'!G15</f>
        <v>4310000</v>
      </c>
      <c r="F11" s="313">
        <f>4310000+174000</f>
        <v>4484000</v>
      </c>
    </row>
    <row r="12" spans="1:6" x14ac:dyDescent="0.2">
      <c r="A12" s="319" t="s">
        <v>268</v>
      </c>
      <c r="B12" s="317"/>
      <c r="C12" s="317"/>
      <c r="D12" s="319" t="s">
        <v>292</v>
      </c>
      <c r="E12" s="317">
        <f>'4'!G16</f>
        <v>5369381</v>
      </c>
      <c r="F12" s="338">
        <f>'4'!H16</f>
        <v>5369411</v>
      </c>
    </row>
    <row r="13" spans="1:6" ht="13.5" customHeight="1" x14ac:dyDescent="0.2">
      <c r="A13" s="315" t="s">
        <v>177</v>
      </c>
      <c r="B13" s="316">
        <v>4800378</v>
      </c>
      <c r="C13" s="316">
        <v>4800378</v>
      </c>
      <c r="D13" s="319" t="s">
        <v>293</v>
      </c>
      <c r="E13" s="317">
        <f>'4'!G17</f>
        <v>416000</v>
      </c>
      <c r="F13" s="313">
        <f>416000+6331100</f>
        <v>6747100</v>
      </c>
    </row>
    <row r="14" spans="1:6" ht="13.5" customHeight="1" x14ac:dyDescent="0.2">
      <c r="A14" s="315"/>
      <c r="B14" s="317"/>
      <c r="C14" s="317"/>
      <c r="D14" s="315" t="s">
        <v>178</v>
      </c>
      <c r="E14" s="317">
        <f>'4'!G32</f>
        <v>2766147</v>
      </c>
      <c r="F14" s="338">
        <f>'4'!H32</f>
        <v>4619791</v>
      </c>
    </row>
    <row r="15" spans="1:6" ht="13.5" customHeight="1" x14ac:dyDescent="0.2">
      <c r="A15" s="314" t="s">
        <v>179</v>
      </c>
      <c r="B15" s="329">
        <v>97620016</v>
      </c>
      <c r="C15" s="340">
        <f>SUM(C8:C13)</f>
        <v>107692350</v>
      </c>
      <c r="D15" s="314" t="s">
        <v>180</v>
      </c>
      <c r="E15" s="329">
        <f>SUM(E8:E14)</f>
        <v>97620016</v>
      </c>
      <c r="F15" s="343">
        <f>SUM(F8:F14)</f>
        <v>107083078</v>
      </c>
    </row>
    <row r="16" spans="1:6" x14ac:dyDescent="0.2">
      <c r="A16" s="314"/>
      <c r="B16" s="329"/>
      <c r="C16" s="329"/>
      <c r="D16" s="314"/>
      <c r="E16" s="329"/>
      <c r="F16" s="313"/>
    </row>
    <row r="17" spans="1:6" x14ac:dyDescent="0.2">
      <c r="A17" s="315" t="s">
        <v>181</v>
      </c>
      <c r="B17" s="316">
        <v>89558990</v>
      </c>
      <c r="C17" s="316">
        <v>89558990</v>
      </c>
      <c r="D17" s="319" t="s">
        <v>201</v>
      </c>
      <c r="E17" s="317">
        <f>'4'!G19</f>
        <v>122036517</v>
      </c>
      <c r="F17" s="318">
        <f>'4'!H19</f>
        <v>122645789</v>
      </c>
    </row>
    <row r="18" spans="1:6" x14ac:dyDescent="0.2">
      <c r="A18" s="315" t="s">
        <v>182</v>
      </c>
      <c r="B18" s="317"/>
      <c r="C18" s="317"/>
      <c r="D18" s="319" t="s">
        <v>34</v>
      </c>
      <c r="E18" s="317">
        <f>'4'!G26</f>
        <v>0</v>
      </c>
      <c r="F18" s="313">
        <v>0</v>
      </c>
    </row>
    <row r="19" spans="1:6" x14ac:dyDescent="0.2">
      <c r="A19" s="315" t="s">
        <v>183</v>
      </c>
      <c r="B19" s="317"/>
      <c r="C19" s="317"/>
      <c r="D19" s="315"/>
      <c r="E19" s="317"/>
      <c r="F19" s="313"/>
    </row>
    <row r="20" spans="1:6" x14ac:dyDescent="0.2">
      <c r="A20" s="315" t="s">
        <v>184</v>
      </c>
      <c r="B20" s="316">
        <v>32477527</v>
      </c>
      <c r="C20" s="316">
        <v>32477527</v>
      </c>
      <c r="D20" s="315"/>
      <c r="E20" s="317"/>
      <c r="F20" s="313"/>
    </row>
    <row r="21" spans="1:6" x14ac:dyDescent="0.2">
      <c r="A21" s="314" t="s">
        <v>185</v>
      </c>
      <c r="B21" s="329">
        <v>122036517</v>
      </c>
      <c r="C21" s="329">
        <v>122036517</v>
      </c>
      <c r="D21" s="314" t="s">
        <v>186</v>
      </c>
      <c r="E21" s="329">
        <f>SUM(E17:E20)</f>
        <v>122036517</v>
      </c>
      <c r="F21" s="343">
        <f>F17</f>
        <v>122645789</v>
      </c>
    </row>
    <row r="22" spans="1:6" ht="13.5" thickBot="1" x14ac:dyDescent="0.25">
      <c r="A22" s="320" t="s">
        <v>132</v>
      </c>
      <c r="B22" s="321">
        <v>219656533</v>
      </c>
      <c r="C22" s="341">
        <f>C21+C15</f>
        <v>229728867</v>
      </c>
      <c r="D22" s="320" t="s">
        <v>132</v>
      </c>
      <c r="E22" s="322">
        <f>E15+E21</f>
        <v>219656533</v>
      </c>
      <c r="F22" s="342">
        <f>F21+F15</f>
        <v>229728867</v>
      </c>
    </row>
    <row r="23" spans="1:6" x14ac:dyDescent="0.2">
      <c r="A23" s="209"/>
      <c r="B23" s="209"/>
      <c r="C23" s="209"/>
      <c r="D23" s="209"/>
      <c r="E23" s="209"/>
    </row>
    <row r="24" spans="1:6" x14ac:dyDescent="0.2">
      <c r="A24" s="209"/>
      <c r="B24" s="209"/>
      <c r="C24" s="209"/>
      <c r="D24" s="209"/>
      <c r="E24" s="209"/>
    </row>
  </sheetData>
  <mergeCells count="4">
    <mergeCell ref="A5:B5"/>
    <mergeCell ref="A1:E1"/>
    <mergeCell ref="A3:E3"/>
    <mergeCell ref="D5:E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zoomScale="130" zoomScaleNormal="100" zoomScaleSheetLayoutView="130" workbookViewId="0">
      <selection activeCell="C26" sqref="C26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442" t="s">
        <v>320</v>
      </c>
      <c r="B1" s="442"/>
      <c r="C1" s="442"/>
    </row>
    <row r="2" spans="1:3" x14ac:dyDescent="0.2">
      <c r="A2" s="243"/>
    </row>
    <row r="3" spans="1:3" x14ac:dyDescent="0.2">
      <c r="A3" s="243"/>
    </row>
    <row r="4" spans="1:3" x14ac:dyDescent="0.2">
      <c r="A4" s="441" t="s">
        <v>187</v>
      </c>
      <c r="B4" s="441"/>
      <c r="C4" s="441"/>
    </row>
    <row r="5" spans="1:3" x14ac:dyDescent="0.2">
      <c r="A5" s="245"/>
    </row>
    <row r="6" spans="1:3" x14ac:dyDescent="0.2">
      <c r="A6" s="371" t="s">
        <v>31</v>
      </c>
      <c r="B6" s="371"/>
      <c r="C6" s="371"/>
    </row>
    <row r="7" spans="1:3" x14ac:dyDescent="0.2">
      <c r="A7" s="371"/>
      <c r="B7" s="371"/>
      <c r="C7" s="371"/>
    </row>
    <row r="8" spans="1:3" ht="15.75" x14ac:dyDescent="0.2">
      <c r="A8" s="241"/>
    </row>
    <row r="9" spans="1:3" ht="15.75" x14ac:dyDescent="0.2">
      <c r="A9" s="241"/>
    </row>
    <row r="10" spans="1:3" ht="16.5" thickBot="1" x14ac:dyDescent="0.25">
      <c r="A10" s="241"/>
    </row>
    <row r="11" spans="1:3" ht="24.75" customHeight="1" x14ac:dyDescent="0.2">
      <c r="A11" s="454" t="s">
        <v>13</v>
      </c>
      <c r="B11" s="455"/>
      <c r="C11" s="253" t="s">
        <v>61</v>
      </c>
    </row>
    <row r="12" spans="1:3" ht="16.5" thickBot="1" x14ac:dyDescent="0.25">
      <c r="A12" s="456"/>
      <c r="B12" s="457"/>
      <c r="C12" s="255" t="s">
        <v>12</v>
      </c>
    </row>
    <row r="13" spans="1:3" ht="21.75" customHeight="1" x14ac:dyDescent="0.2">
      <c r="A13" s="445" t="s">
        <v>12</v>
      </c>
      <c r="B13" s="446"/>
      <c r="C13" s="447"/>
    </row>
    <row r="14" spans="1:3" ht="24.75" customHeight="1" x14ac:dyDescent="0.2">
      <c r="A14" s="458">
        <v>1</v>
      </c>
      <c r="B14" s="312" t="s">
        <v>294</v>
      </c>
      <c r="C14" s="252">
        <v>2350000</v>
      </c>
    </row>
    <row r="15" spans="1:3" ht="24.75" customHeight="1" x14ac:dyDescent="0.2">
      <c r="A15" s="459"/>
      <c r="B15" s="312" t="s">
        <v>305</v>
      </c>
      <c r="C15" s="252">
        <v>200000</v>
      </c>
    </row>
    <row r="16" spans="1:3" ht="24.75" customHeight="1" x14ac:dyDescent="0.2">
      <c r="A16" s="459"/>
      <c r="B16" s="309" t="s">
        <v>304</v>
      </c>
      <c r="C16" s="252">
        <v>3973615</v>
      </c>
    </row>
    <row r="17" spans="1:3" ht="24.75" customHeight="1" x14ac:dyDescent="0.2">
      <c r="A17" s="459"/>
      <c r="B17" s="309" t="s">
        <v>306</v>
      </c>
      <c r="C17" s="252">
        <v>3348828</v>
      </c>
    </row>
    <row r="18" spans="1:3" ht="24.75" customHeight="1" x14ac:dyDescent="0.2">
      <c r="A18" s="459"/>
      <c r="B18" s="309" t="s">
        <v>307</v>
      </c>
      <c r="C18" s="252">
        <v>800000</v>
      </c>
    </row>
    <row r="19" spans="1:3" ht="24.75" customHeight="1" x14ac:dyDescent="0.2">
      <c r="A19" s="459"/>
      <c r="B19" s="309" t="s">
        <v>308</v>
      </c>
      <c r="C19" s="252">
        <v>500000</v>
      </c>
    </row>
    <row r="20" spans="1:3" ht="24.75" customHeight="1" x14ac:dyDescent="0.2">
      <c r="A20" s="459"/>
      <c r="B20" s="309" t="s">
        <v>309</v>
      </c>
      <c r="C20" s="252">
        <v>400000</v>
      </c>
    </row>
    <row r="21" spans="1:3" ht="24.75" customHeight="1" x14ac:dyDescent="0.2">
      <c r="A21" s="459"/>
      <c r="B21" s="309" t="s">
        <v>303</v>
      </c>
      <c r="C21" s="252">
        <v>72763003</v>
      </c>
    </row>
    <row r="22" spans="1:3" ht="24.75" customHeight="1" x14ac:dyDescent="0.2">
      <c r="A22" s="459"/>
      <c r="B22" s="309" t="s">
        <v>295</v>
      </c>
      <c r="C22" s="252">
        <v>9000000</v>
      </c>
    </row>
    <row r="23" spans="1:3" ht="24.75" customHeight="1" x14ac:dyDescent="0.2">
      <c r="A23" s="459"/>
      <c r="B23" s="309" t="s">
        <v>325</v>
      </c>
      <c r="C23" s="252">
        <v>139827</v>
      </c>
    </row>
    <row r="24" spans="1:3" ht="24.75" customHeight="1" x14ac:dyDescent="0.2">
      <c r="A24" s="459"/>
      <c r="B24" s="309" t="s">
        <v>310</v>
      </c>
      <c r="C24" s="252">
        <v>2925984</v>
      </c>
    </row>
    <row r="25" spans="1:3" ht="24.75" customHeight="1" x14ac:dyDescent="0.2">
      <c r="A25" s="460"/>
      <c r="B25" s="309" t="s">
        <v>221</v>
      </c>
      <c r="C25" s="252">
        <v>25752840</v>
      </c>
    </row>
    <row r="26" spans="1:3" ht="28.5" customHeight="1" x14ac:dyDescent="0.2">
      <c r="A26" s="452" t="s">
        <v>222</v>
      </c>
      <c r="B26" s="453"/>
      <c r="C26" s="310">
        <f>SUM(C14:C25)</f>
        <v>122154097</v>
      </c>
    </row>
    <row r="27" spans="1:3" ht="24.75" customHeight="1" x14ac:dyDescent="0.2">
      <c r="A27" s="445" t="s">
        <v>120</v>
      </c>
      <c r="B27" s="446"/>
      <c r="C27" s="447"/>
    </row>
    <row r="28" spans="1:3" ht="52.5" customHeight="1" x14ac:dyDescent="0.2">
      <c r="A28" s="443">
        <v>2</v>
      </c>
      <c r="B28" s="251" t="s">
        <v>319</v>
      </c>
      <c r="C28" s="252">
        <f>76450+310709</f>
        <v>387159</v>
      </c>
    </row>
    <row r="29" spans="1:3" ht="52.5" customHeight="1" x14ac:dyDescent="0.2">
      <c r="A29" s="444"/>
      <c r="B29" s="251" t="s">
        <v>221</v>
      </c>
      <c r="C29" s="252">
        <f>20642+83891</f>
        <v>104533</v>
      </c>
    </row>
    <row r="30" spans="1:3" ht="25.5" customHeight="1" thickBot="1" x14ac:dyDescent="0.25">
      <c r="A30" s="448" t="s">
        <v>222</v>
      </c>
      <c r="B30" s="449"/>
      <c r="C30" s="249">
        <f>SUM(C28:C29)</f>
        <v>491692</v>
      </c>
    </row>
    <row r="31" spans="1:3" ht="25.5" customHeight="1" thickBot="1" x14ac:dyDescent="0.25">
      <c r="A31" s="450" t="s">
        <v>222</v>
      </c>
      <c r="B31" s="451"/>
      <c r="C31" s="254">
        <f>C30+C26</f>
        <v>122645789</v>
      </c>
    </row>
  </sheetData>
  <mergeCells count="13">
    <mergeCell ref="A30:B30"/>
    <mergeCell ref="A31:B31"/>
    <mergeCell ref="A6:C6"/>
    <mergeCell ref="A7:C7"/>
    <mergeCell ref="A26:B26"/>
    <mergeCell ref="A11:B11"/>
    <mergeCell ref="A12:B12"/>
    <mergeCell ref="A14:A25"/>
    <mergeCell ref="A4:C4"/>
    <mergeCell ref="A1:C1"/>
    <mergeCell ref="A28:A29"/>
    <mergeCell ref="A27:C27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11</vt:i4>
      </vt:variant>
    </vt:vector>
  </HeadingPairs>
  <TitlesOfParts>
    <vt:vector size="22" baseType="lpstr">
      <vt:lpstr>2</vt:lpstr>
      <vt:lpstr>2a</vt:lpstr>
      <vt:lpstr>2b</vt:lpstr>
      <vt:lpstr>3</vt:lpstr>
      <vt:lpstr>4</vt:lpstr>
      <vt:lpstr>4önk</vt:lpstr>
      <vt:lpstr>4ovi</vt:lpstr>
      <vt:lpstr>5</vt:lpstr>
      <vt:lpstr>8</vt:lpstr>
      <vt:lpstr>10</vt:lpstr>
      <vt:lpstr>13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2018-02-08T14:31:44Z</cp:lastPrinted>
  <dcterms:created xsi:type="dcterms:W3CDTF">2005-12-27T13:42:28Z</dcterms:created>
  <dcterms:modified xsi:type="dcterms:W3CDTF">2018-11-20T13:21:38Z</dcterms:modified>
</cp:coreProperties>
</file>