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9440" windowHeight="9975" activeTab="3"/>
  </bookViews>
  <sheets>
    <sheet name="1. Bevételek" sheetId="1" r:id="rId1"/>
    <sheet name="2. Kiadások" sheetId="2" r:id="rId2"/>
    <sheet name="3. Pénzeszköz átadás" sheetId="3" r:id="rId3"/>
    <sheet name="4.Felhalmozási k." sheetId="5" r:id="rId4"/>
  </sheets>
  <externalReferences>
    <externalReference r:id="rId5"/>
    <externalReference r:id="rId6"/>
  </externalReferences>
  <definedNames>
    <definedName name="beruh" localSheetId="2">'[1]4.1. táj.'!#REF!</definedName>
    <definedName name="beruh" localSheetId="3">'[1]4.1. táj.'!#REF!</definedName>
    <definedName name="beruh">'[1]4.1. táj.'!#REF!</definedName>
    <definedName name="intézmények" localSheetId="2">'[2]4.1. táj.'!#REF!</definedName>
    <definedName name="intézmények" localSheetId="3">'[2]4.1. táj.'!#REF!</definedName>
    <definedName name="intézmények">'[2]4.1. táj.'!#REF!</definedName>
    <definedName name="_xlnm.Print_Titles" localSheetId="0">'1. Bevételek'!$4:$7</definedName>
    <definedName name="_xlnm.Print_Titles" localSheetId="1">'2. Kiadások'!$3:$3</definedName>
    <definedName name="_xlnm.Print_Area" localSheetId="0">'1. Bevételek'!$A$2:$O$53</definedName>
    <definedName name="_xlnm.Print_Area" localSheetId="1">'2. Kiadások'!$A$1:$O$35</definedName>
  </definedNames>
  <calcPr calcId="145621"/>
</workbook>
</file>

<file path=xl/calcChain.xml><?xml version="1.0" encoding="utf-8"?>
<calcChain xmlns="http://schemas.openxmlformats.org/spreadsheetml/2006/main">
  <c r="E49" i="3" l="1"/>
  <c r="I15" i="5" l="1"/>
  <c r="I11" i="5"/>
  <c r="I16" i="5" s="1"/>
  <c r="J11" i="5"/>
  <c r="J16" i="5" s="1"/>
  <c r="H7" i="5"/>
  <c r="H8" i="5"/>
  <c r="H9" i="5"/>
  <c r="H10" i="5"/>
  <c r="H12" i="5"/>
  <c r="H13" i="5"/>
  <c r="H15" i="5" s="1"/>
  <c r="H14" i="5"/>
  <c r="H6" i="5"/>
  <c r="H11" i="5" s="1"/>
  <c r="J15" i="5"/>
  <c r="G15" i="5"/>
  <c r="G11" i="5"/>
  <c r="H16" i="5" l="1"/>
  <c r="G16" i="5"/>
  <c r="F24" i="3"/>
  <c r="F26" i="3" s="1"/>
  <c r="G24" i="3"/>
  <c r="G26" i="3" s="1"/>
  <c r="D24" i="3"/>
  <c r="E25" i="3"/>
  <c r="E24" i="3" s="1"/>
  <c r="E26" i="3" s="1"/>
  <c r="E28" i="3"/>
  <c r="E30" i="3"/>
  <c r="E32" i="3"/>
  <c r="E33" i="3"/>
  <c r="E35" i="3"/>
  <c r="E34" i="3" s="1"/>
  <c r="E37" i="3"/>
  <c r="E38" i="3"/>
  <c r="E39" i="3"/>
  <c r="E36" i="3" l="1"/>
  <c r="F36" i="3"/>
  <c r="G36" i="3"/>
  <c r="F34" i="3"/>
  <c r="G34" i="3"/>
  <c r="D36" i="3"/>
  <c r="D34" i="3"/>
  <c r="F10" i="3"/>
  <c r="G10" i="3"/>
  <c r="D10" i="3"/>
  <c r="E16" i="3"/>
  <c r="E11" i="3"/>
  <c r="E12" i="3"/>
  <c r="E13" i="3"/>
  <c r="E14" i="3"/>
  <c r="E15" i="3"/>
  <c r="G7" i="3"/>
  <c r="F7" i="3"/>
  <c r="D7" i="3"/>
  <c r="E16" i="1"/>
  <c r="F49" i="1"/>
  <c r="G49" i="1"/>
  <c r="D49" i="1"/>
  <c r="E36" i="1"/>
  <c r="E12" i="1"/>
  <c r="E6" i="1"/>
  <c r="E7" i="1"/>
  <c r="E8" i="1"/>
  <c r="E9" i="1"/>
  <c r="E10" i="1"/>
  <c r="F11" i="1" l="1"/>
  <c r="F18" i="1" s="1"/>
  <c r="F20" i="1"/>
  <c r="N20" i="1" s="1"/>
  <c r="F26" i="1"/>
  <c r="F28" i="1" s="1"/>
  <c r="F37" i="1"/>
  <c r="F40" i="1"/>
  <c r="F42" i="1"/>
  <c r="N42" i="1" s="1"/>
  <c r="F45" i="1"/>
  <c r="F47" i="1"/>
  <c r="G54" i="3"/>
  <c r="E54" i="3"/>
  <c r="D52" i="3"/>
  <c r="E47" i="3"/>
  <c r="E46" i="3"/>
  <c r="E45" i="3"/>
  <c r="E44" i="3"/>
  <c r="E43" i="3"/>
  <c r="E42" i="3"/>
  <c r="E41" i="3"/>
  <c r="G40" i="3"/>
  <c r="F40" i="3"/>
  <c r="D40" i="3"/>
  <c r="G31" i="3"/>
  <c r="F31" i="3"/>
  <c r="D31" i="3"/>
  <c r="G29" i="3"/>
  <c r="F29" i="3"/>
  <c r="D29" i="3"/>
  <c r="E17" i="3"/>
  <c r="E10" i="3" s="1"/>
  <c r="E9" i="3"/>
  <c r="E8" i="3" s="1"/>
  <c r="G8" i="3"/>
  <c r="G18" i="3" s="1"/>
  <c r="G27" i="3" s="1"/>
  <c r="F8" i="3"/>
  <c r="F18" i="3" s="1"/>
  <c r="F27" i="3" s="1"/>
  <c r="D8" i="3"/>
  <c r="D18" i="3" s="1"/>
  <c r="E7" i="3"/>
  <c r="E6" i="3" s="1"/>
  <c r="G6" i="3"/>
  <c r="F6" i="3"/>
  <c r="D6" i="3"/>
  <c r="K35" i="2"/>
  <c r="G32" i="2"/>
  <c r="O32" i="2" s="1"/>
  <c r="D32" i="2"/>
  <c r="L32" i="2" s="1"/>
  <c r="O31" i="2"/>
  <c r="N31" i="2"/>
  <c r="L31" i="2"/>
  <c r="E31" i="2"/>
  <c r="M31" i="2" s="1"/>
  <c r="P30" i="2"/>
  <c r="O30" i="2"/>
  <c r="N30" i="2"/>
  <c r="L30" i="2"/>
  <c r="E30" i="2"/>
  <c r="O29" i="2"/>
  <c r="N29" i="2"/>
  <c r="L29" i="2"/>
  <c r="E29" i="2"/>
  <c r="M29" i="2" s="1"/>
  <c r="O28" i="2"/>
  <c r="F28" i="2"/>
  <c r="F32" i="2" s="1"/>
  <c r="P32" i="2" s="1"/>
  <c r="D28" i="2"/>
  <c r="L28" i="2" s="1"/>
  <c r="G26" i="2"/>
  <c r="O26" i="2" s="1"/>
  <c r="F26" i="2"/>
  <c r="N26" i="2" s="1"/>
  <c r="D26" i="2"/>
  <c r="L26" i="2" s="1"/>
  <c r="P25" i="2"/>
  <c r="O25" i="2"/>
  <c r="N25" i="2"/>
  <c r="L25" i="2"/>
  <c r="E25" i="2"/>
  <c r="M25" i="2" s="1"/>
  <c r="O24" i="2"/>
  <c r="N24" i="2"/>
  <c r="L24" i="2"/>
  <c r="E24" i="2"/>
  <c r="M24" i="2" s="1"/>
  <c r="P23" i="2"/>
  <c r="O23" i="2"/>
  <c r="N23" i="2"/>
  <c r="L23" i="2"/>
  <c r="E23" i="2"/>
  <c r="M23" i="2" s="1"/>
  <c r="P22" i="2"/>
  <c r="O22" i="2"/>
  <c r="N22" i="2"/>
  <c r="L22" i="2"/>
  <c r="E22" i="2"/>
  <c r="M22" i="2" s="1"/>
  <c r="P21" i="2"/>
  <c r="O21" i="2"/>
  <c r="N21" i="2"/>
  <c r="L21" i="2"/>
  <c r="E21" i="2"/>
  <c r="M21" i="2" s="1"/>
  <c r="G20" i="2"/>
  <c r="O20" i="2" s="1"/>
  <c r="F20" i="2"/>
  <c r="D20" i="2"/>
  <c r="L20" i="2" s="1"/>
  <c r="P19" i="2"/>
  <c r="O19" i="2"/>
  <c r="N19" i="2"/>
  <c r="L19" i="2"/>
  <c r="E19" i="2"/>
  <c r="M19" i="2" s="1"/>
  <c r="P18" i="2"/>
  <c r="O18" i="2"/>
  <c r="N18" i="2"/>
  <c r="L18" i="2"/>
  <c r="E18" i="2"/>
  <c r="M18" i="2" s="1"/>
  <c r="P17" i="2"/>
  <c r="O17" i="2"/>
  <c r="N17" i="2"/>
  <c r="L17" i="2"/>
  <c r="E17" i="2"/>
  <c r="M17" i="2" s="1"/>
  <c r="P16" i="2"/>
  <c r="O16" i="2"/>
  <c r="N16" i="2"/>
  <c r="L16" i="2"/>
  <c r="E16" i="2"/>
  <c r="M16" i="2" s="1"/>
  <c r="P15" i="2"/>
  <c r="O15" i="2"/>
  <c r="N15" i="2"/>
  <c r="L15" i="2"/>
  <c r="E15" i="2"/>
  <c r="M15" i="2" s="1"/>
  <c r="G14" i="2"/>
  <c r="O14" i="2" s="1"/>
  <c r="F14" i="2"/>
  <c r="N14" i="2" s="1"/>
  <c r="D14" i="2"/>
  <c r="L14" i="2" s="1"/>
  <c r="P13" i="2"/>
  <c r="O13" i="2"/>
  <c r="N13" i="2"/>
  <c r="L13" i="2"/>
  <c r="E13" i="2"/>
  <c r="M13" i="2" s="1"/>
  <c r="O12" i="2"/>
  <c r="N12" i="2"/>
  <c r="L12" i="2"/>
  <c r="E12" i="2"/>
  <c r="M12" i="2" s="1"/>
  <c r="P11" i="2"/>
  <c r="O11" i="2"/>
  <c r="N11" i="2"/>
  <c r="L11" i="2"/>
  <c r="E11" i="2"/>
  <c r="M11" i="2" s="1"/>
  <c r="P10" i="2"/>
  <c r="O10" i="2"/>
  <c r="N10" i="2"/>
  <c r="L10" i="2"/>
  <c r="E10" i="2"/>
  <c r="M10" i="2" s="1"/>
  <c r="P9" i="2"/>
  <c r="O9" i="2"/>
  <c r="N9" i="2"/>
  <c r="L9" i="2"/>
  <c r="E9" i="2"/>
  <c r="M9" i="2" s="1"/>
  <c r="P8" i="2"/>
  <c r="O8" i="2"/>
  <c r="N8" i="2"/>
  <c r="L8" i="2"/>
  <c r="E8" i="2"/>
  <c r="M8" i="2" s="1"/>
  <c r="G7" i="2"/>
  <c r="O7" i="2" s="1"/>
  <c r="F7" i="2"/>
  <c r="D7" i="2"/>
  <c r="P6" i="2"/>
  <c r="O6" i="2"/>
  <c r="N6" i="2"/>
  <c r="L6" i="2"/>
  <c r="E6" i="2"/>
  <c r="M6" i="2" s="1"/>
  <c r="P5" i="2"/>
  <c r="O5" i="2"/>
  <c r="N5" i="2"/>
  <c r="L5" i="2"/>
  <c r="E5" i="2"/>
  <c r="M5" i="2" s="1"/>
  <c r="K51" i="1"/>
  <c r="J51" i="1"/>
  <c r="H51" i="1"/>
  <c r="O49" i="1"/>
  <c r="N49" i="1"/>
  <c r="L49" i="1"/>
  <c r="O48" i="1"/>
  <c r="N48" i="1"/>
  <c r="L48" i="1"/>
  <c r="E48" i="1"/>
  <c r="G47" i="1"/>
  <c r="O47" i="1" s="1"/>
  <c r="D47" i="1"/>
  <c r="L47" i="1" s="1"/>
  <c r="P46" i="1"/>
  <c r="O46" i="1"/>
  <c r="N46" i="1"/>
  <c r="L46" i="1"/>
  <c r="E46" i="1"/>
  <c r="M46" i="1" s="1"/>
  <c r="O45" i="1"/>
  <c r="D45" i="1"/>
  <c r="O44" i="1"/>
  <c r="N44" i="1"/>
  <c r="L44" i="1"/>
  <c r="E44" i="1"/>
  <c r="M44" i="1" s="1"/>
  <c r="G42" i="1"/>
  <c r="D42" i="1"/>
  <c r="L42" i="1" s="1"/>
  <c r="P41" i="1"/>
  <c r="O41" i="1"/>
  <c r="N41" i="1"/>
  <c r="L41" i="1"/>
  <c r="E41" i="1"/>
  <c r="M41" i="1" s="1"/>
  <c r="G40" i="1"/>
  <c r="O40" i="1" s="1"/>
  <c r="D40" i="1"/>
  <c r="L40" i="1" s="1"/>
  <c r="O39" i="1"/>
  <c r="N39" i="1"/>
  <c r="E39" i="1"/>
  <c r="O38" i="1"/>
  <c r="N38" i="1"/>
  <c r="L38" i="1"/>
  <c r="E38" i="1"/>
  <c r="G37" i="1"/>
  <c r="O37" i="1" s="1"/>
  <c r="D37" i="1"/>
  <c r="L37" i="1" s="1"/>
  <c r="O36" i="1"/>
  <c r="N36" i="1"/>
  <c r="M36" i="1"/>
  <c r="L36" i="1"/>
  <c r="O35" i="1"/>
  <c r="N35" i="1"/>
  <c r="L35" i="1"/>
  <c r="E35" i="1"/>
  <c r="M35" i="1" s="1"/>
  <c r="O34" i="1"/>
  <c r="N34" i="1"/>
  <c r="L34" i="1"/>
  <c r="E34" i="1"/>
  <c r="M34" i="1" s="1"/>
  <c r="P33" i="1"/>
  <c r="O33" i="1"/>
  <c r="N33" i="1"/>
  <c r="L33" i="1"/>
  <c r="E33" i="1"/>
  <c r="M33" i="1" s="1"/>
  <c r="P32" i="1"/>
  <c r="O32" i="1"/>
  <c r="N32" i="1"/>
  <c r="L32" i="1"/>
  <c r="E32" i="1"/>
  <c r="M32" i="1" s="1"/>
  <c r="O31" i="1"/>
  <c r="N31" i="1"/>
  <c r="L31" i="1"/>
  <c r="E31" i="1"/>
  <c r="M31" i="1" s="1"/>
  <c r="P30" i="1"/>
  <c r="O30" i="1"/>
  <c r="N30" i="1"/>
  <c r="L30" i="1"/>
  <c r="E30" i="1"/>
  <c r="M30" i="1" s="1"/>
  <c r="P29" i="1"/>
  <c r="O29" i="1"/>
  <c r="N29" i="1"/>
  <c r="L29" i="1"/>
  <c r="I29" i="1"/>
  <c r="E29" i="1"/>
  <c r="P27" i="1"/>
  <c r="O27" i="1"/>
  <c r="N27" i="1"/>
  <c r="L27" i="1"/>
  <c r="I27" i="1"/>
  <c r="E27" i="1"/>
  <c r="H26" i="1"/>
  <c r="H28" i="1" s="1"/>
  <c r="I28" i="1" s="1"/>
  <c r="G26" i="1"/>
  <c r="P26" i="1" s="1"/>
  <c r="D26" i="1"/>
  <c r="D28" i="1" s="1"/>
  <c r="O25" i="1"/>
  <c r="N25" i="1"/>
  <c r="L25" i="1"/>
  <c r="I25" i="1"/>
  <c r="E25" i="1"/>
  <c r="P24" i="1"/>
  <c r="O24" i="1"/>
  <c r="N24" i="1"/>
  <c r="L24" i="1"/>
  <c r="I24" i="1"/>
  <c r="E24" i="1"/>
  <c r="P23" i="1"/>
  <c r="O23" i="1"/>
  <c r="N23" i="1"/>
  <c r="L23" i="1"/>
  <c r="I23" i="1"/>
  <c r="E23" i="1"/>
  <c r="E26" i="1" s="1"/>
  <c r="P22" i="1"/>
  <c r="O22" i="1"/>
  <c r="N22" i="1"/>
  <c r="L22" i="1"/>
  <c r="I22" i="1"/>
  <c r="E22" i="1"/>
  <c r="O21" i="1"/>
  <c r="N21" i="1"/>
  <c r="L21" i="1"/>
  <c r="I21" i="1"/>
  <c r="E21" i="1"/>
  <c r="M21" i="1" s="1"/>
  <c r="H20" i="1"/>
  <c r="I20" i="1" s="1"/>
  <c r="G20" i="1"/>
  <c r="O20" i="1" s="1"/>
  <c r="D20" i="1"/>
  <c r="O19" i="1"/>
  <c r="N19" i="1"/>
  <c r="L19" i="1"/>
  <c r="I19" i="1"/>
  <c r="E19" i="1"/>
  <c r="E20" i="1" s="1"/>
  <c r="M20" i="1" s="1"/>
  <c r="K17" i="1"/>
  <c r="J17" i="1"/>
  <c r="N17" i="1" s="1"/>
  <c r="H17" i="1"/>
  <c r="D17" i="1"/>
  <c r="E17" i="1" s="1"/>
  <c r="O16" i="1"/>
  <c r="N16" i="1"/>
  <c r="L16" i="1"/>
  <c r="I16" i="1"/>
  <c r="O15" i="1"/>
  <c r="N15" i="1"/>
  <c r="L15" i="1"/>
  <c r="I15" i="1"/>
  <c r="E15" i="1"/>
  <c r="O14" i="1"/>
  <c r="N14" i="1"/>
  <c r="L14" i="1"/>
  <c r="I14" i="1"/>
  <c r="E14" i="1"/>
  <c r="O13" i="1"/>
  <c r="N13" i="1"/>
  <c r="L13" i="1"/>
  <c r="I13" i="1"/>
  <c r="E13" i="1"/>
  <c r="P12" i="1"/>
  <c r="O12" i="1"/>
  <c r="N12" i="1"/>
  <c r="L12" i="1"/>
  <c r="I12" i="1"/>
  <c r="K11" i="1"/>
  <c r="J11" i="1"/>
  <c r="H11" i="1"/>
  <c r="H18" i="1" s="1"/>
  <c r="I18" i="1" s="1"/>
  <c r="G11" i="1"/>
  <c r="D11" i="1"/>
  <c r="D18" i="1" s="1"/>
  <c r="P10" i="1"/>
  <c r="O10" i="1"/>
  <c r="N10" i="1"/>
  <c r="M10" i="1"/>
  <c r="P9" i="1"/>
  <c r="O9" i="1"/>
  <c r="N9" i="1"/>
  <c r="P8" i="1"/>
  <c r="O8" i="1"/>
  <c r="N8" i="1"/>
  <c r="L8" i="1"/>
  <c r="I8" i="1"/>
  <c r="P7" i="1"/>
  <c r="O7" i="1"/>
  <c r="N7" i="1"/>
  <c r="L7" i="1"/>
  <c r="I7" i="1"/>
  <c r="O6" i="1"/>
  <c r="N6" i="1"/>
  <c r="L6" i="1"/>
  <c r="I6" i="1"/>
  <c r="P5" i="1"/>
  <c r="O5" i="1"/>
  <c r="N5" i="1"/>
  <c r="L5" i="1"/>
  <c r="I5" i="1"/>
  <c r="E5" i="1"/>
  <c r="M48" i="1" l="1"/>
  <c r="E49" i="1"/>
  <c r="M49" i="1" s="1"/>
  <c r="I17" i="1"/>
  <c r="I11" i="1"/>
  <c r="L20" i="1"/>
  <c r="L28" i="1"/>
  <c r="P42" i="1"/>
  <c r="G50" i="1"/>
  <c r="D22" i="3"/>
  <c r="G58" i="3"/>
  <c r="G22" i="3"/>
  <c r="E28" i="2"/>
  <c r="M28" i="2" s="1"/>
  <c r="F22" i="3"/>
  <c r="E18" i="3"/>
  <c r="E27" i="3" s="1"/>
  <c r="D57" i="3"/>
  <c r="D50" i="3"/>
  <c r="G50" i="3"/>
  <c r="G57" i="3"/>
  <c r="F57" i="3"/>
  <c r="F58" i="3" s="1"/>
  <c r="F50" i="3"/>
  <c r="E29" i="3"/>
  <c r="E40" i="3"/>
  <c r="E31" i="3"/>
  <c r="P20" i="2"/>
  <c r="M14" i="1"/>
  <c r="M16" i="1"/>
  <c r="E40" i="1"/>
  <c r="M40" i="1" s="1"/>
  <c r="I51" i="1"/>
  <c r="F50" i="1"/>
  <c r="M7" i="1"/>
  <c r="E11" i="1"/>
  <c r="M11" i="1" s="1"/>
  <c r="D27" i="2"/>
  <c r="L27" i="2" s="1"/>
  <c r="F27" i="2"/>
  <c r="F33" i="2" s="1"/>
  <c r="N33" i="2" s="1"/>
  <c r="E14" i="2"/>
  <c r="M14" i="2" s="1"/>
  <c r="N28" i="2"/>
  <c r="E32" i="2"/>
  <c r="M32" i="2" s="1"/>
  <c r="E7" i="2"/>
  <c r="E26" i="2"/>
  <c r="M26" i="2" s="1"/>
  <c r="F43" i="1"/>
  <c r="F51" i="1" s="1"/>
  <c r="M17" i="1"/>
  <c r="P40" i="1"/>
  <c r="E42" i="1"/>
  <c r="M42" i="1" s="1"/>
  <c r="M5" i="1"/>
  <c r="M6" i="1"/>
  <c r="M8" i="1"/>
  <c r="O11" i="1"/>
  <c r="M13" i="1"/>
  <c r="M15" i="1"/>
  <c r="L17" i="1"/>
  <c r="O17" i="1"/>
  <c r="M22" i="1"/>
  <c r="M24" i="1"/>
  <c r="M25" i="1"/>
  <c r="M27" i="1"/>
  <c r="M29" i="1"/>
  <c r="E37" i="1"/>
  <c r="M37" i="1" s="1"/>
  <c r="D50" i="1"/>
  <c r="L50" i="1" s="1"/>
  <c r="E47" i="1"/>
  <c r="M47" i="1" s="1"/>
  <c r="E20" i="3"/>
  <c r="G20" i="3"/>
  <c r="D20" i="3"/>
  <c r="F20" i="3"/>
  <c r="F21" i="3" s="1"/>
  <c r="L7" i="2"/>
  <c r="N7" i="2"/>
  <c r="P7" i="2"/>
  <c r="P14" i="2"/>
  <c r="E20" i="2"/>
  <c r="M20" i="2" s="1"/>
  <c r="P26" i="2"/>
  <c r="G27" i="2"/>
  <c r="M30" i="2"/>
  <c r="N20" i="2"/>
  <c r="N32" i="2"/>
  <c r="L18" i="1"/>
  <c r="D43" i="1"/>
  <c r="N18" i="1"/>
  <c r="N28" i="1"/>
  <c r="E28" i="1"/>
  <c r="M28" i="1" s="1"/>
  <c r="N50" i="1"/>
  <c r="E50" i="1"/>
  <c r="M50" i="1" s="1"/>
  <c r="L11" i="1"/>
  <c r="N11" i="1"/>
  <c r="P11" i="1"/>
  <c r="M12" i="1"/>
  <c r="P17" i="1"/>
  <c r="E18" i="1"/>
  <c r="M18" i="1" s="1"/>
  <c r="G18" i="1"/>
  <c r="M23" i="1"/>
  <c r="I26" i="1"/>
  <c r="M26" i="1" s="1"/>
  <c r="O26" i="1"/>
  <c r="G28" i="1"/>
  <c r="N37" i="1"/>
  <c r="P37" i="1"/>
  <c r="N40" i="1"/>
  <c r="O42" i="1"/>
  <c r="L45" i="1"/>
  <c r="N45" i="1"/>
  <c r="N47" i="1"/>
  <c r="P47" i="1"/>
  <c r="K53" i="1"/>
  <c r="M19" i="1"/>
  <c r="L26" i="1"/>
  <c r="N26" i="1"/>
  <c r="M38" i="1"/>
  <c r="E45" i="1"/>
  <c r="M45" i="1" s="1"/>
  <c r="D33" i="2" l="1"/>
  <c r="L33" i="2" s="1"/>
  <c r="E22" i="3"/>
  <c r="E50" i="3"/>
  <c r="E57" i="3"/>
  <c r="E58" i="3" s="1"/>
  <c r="E21" i="3"/>
  <c r="D21" i="3"/>
  <c r="N27" i="2"/>
  <c r="M7" i="2"/>
  <c r="E27" i="2"/>
  <c r="M27" i="2" s="1"/>
  <c r="G21" i="3"/>
  <c r="G33" i="2"/>
  <c r="P27" i="2"/>
  <c r="O27" i="2"/>
  <c r="P50" i="1"/>
  <c r="O50" i="1"/>
  <c r="P28" i="1"/>
  <c r="O28" i="1"/>
  <c r="G43" i="1"/>
  <c r="P18" i="1"/>
  <c r="O18" i="1"/>
  <c r="E43" i="1"/>
  <c r="M43" i="1" s="1"/>
  <c r="N43" i="1"/>
  <c r="D51" i="1"/>
  <c r="L51" i="1" s="1"/>
  <c r="L43" i="1"/>
  <c r="E33" i="2" l="1"/>
  <c r="M33" i="2" s="1"/>
  <c r="G35" i="2"/>
  <c r="O33" i="2"/>
  <c r="P33" i="2"/>
  <c r="E51" i="1"/>
  <c r="M51" i="1" s="1"/>
  <c r="N51" i="1"/>
  <c r="G51" i="1"/>
  <c r="O43" i="1"/>
  <c r="P43" i="1"/>
  <c r="G53" i="1" l="1"/>
  <c r="O51" i="1"/>
  <c r="P51" i="1"/>
  <c r="D26" i="3"/>
  <c r="D27" i="3" s="1"/>
  <c r="D58" i="3" s="1"/>
</calcChain>
</file>

<file path=xl/sharedStrings.xml><?xml version="1.0" encoding="utf-8"?>
<sst xmlns="http://schemas.openxmlformats.org/spreadsheetml/2006/main" count="231" uniqueCount="159">
  <si>
    <t>Bevételek</t>
  </si>
  <si>
    <t>Megnevezés</t>
  </si>
  <si>
    <t>Ikrény</t>
  </si>
  <si>
    <t>Abdai Közös Önk. Hivatal</t>
  </si>
  <si>
    <t>Összesen Abda - Közös Hiv.</t>
  </si>
  <si>
    <t xml:space="preserve"> Eredeti ei.</t>
  </si>
  <si>
    <t>Ei.mód. I.</t>
  </si>
  <si>
    <t>Mód. ei.</t>
  </si>
  <si>
    <t>Teljesítés</t>
  </si>
  <si>
    <t>Eredeti ei.</t>
  </si>
  <si>
    <t>Mód.ei.</t>
  </si>
  <si>
    <t>1.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</si>
  <si>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</si>
  <si>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</si>
  <si>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</si>
  <si>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</si>
  <si>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Elszámolásból származó beétel</t>
  </si>
  <si>
    <t>Működési célú költségvetési tám.és kiegészítések</t>
  </si>
  <si>
    <t>Önkormányzatok működési támogatásai</t>
  </si>
  <si>
    <t>Egyéb működési célú támogatások bevételei államházt.belül</t>
  </si>
  <si>
    <t>Egyéb működési célú támogatások bevételei áht-n belülről</t>
  </si>
  <si>
    <t>Működési célú támogatások áht-n belülről összesen:</t>
  </si>
  <si>
    <t>Felhalmozási célú támogatások áht-n belülről összesen:</t>
  </si>
  <si>
    <t xml:space="preserve">Magánszemélyek jövedelemadója </t>
  </si>
  <si>
    <t>2.</t>
  </si>
  <si>
    <t>Vagyoni tipusú adók (kommunális és építmény adó)</t>
  </si>
  <si>
    <t>Értékesítési és forgalmi adók (iparűzési)</t>
  </si>
  <si>
    <t>Gépjárműadók</t>
  </si>
  <si>
    <t>3.</t>
  </si>
  <si>
    <t>Termékek és szolgáltatások adói (1:3)</t>
  </si>
  <si>
    <t>Egyéb közhatalmi bevételek (talajterh., bírság, pótlék)</t>
  </si>
  <si>
    <t>Közhatalmi bevételek összesen</t>
  </si>
  <si>
    <t>Szolgáltatások ellenértéke (bérleti díjak, sírhely, ravatalozó)</t>
  </si>
  <si>
    <t>Közvetített szolgáltatások ellenértéke</t>
  </si>
  <si>
    <t>Tulajdonosi bevételek (Pannon-Víz)</t>
  </si>
  <si>
    <t>Ellátási díjak (iskola tér. díj, szoc. étk.)</t>
  </si>
  <si>
    <t>Kiszámlázott általános forgalmi adó</t>
  </si>
  <si>
    <t>Általános forgalmi adó visszatérítése</t>
  </si>
  <si>
    <t>Egyéb működési bevételek (kerekítés, kiad.visszatérülései )</t>
  </si>
  <si>
    <t>Működési bevételek összesen:</t>
  </si>
  <si>
    <t>4.</t>
  </si>
  <si>
    <t>Ingatlanok értékesítése (telek)</t>
  </si>
  <si>
    <t>Egyéb tárgyi eszközök értékesítése (traktor)</t>
  </si>
  <si>
    <t>Felhalmozási bevételek</t>
  </si>
  <si>
    <t>5.</t>
  </si>
  <si>
    <t>Egyéb működési célú átvett pénzeszközök</t>
  </si>
  <si>
    <t>Működési célú átvett pénzeszközök</t>
  </si>
  <si>
    <t>Költségvetési bevételek</t>
  </si>
  <si>
    <t>6.</t>
  </si>
  <si>
    <t>Forgatási célú belföldi értékpapírok beváltása, értékesítése</t>
  </si>
  <si>
    <t>Belföldi értékpapírok bevételei</t>
  </si>
  <si>
    <t>7.</t>
  </si>
  <si>
    <t>Előző év költségvetési maradványának igénybevétele</t>
  </si>
  <si>
    <t>Maradvány igénybevétele</t>
  </si>
  <si>
    <t>8.</t>
  </si>
  <si>
    <t>Központi, irányítószervi támogatás</t>
  </si>
  <si>
    <t>Belföldi finanszírozás bevételei</t>
  </si>
  <si>
    <t>Finanszírozási bevételek</t>
  </si>
  <si>
    <t>Bevételek összesen:</t>
  </si>
  <si>
    <t>Kiadások</t>
  </si>
  <si>
    <t>Foglalkoztatottak személyi juttatásai</t>
  </si>
  <si>
    <t>Külső személyi juttatások</t>
  </si>
  <si>
    <t>Személyi juttatások összesen:</t>
  </si>
  <si>
    <t>Munkaadókat terhelő járulékok és szoc. ho</t>
  </si>
  <si>
    <t>Szakmai anyagok, üzem.anyag, árubeszerzés, készletbeszerzés</t>
  </si>
  <si>
    <t>Kommunikációs szolgáltatások (internet, telefondíj)</t>
  </si>
  <si>
    <t>Szolgáltatási kiadások (közüzemi díjak, vásárolt élelmezés, karbantartás, hulladék szállítás, távfelügyelet, üzemorvos, bankköltség)</t>
  </si>
  <si>
    <t>Kiküldetések, reklám- és propagandakiadások</t>
  </si>
  <si>
    <t>Különféle befizetések és egyéb dologi kiadások (ÁFA, kerekítés)</t>
  </si>
  <si>
    <t>Dologi kiadások</t>
  </si>
  <si>
    <t>Ellátottak pénzbeli juttatásai</t>
  </si>
  <si>
    <t>Elvonások és befizetések</t>
  </si>
  <si>
    <t>Egyéb működésicélú támogatás Államh-on belülre</t>
  </si>
  <si>
    <t>Egyéb működésicélú támogatás Államh-on kívülre</t>
  </si>
  <si>
    <t>Tartalék</t>
  </si>
  <si>
    <t>Egyéb működési célú kiadások /1,2 pont a 3. mellékletben/</t>
  </si>
  <si>
    <t>Felújítások</t>
  </si>
  <si>
    <t>9.</t>
  </si>
  <si>
    <t>Egyéb felhalmozási célú támogatások államháztartáson belülre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</si>
  <si>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</si>
  <si>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</si>
  <si>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</si>
  <si>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</si>
  <si>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Forgatási célú belföldi értékpapír vásárlása</t>
  </si>
  <si>
    <t>Belföldi értékpapírok vásárlása</t>
  </si>
  <si>
    <t>10.</t>
  </si>
  <si>
    <t>Államháztartáson belüli megelőlegezések visszafizetése</t>
  </si>
  <si>
    <t>Központi, irányító szervi támogatások folyósítása</t>
  </si>
  <si>
    <t>Finanszírozási kiadások</t>
  </si>
  <si>
    <t>Kiadások összesen:</t>
  </si>
  <si>
    <t>Önkormányzat támogatásértékű kiadások, pénzeszközátadások</t>
  </si>
  <si>
    <t xml:space="preserve"> Ft-ban</t>
  </si>
  <si>
    <t>Helyi önkormányzatok előző évi elszámolásaiból származó kif.</t>
  </si>
  <si>
    <t>Bursa támogatás</t>
  </si>
  <si>
    <t>Helyi önkormányzatoknak és költségvetési szerveinek</t>
  </si>
  <si>
    <t>EESZI - fogorvosi ügyelet</t>
  </si>
  <si>
    <t>Egyéb működési célú támogatásértékű kiadások államh-on belülre</t>
  </si>
  <si>
    <t>PÉNZESZKÖZÁTADÁSOK ÁLLAMHÁZTARTÁSON BELÜLRE</t>
  </si>
  <si>
    <t>Működési célú pénzeszközátadások</t>
  </si>
  <si>
    <t>Háztartásoknak</t>
  </si>
  <si>
    <t>K5121</t>
  </si>
  <si>
    <t>Vállalkozásoknak</t>
  </si>
  <si>
    <t>Egyéb működési célú  támogatás államh-on kívülre</t>
  </si>
  <si>
    <t xml:space="preserve">IKIFE </t>
  </si>
  <si>
    <t>Pannonia  Kincse Leader</t>
  </si>
  <si>
    <t>Működési célú pénzeszközátadások összesen</t>
  </si>
  <si>
    <t>Egyéb vállalkozásoknak</t>
  </si>
  <si>
    <t>Civil szervezeteknek</t>
  </si>
  <si>
    <t>Felhalmozási kiadások</t>
  </si>
  <si>
    <t>Fők.
szla</t>
  </si>
  <si>
    <t>Beruházási kiadások</t>
  </si>
  <si>
    <t>Immateriális javak vásárlása</t>
  </si>
  <si>
    <t>K62</t>
  </si>
  <si>
    <t>Ingatlanok és kapcsolódó vagyoni értékű jogok vás.</t>
  </si>
  <si>
    <t>K64</t>
  </si>
  <si>
    <t>K63</t>
  </si>
  <si>
    <t>Beruházási célú áfa</t>
  </si>
  <si>
    <t>Beruházási kiadások összesen</t>
  </si>
  <si>
    <t>Felújítási kiadások</t>
  </si>
  <si>
    <t>Ingatlanok felújítása</t>
  </si>
  <si>
    <t>K71</t>
  </si>
  <si>
    <t>Felújítások áfája</t>
  </si>
  <si>
    <t>Felújítási kiadások összesen</t>
  </si>
  <si>
    <t>Biztosító által fizetett kártérítés</t>
  </si>
  <si>
    <t xml:space="preserve">Beruházások </t>
  </si>
  <si>
    <t>IKRÉNY KÖZSÉG ÖNKORMÁNYZATA   2018. IV. n. évi ei. mód. és teljesítés</t>
  </si>
  <si>
    <t>Irányítás (felügyelet) alá tartozó költségvetési szervnekfolyósított támogatás</t>
  </si>
  <si>
    <t>Közös Hivatalnak (m.ruha, szem.jut.)</t>
  </si>
  <si>
    <t>Abda Önk-nak - Óvoda</t>
  </si>
  <si>
    <t xml:space="preserve">Abda Önk-nak  </t>
  </si>
  <si>
    <t>Abda Önk-nak Családs., Gyermekjólét</t>
  </si>
  <si>
    <t xml:space="preserve">Arrabona EGTC </t>
  </si>
  <si>
    <t>Abda Önk-nak jegyzői hatáskörű segélyek</t>
  </si>
  <si>
    <t>Pénzeszközátadás</t>
  </si>
  <si>
    <t>Fogorvosi alapellátás - Henzel-Dent Bt.</t>
  </si>
  <si>
    <t>Eü-i alapellátás Ikrény-Med Bt.</t>
  </si>
  <si>
    <t>Ikrény SE támogatás</t>
  </si>
  <si>
    <t>Polgárőr Egyesület támogatás</t>
  </si>
  <si>
    <t>Horgász Egyesület támogatás</t>
  </si>
  <si>
    <t>Templomért Alapítvány támogatás</t>
  </si>
  <si>
    <t>ISK-DSK támogatás</t>
  </si>
  <si>
    <t>Felhalmozási célú támogatásértékű kiadások</t>
  </si>
  <si>
    <t>Abda Önkormányzatnak Óvodabővítéshez</t>
  </si>
  <si>
    <t>Felhalmozási célú támogatásértékű kiadások államháztartáson belülre</t>
  </si>
  <si>
    <t>TÁMOGATÁSÉRTÉKŰ KIADÁSOK ÖSSZESEN</t>
  </si>
  <si>
    <r>
      <t xml:space="preserve"> Felhalmozási célú pénzeszközátadások </t>
    </r>
    <r>
      <rPr>
        <sz val="9"/>
        <rFont val="Times New Roman"/>
        <family val="1"/>
        <charset val="238"/>
      </rPr>
      <t>(Győr-Szol ZRT)</t>
    </r>
  </si>
  <si>
    <t>PÉNZESZKÖZÁTADÁS ÁLLAMHÁZTARTÁSON KÍVÜLRE</t>
  </si>
  <si>
    <t>Központi költségvetési szervnek</t>
  </si>
  <si>
    <t>Kiadások összesen</t>
  </si>
  <si>
    <t>IKRÉNY KÖZSÉG ÖNKORMÁNYZATA   2018. IV. n. évi ei. módosítás és teljesítés</t>
  </si>
  <si>
    <t>2018. évi eredeti előirányzat</t>
  </si>
  <si>
    <t>Módosított ei.</t>
  </si>
  <si>
    <t>K61</t>
  </si>
  <si>
    <t>Informatikai eszközök</t>
  </si>
  <si>
    <t>Egyéb tárgyi eszközök</t>
  </si>
  <si>
    <t>K67</t>
  </si>
  <si>
    <t>K74</t>
  </si>
  <si>
    <t>KIADÁSOK ÖSSZESEN</t>
  </si>
  <si>
    <t>Előirányzat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</si>
</sst>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F_t_-;\-* #,##0\ _F_t_-;_-* &quot;-&quot;\ _F_t_-;_-@_-"/>
  </numFmts>
  <fonts count="17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MS Sans Serif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  <fill>
      <patternFill patternType="gray0625">
        <bgColor indexed="22"/>
      </patternFill>
    </fill>
    <fill>
      <patternFill patternType="lightGray">
        <bgColor indexed="22"/>
      </patternFill>
    </fill>
    <fill>
      <patternFill patternType="solid">
        <fgColor indexed="6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/>
  </cellStyleXfs>
  <cellXfs count="176">
    <xf numFmtId="0" fontId="0" fillId="0" borderId="0" xfId="0"/>
    <xf numFmtId="0" fontId="0" fillId="0" borderId="10" xfId="0" applyBorder="1"/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0" xfId="0" applyFont="1"/>
    <xf numFmtId="0" fontId="0" fillId="0" borderId="10" xfId="0" applyBorder="1" applyAlignment="1">
      <alignment horizontal="center" vertical="top"/>
    </xf>
    <xf numFmtId="0" fontId="6" fillId="0" borderId="10" xfId="0" applyFont="1" applyBorder="1" applyAlignment="1">
      <alignment horizontal="left" vertical="top" wrapText="1"/>
    </xf>
    <xf numFmtId="3" fontId="6" fillId="0" borderId="10" xfId="0" applyNumberFormat="1" applyFont="1" applyBorder="1" applyAlignment="1">
      <alignment horizontal="right" vertical="top" wrapText="1"/>
    </xf>
    <xf numFmtId="3" fontId="7" fillId="0" borderId="10" xfId="0" applyNumberFormat="1" applyFont="1" applyFill="1" applyBorder="1" applyAlignment="1">
      <alignment horizontal="right" vertical="top" wrapText="1"/>
    </xf>
    <xf numFmtId="3" fontId="6" fillId="0" borderId="9" xfId="0" applyNumberFormat="1" applyFont="1" applyBorder="1" applyAlignment="1">
      <alignment horizontal="right" vertical="top" wrapText="1"/>
    </xf>
    <xf numFmtId="3" fontId="6" fillId="0" borderId="5" xfId="0" applyNumberFormat="1" applyFont="1" applyBorder="1" applyAlignment="1">
      <alignment horizontal="right" vertical="top" wrapText="1"/>
    </xf>
    <xf numFmtId="3" fontId="6" fillId="0" borderId="13" xfId="0" applyNumberFormat="1" applyFont="1" applyBorder="1" applyAlignment="1">
      <alignment horizontal="right" vertical="top" wrapText="1"/>
    </xf>
    <xf numFmtId="10" fontId="5" fillId="0" borderId="10" xfId="1" applyNumberFormat="1" applyFont="1" applyBorder="1"/>
    <xf numFmtId="3" fontId="7" fillId="3" borderId="10" xfId="0" applyNumberFormat="1" applyFont="1" applyFill="1" applyBorder="1" applyAlignment="1">
      <alignment horizontal="right" vertical="top" wrapText="1"/>
    </xf>
    <xf numFmtId="3" fontId="7" fillId="3" borderId="9" xfId="0" applyNumberFormat="1" applyFont="1" applyFill="1" applyBorder="1" applyAlignment="1">
      <alignment horizontal="right" vertical="top" wrapText="1"/>
    </xf>
    <xf numFmtId="3" fontId="7" fillId="3" borderId="5" xfId="0" applyNumberFormat="1" applyFont="1" applyFill="1" applyBorder="1" applyAlignment="1">
      <alignment horizontal="right" vertical="top" wrapText="1"/>
    </xf>
    <xf numFmtId="3" fontId="7" fillId="3" borderId="13" xfId="0" applyNumberFormat="1" applyFont="1" applyFill="1" applyBorder="1" applyAlignment="1">
      <alignment horizontal="right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3" fontId="7" fillId="2" borderId="10" xfId="0" applyNumberFormat="1" applyFont="1" applyFill="1" applyBorder="1" applyAlignment="1">
      <alignment horizontal="right" vertical="center" wrapText="1"/>
    </xf>
    <xf numFmtId="3" fontId="7" fillId="2" borderId="9" xfId="0" applyNumberFormat="1" applyFont="1" applyFill="1" applyBorder="1" applyAlignment="1">
      <alignment horizontal="right" vertical="center" wrapText="1"/>
    </xf>
    <xf numFmtId="3" fontId="7" fillId="2" borderId="5" xfId="0" applyNumberFormat="1" applyFont="1" applyFill="1" applyBorder="1" applyAlignment="1">
      <alignment horizontal="right" vertical="center" wrapText="1"/>
    </xf>
    <xf numFmtId="3" fontId="7" fillId="2" borderId="13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vertical="center"/>
    </xf>
    <xf numFmtId="0" fontId="6" fillId="0" borderId="10" xfId="0" applyFont="1" applyFill="1" applyBorder="1" applyAlignment="1">
      <alignment vertical="center"/>
    </xf>
    <xf numFmtId="0" fontId="1" fillId="0" borderId="10" xfId="0" applyFont="1" applyBorder="1"/>
    <xf numFmtId="0" fontId="1" fillId="0" borderId="0" xfId="0" applyFont="1"/>
    <xf numFmtId="3" fontId="7" fillId="2" borderId="10" xfId="0" applyNumberFormat="1" applyFont="1" applyFill="1" applyBorder="1" applyAlignment="1">
      <alignment horizontal="right" vertical="top" wrapText="1"/>
    </xf>
    <xf numFmtId="3" fontId="7" fillId="2" borderId="9" xfId="0" applyNumberFormat="1" applyFont="1" applyFill="1" applyBorder="1" applyAlignment="1">
      <alignment horizontal="right" vertical="top" wrapText="1"/>
    </xf>
    <xf numFmtId="3" fontId="7" fillId="2" borderId="5" xfId="0" applyNumberFormat="1" applyFont="1" applyFill="1" applyBorder="1" applyAlignment="1">
      <alignment horizontal="right" vertical="top" wrapText="1"/>
    </xf>
    <xf numFmtId="3" fontId="7" fillId="4" borderId="10" xfId="0" applyNumberFormat="1" applyFont="1" applyFill="1" applyBorder="1" applyAlignment="1">
      <alignment horizontal="right" vertical="center" wrapText="1"/>
    </xf>
    <xf numFmtId="3" fontId="7" fillId="4" borderId="9" xfId="0" applyNumberFormat="1" applyFont="1" applyFill="1" applyBorder="1" applyAlignment="1">
      <alignment horizontal="right" vertical="center" wrapText="1"/>
    </xf>
    <xf numFmtId="3" fontId="7" fillId="4" borderId="5" xfId="0" applyNumberFormat="1" applyFont="1" applyFill="1" applyBorder="1" applyAlignment="1">
      <alignment horizontal="right" vertical="center" wrapText="1"/>
    </xf>
    <xf numFmtId="3" fontId="7" fillId="4" borderId="1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3" fontId="8" fillId="5" borderId="10" xfId="0" applyNumberFormat="1" applyFont="1" applyFill="1" applyBorder="1" applyAlignment="1">
      <alignment horizontal="right"/>
    </xf>
    <xf numFmtId="3" fontId="8" fillId="5" borderId="9" xfId="0" applyNumberFormat="1" applyFont="1" applyFill="1" applyBorder="1" applyAlignment="1">
      <alignment horizontal="right"/>
    </xf>
    <xf numFmtId="3" fontId="8" fillId="5" borderId="5" xfId="0" applyNumberFormat="1" applyFont="1" applyFill="1" applyBorder="1" applyAlignment="1">
      <alignment horizontal="right"/>
    </xf>
    <xf numFmtId="3" fontId="8" fillId="5" borderId="13" xfId="0" applyNumberFormat="1" applyFont="1" applyFill="1" applyBorder="1" applyAlignment="1">
      <alignment horizontal="right"/>
    </xf>
    <xf numFmtId="3" fontId="0" fillId="0" borderId="0" xfId="0" applyNumberFormat="1"/>
    <xf numFmtId="0" fontId="8" fillId="0" borderId="0" xfId="0" applyFont="1"/>
    <xf numFmtId="9" fontId="0" fillId="0" borderId="0" xfId="0" applyNumberFormat="1"/>
    <xf numFmtId="3" fontId="4" fillId="2" borderId="24" xfId="0" applyNumberFormat="1" applyFont="1" applyFill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right" vertical="top" wrapText="1"/>
    </xf>
    <xf numFmtId="10" fontId="1" fillId="0" borderId="10" xfId="1" applyNumberFormat="1" applyFont="1" applyBorder="1"/>
    <xf numFmtId="3" fontId="7" fillId="2" borderId="24" xfId="0" applyNumberFormat="1" applyFont="1" applyFill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3" fontId="7" fillId="4" borderId="24" xfId="0" applyNumberFormat="1" applyFont="1" applyFill="1" applyBorder="1" applyAlignment="1">
      <alignment horizontal="right" vertical="center" wrapText="1"/>
    </xf>
    <xf numFmtId="0" fontId="7" fillId="4" borderId="26" xfId="0" applyFont="1" applyFill="1" applyBorder="1" applyAlignment="1">
      <alignment horizontal="left" vertical="center" wrapText="1"/>
    </xf>
    <xf numFmtId="3" fontId="5" fillId="5" borderId="29" xfId="0" applyNumberFormat="1" applyFont="1" applyFill="1" applyBorder="1" applyAlignment="1">
      <alignment horizontal="right"/>
    </xf>
    <xf numFmtId="3" fontId="5" fillId="5" borderId="30" xfId="0" applyNumberFormat="1" applyFont="1" applyFill="1" applyBorder="1" applyAlignment="1">
      <alignment horizontal="right"/>
    </xf>
    <xf numFmtId="3" fontId="5" fillId="5" borderId="31" xfId="0" applyNumberFormat="1" applyFont="1" applyFill="1" applyBorder="1" applyAlignment="1">
      <alignment horizontal="right"/>
    </xf>
    <xf numFmtId="3" fontId="5" fillId="5" borderId="32" xfId="0" applyNumberFormat="1" applyFont="1" applyFill="1" applyBorder="1" applyAlignment="1">
      <alignment horizontal="right"/>
    </xf>
    <xf numFmtId="3" fontId="5" fillId="5" borderId="33" xfId="0" applyNumberFormat="1" applyFont="1" applyFill="1" applyBorder="1" applyAlignment="1">
      <alignment horizontal="right"/>
    </xf>
    <xf numFmtId="0" fontId="10" fillId="0" borderId="1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right" vertical="center" wrapText="1"/>
    </xf>
    <xf numFmtId="0" fontId="12" fillId="0" borderId="10" xfId="0" applyFont="1" applyFill="1" applyBorder="1" applyAlignment="1">
      <alignment horizontal="left" vertical="center" wrapText="1"/>
    </xf>
    <xf numFmtId="41" fontId="12" fillId="0" borderId="10" xfId="0" applyNumberFormat="1" applyFont="1" applyFill="1" applyBorder="1" applyAlignment="1">
      <alignment horizontal="center" vertical="center"/>
    </xf>
    <xf numFmtId="3" fontId="12" fillId="0" borderId="10" xfId="0" applyNumberFormat="1" applyFont="1" applyFill="1" applyBorder="1" applyAlignment="1">
      <alignment vertical="center"/>
    </xf>
    <xf numFmtId="3" fontId="12" fillId="0" borderId="1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3" fontId="12" fillId="0" borderId="10" xfId="0" applyNumberFormat="1" applyFont="1" applyFill="1" applyBorder="1" applyAlignment="1">
      <alignment horizontal="left" vertical="center"/>
    </xf>
    <xf numFmtId="0" fontId="12" fillId="0" borderId="10" xfId="0" applyFont="1" applyFill="1" applyBorder="1" applyAlignment="1">
      <alignment vertical="center" wrapText="1"/>
    </xf>
    <xf numFmtId="3" fontId="10" fillId="0" borderId="10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3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left" vertical="center"/>
    </xf>
    <xf numFmtId="3" fontId="12" fillId="0" borderId="10" xfId="0" applyNumberFormat="1" applyFont="1" applyFill="1" applyBorder="1" applyAlignment="1">
      <alignment horizontal="left" vertical="center" wrapText="1"/>
    </xf>
    <xf numFmtId="3" fontId="12" fillId="0" borderId="1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0" fontId="9" fillId="0" borderId="10" xfId="0" applyFont="1" applyFill="1" applyBorder="1" applyAlignment="1">
      <alignment vertical="top"/>
    </xf>
    <xf numFmtId="0" fontId="9" fillId="0" borderId="1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0" xfId="0" applyFont="1" applyFill="1" applyBorder="1" applyAlignment="1">
      <alignment horizontal="center" vertical="top"/>
    </xf>
    <xf numFmtId="0" fontId="12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vertical="top"/>
    </xf>
    <xf numFmtId="0" fontId="9" fillId="6" borderId="10" xfId="0" applyFont="1" applyFill="1" applyBorder="1" applyAlignment="1">
      <alignment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3" fontId="9" fillId="6" borderId="10" xfId="0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vertical="center"/>
    </xf>
    <xf numFmtId="3" fontId="9" fillId="6" borderId="10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right" vertical="center"/>
    </xf>
    <xf numFmtId="3" fontId="10" fillId="0" borderId="1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right" vertical="center"/>
    </xf>
    <xf numFmtId="0" fontId="5" fillId="0" borderId="0" xfId="0" applyFont="1" applyFill="1"/>
    <xf numFmtId="3" fontId="4" fillId="0" borderId="10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0" fillId="0" borderId="10" xfId="0" applyBorder="1" applyAlignment="1">
      <alignment horizontal="center"/>
    </xf>
    <xf numFmtId="0" fontId="7" fillId="3" borderId="10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3" fontId="3" fillId="2" borderId="19" xfId="0" applyNumberFormat="1" applyFont="1" applyFill="1" applyBorder="1" applyAlignment="1">
      <alignment horizontal="center" vertical="center" wrapText="1"/>
    </xf>
    <xf numFmtId="3" fontId="3" fillId="2" borderId="20" xfId="0" applyNumberFormat="1" applyFont="1" applyFill="1" applyBorder="1" applyAlignment="1">
      <alignment horizontal="center" vertical="center" wrapText="1"/>
    </xf>
    <xf numFmtId="3" fontId="3" fillId="2" borderId="21" xfId="0" applyNumberFormat="1" applyFont="1" applyFill="1" applyBorder="1" applyAlignment="1">
      <alignment horizontal="center" vertical="center" wrapText="1"/>
    </xf>
    <xf numFmtId="3" fontId="3" fillId="2" borderId="22" xfId="0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7" fillId="4" borderId="25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5" fillId="5" borderId="28" xfId="0" applyFont="1" applyFill="1" applyBorder="1" applyAlignment="1">
      <alignment horizontal="left"/>
    </xf>
    <xf numFmtId="0" fontId="5" fillId="5" borderId="29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 wrapText="1"/>
    </xf>
  </cellXfs>
  <cellStyles count="3">
    <cellStyle name="Normál" xfId="0" builtinId="0"/>
    <cellStyle name="Normál 2" xfId="2"/>
    <cellStyle name="Százalék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P53"/>
  <sheetViews>
    <sheetView topLeftCell="A37" workbookViewId="0">
      <selection sqref="A1:P1"/>
    </sheetView>
  </sheetViews>
  <sheetFormatPr defaultRowHeight="12.75" x14ac:dyDescent="0.2"/>
  <cols>
    <col min="1" max="1" width="3.7109375" customWidth="1"/>
    <col min="2" max="2" width="3.140625" customWidth="1"/>
    <col min="3" max="3" width="54.5703125" bestFit="1" customWidth="1"/>
    <col min="4" max="4" width="19.7109375" style="44" customWidth="1"/>
    <col min="5" max="5" width="19.5703125" style="44" customWidth="1"/>
    <col min="6" max="6" width="17.5703125" style="44" customWidth="1"/>
    <col min="7" max="7" width="29.7109375" style="44" customWidth="1"/>
    <col min="8" max="8" width="14.7109375" style="44" hidden="1" customWidth="1"/>
    <col min="9" max="9" width="14.140625" style="44" hidden="1" customWidth="1"/>
    <col min="10" max="11" width="14.5703125" style="44" hidden="1" customWidth="1"/>
    <col min="12" max="12" width="13.7109375" style="44" hidden="1" customWidth="1"/>
    <col min="13" max="14" width="14.140625" style="44" hidden="1" customWidth="1"/>
    <col min="15" max="15" width="10.7109375" style="44" hidden="1" customWidth="1"/>
  </cols>
  <sheetData>
    <row r="1" spans="1:16" x14ac:dyDescent="0.2">
      <c r="A1" s="135" t="s">
        <v>125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ht="21.75" customHeight="1" x14ac:dyDescent="0.2">
      <c r="A2" s="123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6" ht="28.5" customHeight="1" x14ac:dyDescent="0.2">
      <c r="A3" s="124" t="s">
        <v>1</v>
      </c>
      <c r="B3" s="125"/>
      <c r="C3" s="126"/>
      <c r="D3" s="130" t="s">
        <v>2</v>
      </c>
      <c r="E3" s="131"/>
      <c r="F3" s="131"/>
      <c r="G3" s="132"/>
      <c r="H3" s="133" t="s">
        <v>3</v>
      </c>
      <c r="I3" s="131"/>
      <c r="J3" s="131"/>
      <c r="K3" s="132"/>
      <c r="L3" s="133" t="s">
        <v>4</v>
      </c>
      <c r="M3" s="131"/>
      <c r="N3" s="131"/>
      <c r="O3" s="134"/>
      <c r="P3" s="1"/>
    </row>
    <row r="4" spans="1:16" s="7" customFormat="1" ht="36.75" customHeight="1" x14ac:dyDescent="0.2">
      <c r="A4" s="127"/>
      <c r="B4" s="128"/>
      <c r="C4" s="129"/>
      <c r="D4" s="2" t="s">
        <v>5</v>
      </c>
      <c r="E4" s="2" t="s">
        <v>6</v>
      </c>
      <c r="F4" s="2" t="s">
        <v>7</v>
      </c>
      <c r="G4" s="2" t="s">
        <v>8</v>
      </c>
      <c r="H4" s="3" t="s">
        <v>9</v>
      </c>
      <c r="I4" s="2" t="s">
        <v>6</v>
      </c>
      <c r="J4" s="2" t="s">
        <v>10</v>
      </c>
      <c r="K4" s="4" t="s">
        <v>8</v>
      </c>
      <c r="L4" s="5" t="s">
        <v>9</v>
      </c>
      <c r="M4" s="2" t="s">
        <v>6</v>
      </c>
      <c r="N4" s="2" t="s">
        <v>7</v>
      </c>
      <c r="O4" s="2" t="s">
        <v>8</v>
      </c>
      <c r="P4" s="6"/>
    </row>
    <row r="5" spans="1:16" s="7" customFormat="1" ht="21.75" customHeight="1" x14ac:dyDescent="0.2">
      <c r="A5" s="120" t="s">
        <v>11</v>
      </c>
      <c r="B5" s="8"/>
      <c r="C5" s="9" t="s">
        <v>12</v>
      </c>
      <c r="D5" s="10">
        <v>13331229</v>
      </c>
      <c r="E5" s="11">
        <f>F5-D5</f>
        <v>67954</v>
      </c>
      <c r="F5" s="10">
        <v>13399183</v>
      </c>
      <c r="G5" s="10">
        <v>13399183</v>
      </c>
      <c r="H5" s="12">
        <v>0</v>
      </c>
      <c r="I5" s="10">
        <f>J5-H5</f>
        <v>0</v>
      </c>
      <c r="J5" s="10"/>
      <c r="K5" s="13"/>
      <c r="L5" s="14">
        <f>D5+H5</f>
        <v>13331229</v>
      </c>
      <c r="M5" s="10">
        <f>E5+I5</f>
        <v>67954</v>
      </c>
      <c r="N5" s="10">
        <f>F5+J5</f>
        <v>13399183</v>
      </c>
      <c r="O5" s="10">
        <f>G5+K5</f>
        <v>13399183</v>
      </c>
      <c r="P5" s="15">
        <f>+G5/F5</f>
        <v>1</v>
      </c>
    </row>
    <row r="6" spans="1:16" ht="17.25" customHeight="1" x14ac:dyDescent="0.2">
      <c r="A6" s="120"/>
      <c r="B6" s="8"/>
      <c r="C6" s="9" t="s">
        <v>13</v>
      </c>
      <c r="D6" s="10"/>
      <c r="E6" s="11">
        <f t="shared" ref="E6:E10" si="0">F6-D6</f>
        <v>0</v>
      </c>
      <c r="F6" s="10"/>
      <c r="G6" s="10"/>
      <c r="H6" s="12">
        <v>0</v>
      </c>
      <c r="I6" s="10">
        <f t="shared" ref="I6:I14" si="1">J6-H6</f>
        <v>0</v>
      </c>
      <c r="J6" s="10"/>
      <c r="K6" s="13"/>
      <c r="L6" s="14">
        <f t="shared" ref="L6:N8" si="2">D6+H6</f>
        <v>0</v>
      </c>
      <c r="M6" s="10">
        <f t="shared" si="2"/>
        <v>0</v>
      </c>
      <c r="N6" s="10">
        <f t="shared" si="2"/>
        <v>0</v>
      </c>
      <c r="O6" s="10">
        <f t="shared" ref="O6:O21" si="3">G6+K6</f>
        <v>0</v>
      </c>
      <c r="P6" s="15"/>
    </row>
    <row r="7" spans="1:16" ht="25.5" x14ac:dyDescent="0.2">
      <c r="A7" s="120"/>
      <c r="B7" s="8"/>
      <c r="C7" s="9" t="s">
        <v>14</v>
      </c>
      <c r="D7" s="10">
        <v>15833185</v>
      </c>
      <c r="E7" s="11">
        <f t="shared" si="0"/>
        <v>277686</v>
      </c>
      <c r="F7" s="10">
        <v>16110871</v>
      </c>
      <c r="G7" s="10">
        <v>16110871</v>
      </c>
      <c r="H7" s="12">
        <v>0</v>
      </c>
      <c r="I7" s="10">
        <f t="shared" si="1"/>
        <v>0</v>
      </c>
      <c r="J7" s="10"/>
      <c r="K7" s="13"/>
      <c r="L7" s="14">
        <f t="shared" si="2"/>
        <v>15833185</v>
      </c>
      <c r="M7" s="10">
        <f t="shared" si="2"/>
        <v>277686</v>
      </c>
      <c r="N7" s="10">
        <f t="shared" si="2"/>
        <v>16110871</v>
      </c>
      <c r="O7" s="10">
        <f t="shared" si="3"/>
        <v>16110871</v>
      </c>
      <c r="P7" s="15">
        <f t="shared" ref="P7:P12" si="4">+G7/F7</f>
        <v>1</v>
      </c>
    </row>
    <row r="8" spans="1:16" x14ac:dyDescent="0.2">
      <c r="A8" s="120"/>
      <c r="B8" s="8"/>
      <c r="C8" s="9" t="s">
        <v>15</v>
      </c>
      <c r="D8" s="10">
        <v>2323200</v>
      </c>
      <c r="E8" s="11">
        <f t="shared" si="0"/>
        <v>0</v>
      </c>
      <c r="F8" s="10">
        <v>2323200</v>
      </c>
      <c r="G8" s="10">
        <v>2323200</v>
      </c>
      <c r="H8" s="12">
        <v>0</v>
      </c>
      <c r="I8" s="10">
        <f t="shared" si="1"/>
        <v>0</v>
      </c>
      <c r="J8" s="10"/>
      <c r="K8" s="13"/>
      <c r="L8" s="14">
        <f t="shared" si="2"/>
        <v>2323200</v>
      </c>
      <c r="M8" s="10">
        <f t="shared" si="2"/>
        <v>0</v>
      </c>
      <c r="N8" s="10">
        <f t="shared" si="2"/>
        <v>2323200</v>
      </c>
      <c r="O8" s="10">
        <f t="shared" si="3"/>
        <v>2323200</v>
      </c>
      <c r="P8" s="15">
        <f t="shared" si="4"/>
        <v>1</v>
      </c>
    </row>
    <row r="9" spans="1:16" ht="14.25" customHeight="1" x14ac:dyDescent="0.2">
      <c r="A9" s="120"/>
      <c r="B9" s="8"/>
      <c r="C9" s="9" t="s">
        <v>16</v>
      </c>
      <c r="D9" s="10">
        <v>0</v>
      </c>
      <c r="E9" s="11">
        <f t="shared" si="0"/>
        <v>3523226</v>
      </c>
      <c r="F9" s="10">
        <v>3523226</v>
      </c>
      <c r="G9" s="10">
        <v>3523226</v>
      </c>
      <c r="H9" s="12"/>
      <c r="I9" s="10"/>
      <c r="J9" s="10"/>
      <c r="K9" s="13"/>
      <c r="L9" s="14"/>
      <c r="M9" s="10"/>
      <c r="N9" s="10">
        <f t="shared" ref="N9:N51" si="5">F9+J9</f>
        <v>3523226</v>
      </c>
      <c r="O9" s="10">
        <f t="shared" si="3"/>
        <v>3523226</v>
      </c>
      <c r="P9" s="15">
        <f t="shared" si="4"/>
        <v>1</v>
      </c>
    </row>
    <row r="10" spans="1:16" ht="14.25" customHeight="1" x14ac:dyDescent="0.2">
      <c r="A10" s="120"/>
      <c r="B10" s="8"/>
      <c r="C10" s="9" t="s">
        <v>17</v>
      </c>
      <c r="D10" s="10">
        <v>0</v>
      </c>
      <c r="E10" s="11">
        <f t="shared" si="0"/>
        <v>74101</v>
      </c>
      <c r="F10" s="10">
        <v>74101</v>
      </c>
      <c r="G10" s="10">
        <v>74101</v>
      </c>
      <c r="H10" s="12"/>
      <c r="I10" s="10"/>
      <c r="J10" s="10"/>
      <c r="K10" s="13"/>
      <c r="L10" s="14"/>
      <c r="M10" s="10">
        <f t="shared" ref="M10:M38" si="6">E10+I10</f>
        <v>74101</v>
      </c>
      <c r="N10" s="10">
        <f t="shared" si="5"/>
        <v>74101</v>
      </c>
      <c r="O10" s="10">
        <f t="shared" si="3"/>
        <v>74101</v>
      </c>
      <c r="P10" s="15">
        <f t="shared" si="4"/>
        <v>1</v>
      </c>
    </row>
    <row r="11" spans="1:16" ht="14.25" customHeight="1" x14ac:dyDescent="0.2">
      <c r="A11" s="120"/>
      <c r="B11" s="121" t="s">
        <v>18</v>
      </c>
      <c r="C11" s="121"/>
      <c r="D11" s="16">
        <f>SUM(D5:D10)</f>
        <v>31487614</v>
      </c>
      <c r="E11" s="16">
        <f t="shared" ref="E11:E16" si="7">F11-D11</f>
        <v>3942967</v>
      </c>
      <c r="F11" s="16">
        <f>SUM(F5:F10)</f>
        <v>35430581</v>
      </c>
      <c r="G11" s="16">
        <f t="shared" ref="G11:K11" si="8">SUM(G5:G10)</f>
        <v>35430581</v>
      </c>
      <c r="H11" s="17">
        <f t="shared" si="8"/>
        <v>0</v>
      </c>
      <c r="I11" s="16">
        <f t="shared" si="8"/>
        <v>0</v>
      </c>
      <c r="J11" s="16">
        <f t="shared" si="8"/>
        <v>0</v>
      </c>
      <c r="K11" s="18">
        <f t="shared" si="8"/>
        <v>0</v>
      </c>
      <c r="L11" s="19">
        <f t="shared" ref="L11:L38" si="9">D11+H11</f>
        <v>31487614</v>
      </c>
      <c r="M11" s="19">
        <f t="shared" si="6"/>
        <v>3942967</v>
      </c>
      <c r="N11" s="16">
        <f t="shared" si="5"/>
        <v>35430581</v>
      </c>
      <c r="O11" s="16">
        <f>G11+K11</f>
        <v>35430581</v>
      </c>
      <c r="P11" s="15">
        <f t="shared" si="4"/>
        <v>1</v>
      </c>
    </row>
    <row r="12" spans="1:16" ht="18" customHeight="1" x14ac:dyDescent="0.2">
      <c r="A12" s="120"/>
      <c r="B12" s="20"/>
      <c r="C12" s="21" t="s">
        <v>19</v>
      </c>
      <c r="D12" s="10">
        <v>76800</v>
      </c>
      <c r="E12" s="11">
        <f t="shared" si="7"/>
        <v>4277259</v>
      </c>
      <c r="F12" s="10">
        <v>4354059</v>
      </c>
      <c r="G12" s="10">
        <v>2076103</v>
      </c>
      <c r="H12" s="12">
        <v>0</v>
      </c>
      <c r="I12" s="10">
        <f t="shared" si="1"/>
        <v>0</v>
      </c>
      <c r="J12" s="10"/>
      <c r="K12" s="13"/>
      <c r="L12" s="14">
        <f t="shared" si="9"/>
        <v>76800</v>
      </c>
      <c r="M12" s="10">
        <f t="shared" si="6"/>
        <v>4277259</v>
      </c>
      <c r="N12" s="10">
        <f t="shared" si="5"/>
        <v>4354059</v>
      </c>
      <c r="O12" s="10">
        <f t="shared" si="3"/>
        <v>2076103</v>
      </c>
      <c r="P12" s="15">
        <f t="shared" si="4"/>
        <v>0.47682013495912662</v>
      </c>
    </row>
    <row r="13" spans="1:16" x14ac:dyDescent="0.2">
      <c r="A13" s="120"/>
      <c r="B13" s="20"/>
      <c r="C13" s="21"/>
      <c r="D13" s="10"/>
      <c r="E13" s="11">
        <f t="shared" si="7"/>
        <v>0</v>
      </c>
      <c r="F13" s="10"/>
      <c r="G13" s="10"/>
      <c r="H13" s="12">
        <v>0</v>
      </c>
      <c r="I13" s="10">
        <f t="shared" si="1"/>
        <v>0</v>
      </c>
      <c r="J13" s="10"/>
      <c r="K13" s="13"/>
      <c r="L13" s="14">
        <f t="shared" si="9"/>
        <v>0</v>
      </c>
      <c r="M13" s="10">
        <f t="shared" si="6"/>
        <v>0</v>
      </c>
      <c r="N13" s="10">
        <f t="shared" si="5"/>
        <v>0</v>
      </c>
      <c r="O13" s="10">
        <f t="shared" si="3"/>
        <v>0</v>
      </c>
      <c r="P13" s="15"/>
    </row>
    <row r="14" spans="1:16" x14ac:dyDescent="0.2">
      <c r="A14" s="120"/>
      <c r="B14" s="20"/>
      <c r="C14" s="21"/>
      <c r="D14" s="10"/>
      <c r="E14" s="11">
        <f t="shared" si="7"/>
        <v>0</v>
      </c>
      <c r="F14" s="10"/>
      <c r="G14" s="10"/>
      <c r="H14" s="12">
        <v>0</v>
      </c>
      <c r="I14" s="10">
        <f t="shared" si="1"/>
        <v>0</v>
      </c>
      <c r="J14" s="10"/>
      <c r="K14" s="13"/>
      <c r="L14" s="14">
        <f t="shared" si="9"/>
        <v>0</v>
      </c>
      <c r="M14" s="10">
        <f t="shared" si="6"/>
        <v>0</v>
      </c>
      <c r="N14" s="10">
        <f t="shared" si="5"/>
        <v>0</v>
      </c>
      <c r="O14" s="10">
        <f t="shared" si="3"/>
        <v>0</v>
      </c>
      <c r="P14" s="15"/>
    </row>
    <row r="15" spans="1:16" x14ac:dyDescent="0.2">
      <c r="A15" s="120"/>
      <c r="B15" s="20"/>
      <c r="C15" s="21"/>
      <c r="D15" s="10"/>
      <c r="E15" s="11">
        <f t="shared" si="7"/>
        <v>0</v>
      </c>
      <c r="F15" s="10"/>
      <c r="G15" s="10"/>
      <c r="H15" s="12">
        <v>0</v>
      </c>
      <c r="I15" s="10">
        <f>J15-H15</f>
        <v>0</v>
      </c>
      <c r="J15" s="10"/>
      <c r="K15" s="13"/>
      <c r="L15" s="14">
        <f t="shared" si="9"/>
        <v>0</v>
      </c>
      <c r="M15" s="10">
        <f t="shared" si="6"/>
        <v>0</v>
      </c>
      <c r="N15" s="10">
        <f t="shared" si="5"/>
        <v>0</v>
      </c>
      <c r="O15" s="10">
        <f t="shared" si="3"/>
        <v>0</v>
      </c>
      <c r="P15" s="15"/>
    </row>
    <row r="16" spans="1:16" x14ac:dyDescent="0.2">
      <c r="A16" s="120"/>
      <c r="B16" s="20"/>
      <c r="C16" s="22"/>
      <c r="D16" s="10"/>
      <c r="E16" s="11">
        <f t="shared" si="7"/>
        <v>0</v>
      </c>
      <c r="F16" s="10"/>
      <c r="G16" s="10"/>
      <c r="H16" s="12">
        <v>0</v>
      </c>
      <c r="I16" s="10">
        <f>J16-H16</f>
        <v>0</v>
      </c>
      <c r="J16" s="10"/>
      <c r="K16" s="13"/>
      <c r="L16" s="14">
        <f t="shared" si="9"/>
        <v>0</v>
      </c>
      <c r="M16" s="10">
        <f t="shared" si="6"/>
        <v>0</v>
      </c>
      <c r="N16" s="10">
        <f t="shared" si="5"/>
        <v>0</v>
      </c>
      <c r="O16" s="10">
        <f t="shared" si="3"/>
        <v>0</v>
      </c>
      <c r="P16" s="15"/>
    </row>
    <row r="17" spans="1:16" x14ac:dyDescent="0.2">
      <c r="A17" s="120"/>
      <c r="B17" s="121" t="s">
        <v>20</v>
      </c>
      <c r="C17" s="121"/>
      <c r="D17" s="16">
        <f>SUM(D12:D16)</f>
        <v>76800</v>
      </c>
      <c r="E17" s="16">
        <f>+F17-D17</f>
        <v>3441627</v>
      </c>
      <c r="F17" s="16">
        <v>3518427</v>
      </c>
      <c r="G17" s="16">
        <v>4354059</v>
      </c>
      <c r="H17" s="17">
        <f t="shared" ref="H17:K17" si="10">SUM(H12:H16)</f>
        <v>0</v>
      </c>
      <c r="I17" s="16">
        <f t="shared" si="10"/>
        <v>0</v>
      </c>
      <c r="J17" s="16">
        <f t="shared" si="10"/>
        <v>0</v>
      </c>
      <c r="K17" s="18">
        <f t="shared" si="10"/>
        <v>0</v>
      </c>
      <c r="L17" s="19">
        <f t="shared" si="9"/>
        <v>76800</v>
      </c>
      <c r="M17" s="19">
        <f t="shared" si="6"/>
        <v>3441627</v>
      </c>
      <c r="N17" s="16">
        <f t="shared" si="5"/>
        <v>3518427</v>
      </c>
      <c r="O17" s="16">
        <f t="shared" si="3"/>
        <v>4354059</v>
      </c>
      <c r="P17" s="15">
        <f>+G17/F17</f>
        <v>1.2375015880676223</v>
      </c>
    </row>
    <row r="18" spans="1:16" s="7" customFormat="1" ht="18.75" customHeight="1" x14ac:dyDescent="0.2">
      <c r="A18" s="120"/>
      <c r="B18" s="122" t="s">
        <v>21</v>
      </c>
      <c r="C18" s="122"/>
      <c r="D18" s="23">
        <f>D11+D17</f>
        <v>31564414</v>
      </c>
      <c r="E18" s="23">
        <f>E11+E17</f>
        <v>7384594</v>
      </c>
      <c r="F18" s="23">
        <f>F11+F17</f>
        <v>38949008</v>
      </c>
      <c r="G18" s="23">
        <f>G11+G17</f>
        <v>39784640</v>
      </c>
      <c r="H18" s="24">
        <f>H11+H17</f>
        <v>0</v>
      </c>
      <c r="I18" s="23">
        <f t="shared" ref="I18:I28" si="11">J18-H18</f>
        <v>0</v>
      </c>
      <c r="J18" s="23"/>
      <c r="K18" s="25"/>
      <c r="L18" s="26">
        <f t="shared" si="9"/>
        <v>31564414</v>
      </c>
      <c r="M18" s="23">
        <f t="shared" si="6"/>
        <v>7384594</v>
      </c>
      <c r="N18" s="23">
        <f t="shared" si="5"/>
        <v>38949008</v>
      </c>
      <c r="O18" s="23">
        <f t="shared" si="3"/>
        <v>39784640</v>
      </c>
      <c r="P18" s="15">
        <f>+G18/F18</f>
        <v>1.0214545130392025</v>
      </c>
    </row>
    <row r="19" spans="1:16" s="28" customFormat="1" ht="22.5" customHeight="1" x14ac:dyDescent="0.2">
      <c r="A19" s="27"/>
      <c r="B19" s="20"/>
      <c r="C19" s="21"/>
      <c r="D19" s="10"/>
      <c r="E19" s="11">
        <f>F19-D19</f>
        <v>0</v>
      </c>
      <c r="F19" s="10"/>
      <c r="G19" s="10"/>
      <c r="H19" s="12">
        <v>0</v>
      </c>
      <c r="I19" s="10">
        <f t="shared" si="11"/>
        <v>0</v>
      </c>
      <c r="J19" s="10"/>
      <c r="K19" s="13"/>
      <c r="L19" s="14">
        <f t="shared" si="9"/>
        <v>0</v>
      </c>
      <c r="M19" s="10">
        <f t="shared" si="6"/>
        <v>0</v>
      </c>
      <c r="N19" s="10">
        <f t="shared" si="5"/>
        <v>0</v>
      </c>
      <c r="O19" s="10">
        <f t="shared" si="3"/>
        <v>0</v>
      </c>
      <c r="P19" s="15"/>
    </row>
    <row r="20" spans="1:16" x14ac:dyDescent="0.2">
      <c r="A20" s="27"/>
      <c r="B20" s="122" t="s">
        <v>22</v>
      </c>
      <c r="C20" s="122"/>
      <c r="D20" s="23">
        <f>D19</f>
        <v>0</v>
      </c>
      <c r="E20" s="23">
        <f>E19</f>
        <v>0</v>
      </c>
      <c r="F20" s="23">
        <f>F19</f>
        <v>0</v>
      </c>
      <c r="G20" s="23">
        <f>G19</f>
        <v>0</v>
      </c>
      <c r="H20" s="24">
        <f>H13+H19</f>
        <v>0</v>
      </c>
      <c r="I20" s="23">
        <f>J20-H20</f>
        <v>0</v>
      </c>
      <c r="J20" s="23"/>
      <c r="K20" s="25"/>
      <c r="L20" s="26">
        <f t="shared" si="9"/>
        <v>0</v>
      </c>
      <c r="M20" s="23">
        <f t="shared" si="6"/>
        <v>0</v>
      </c>
      <c r="N20" s="23">
        <f t="shared" si="5"/>
        <v>0</v>
      </c>
      <c r="O20" s="23">
        <f t="shared" si="3"/>
        <v>0</v>
      </c>
      <c r="P20" s="15"/>
    </row>
    <row r="21" spans="1:16" s="28" customFormat="1" ht="22.5" customHeight="1" x14ac:dyDescent="0.2">
      <c r="A21" s="27"/>
      <c r="B21" s="121" t="s">
        <v>23</v>
      </c>
      <c r="C21" s="121"/>
      <c r="D21" s="16"/>
      <c r="E21" s="16">
        <f>F21-D21</f>
        <v>0</v>
      </c>
      <c r="F21" s="16">
        <v>0</v>
      </c>
      <c r="G21" s="16">
        <v>0</v>
      </c>
      <c r="H21" s="17">
        <v>0</v>
      </c>
      <c r="I21" s="16">
        <f>J21-H21</f>
        <v>0</v>
      </c>
      <c r="J21" s="16"/>
      <c r="K21" s="18"/>
      <c r="L21" s="19">
        <f t="shared" si="9"/>
        <v>0</v>
      </c>
      <c r="M21" s="19">
        <f t="shared" si="6"/>
        <v>0</v>
      </c>
      <c r="N21" s="16">
        <f t="shared" si="5"/>
        <v>0</v>
      </c>
      <c r="O21" s="16">
        <f t="shared" si="3"/>
        <v>0</v>
      </c>
      <c r="P21" s="15"/>
    </row>
    <row r="22" spans="1:16" s="7" customFormat="1" x14ac:dyDescent="0.2">
      <c r="A22" s="120" t="s">
        <v>24</v>
      </c>
      <c r="B22" s="121" t="s">
        <v>25</v>
      </c>
      <c r="C22" s="121"/>
      <c r="D22" s="16">
        <v>5400000</v>
      </c>
      <c r="E22" s="16">
        <f>F22-D22</f>
        <v>1151363</v>
      </c>
      <c r="F22" s="16">
        <v>6551363</v>
      </c>
      <c r="G22" s="16">
        <v>6084691</v>
      </c>
      <c r="H22" s="17">
        <v>0</v>
      </c>
      <c r="I22" s="16">
        <f t="shared" si="11"/>
        <v>0</v>
      </c>
      <c r="J22" s="16"/>
      <c r="K22" s="18"/>
      <c r="L22" s="19">
        <f t="shared" si="9"/>
        <v>5400000</v>
      </c>
      <c r="M22" s="19">
        <f t="shared" si="6"/>
        <v>1151363</v>
      </c>
      <c r="N22" s="16">
        <f t="shared" si="5"/>
        <v>6551363</v>
      </c>
      <c r="O22" s="16">
        <f t="shared" ref="O22:O46" si="12">G22+K22</f>
        <v>6084691</v>
      </c>
      <c r="P22" s="15">
        <f>+G22/F22</f>
        <v>0.92876718936196945</v>
      </c>
    </row>
    <row r="23" spans="1:16" s="7" customFormat="1" x14ac:dyDescent="0.2">
      <c r="A23" s="120"/>
      <c r="B23" s="8" t="s">
        <v>11</v>
      </c>
      <c r="C23" s="9" t="s">
        <v>26</v>
      </c>
      <c r="D23" s="10">
        <v>21000000</v>
      </c>
      <c r="E23" s="11">
        <f>F23-D23</f>
        <v>11677381</v>
      </c>
      <c r="F23" s="10">
        <v>32677381</v>
      </c>
      <c r="G23" s="10">
        <v>29485084</v>
      </c>
      <c r="H23" s="12">
        <v>0</v>
      </c>
      <c r="I23" s="10">
        <f t="shared" si="11"/>
        <v>0</v>
      </c>
      <c r="J23" s="10"/>
      <c r="K23" s="13"/>
      <c r="L23" s="14">
        <f t="shared" si="9"/>
        <v>21000000</v>
      </c>
      <c r="M23" s="10">
        <f t="shared" si="6"/>
        <v>11677381</v>
      </c>
      <c r="N23" s="10">
        <f t="shared" si="5"/>
        <v>32677381</v>
      </c>
      <c r="O23" s="10">
        <f t="shared" si="12"/>
        <v>29485084</v>
      </c>
      <c r="P23" s="15">
        <f>+G23/F23</f>
        <v>0.90230866421026823</v>
      </c>
    </row>
    <row r="24" spans="1:16" x14ac:dyDescent="0.2">
      <c r="A24" s="120"/>
      <c r="B24" s="8" t="s">
        <v>24</v>
      </c>
      <c r="C24" s="9" t="s">
        <v>27</v>
      </c>
      <c r="D24" s="10">
        <v>6000000</v>
      </c>
      <c r="E24" s="11">
        <f>F24-D24</f>
        <v>2331642</v>
      </c>
      <c r="F24" s="10">
        <v>8331642</v>
      </c>
      <c r="G24" s="10">
        <v>7528551</v>
      </c>
      <c r="H24" s="12">
        <v>0</v>
      </c>
      <c r="I24" s="10">
        <f t="shared" si="11"/>
        <v>0</v>
      </c>
      <c r="J24" s="10"/>
      <c r="K24" s="13"/>
      <c r="L24" s="14">
        <f t="shared" si="9"/>
        <v>6000000</v>
      </c>
      <c r="M24" s="10">
        <f t="shared" si="6"/>
        <v>2331642</v>
      </c>
      <c r="N24" s="10">
        <f t="shared" si="5"/>
        <v>8331642</v>
      </c>
      <c r="O24" s="10">
        <f t="shared" si="12"/>
        <v>7528551</v>
      </c>
      <c r="P24" s="15">
        <f>+G24/F24</f>
        <v>0.90360951658748656</v>
      </c>
    </row>
    <row r="25" spans="1:16" x14ac:dyDescent="0.2">
      <c r="A25" s="120"/>
      <c r="B25" s="8" t="s">
        <v>28</v>
      </c>
      <c r="C25" s="9"/>
      <c r="D25" s="10"/>
      <c r="E25" s="11">
        <f>F25-D25</f>
        <v>0</v>
      </c>
      <c r="F25" s="10"/>
      <c r="G25" s="10"/>
      <c r="H25" s="12">
        <v>0</v>
      </c>
      <c r="I25" s="10">
        <f t="shared" si="11"/>
        <v>0</v>
      </c>
      <c r="J25" s="10"/>
      <c r="K25" s="13"/>
      <c r="L25" s="14">
        <f t="shared" si="9"/>
        <v>0</v>
      </c>
      <c r="M25" s="10">
        <f t="shared" si="6"/>
        <v>0</v>
      </c>
      <c r="N25" s="10">
        <f t="shared" si="5"/>
        <v>0</v>
      </c>
      <c r="O25" s="10">
        <f t="shared" si="12"/>
        <v>0</v>
      </c>
      <c r="P25" s="15"/>
    </row>
    <row r="26" spans="1:16" x14ac:dyDescent="0.2">
      <c r="A26" s="120"/>
      <c r="B26" s="121" t="s">
        <v>29</v>
      </c>
      <c r="C26" s="121"/>
      <c r="D26" s="16">
        <f>SUM(D23:D25)</f>
        <v>27000000</v>
      </c>
      <c r="E26" s="16">
        <f t="shared" ref="E26:G26" si="13">SUM(E23:E25)</f>
        <v>14009023</v>
      </c>
      <c r="F26" s="16">
        <f t="shared" si="13"/>
        <v>41009023</v>
      </c>
      <c r="G26" s="16">
        <f t="shared" si="13"/>
        <v>37013635</v>
      </c>
      <c r="H26" s="17">
        <f>SUM(H23:H25)</f>
        <v>0</v>
      </c>
      <c r="I26" s="16">
        <f t="shared" si="11"/>
        <v>0</v>
      </c>
      <c r="J26" s="16"/>
      <c r="K26" s="18"/>
      <c r="L26" s="19">
        <f t="shared" si="9"/>
        <v>27000000</v>
      </c>
      <c r="M26" s="19">
        <f t="shared" si="6"/>
        <v>14009023</v>
      </c>
      <c r="N26" s="16">
        <f t="shared" si="5"/>
        <v>41009023</v>
      </c>
      <c r="O26" s="16">
        <f>G26+K26</f>
        <v>37013635</v>
      </c>
      <c r="P26" s="15">
        <f>+G26/F26</f>
        <v>0.90257295327420994</v>
      </c>
    </row>
    <row r="27" spans="1:16" ht="17.25" customHeight="1" x14ac:dyDescent="0.2">
      <c r="A27" s="120"/>
      <c r="B27" s="121" t="s">
        <v>30</v>
      </c>
      <c r="C27" s="121"/>
      <c r="D27" s="16">
        <v>200000</v>
      </c>
      <c r="E27" s="16">
        <f t="shared" ref="E27:E39" si="14">F27-D27</f>
        <v>5987737</v>
      </c>
      <c r="F27" s="16">
        <v>6187737</v>
      </c>
      <c r="G27" s="16">
        <v>1567661</v>
      </c>
      <c r="H27" s="17">
        <v>0</v>
      </c>
      <c r="I27" s="16">
        <f t="shared" si="11"/>
        <v>0</v>
      </c>
      <c r="J27" s="16"/>
      <c r="K27" s="18"/>
      <c r="L27" s="19">
        <f t="shared" si="9"/>
        <v>200000</v>
      </c>
      <c r="M27" s="19">
        <f t="shared" si="6"/>
        <v>5987737</v>
      </c>
      <c r="N27" s="16">
        <f t="shared" si="5"/>
        <v>6187737</v>
      </c>
      <c r="O27" s="16">
        <f>G27+K27</f>
        <v>1567661</v>
      </c>
      <c r="P27" s="15">
        <f>+G27/F27</f>
        <v>0.25334964947605237</v>
      </c>
    </row>
    <row r="28" spans="1:16" s="7" customFormat="1" ht="18.75" customHeight="1" x14ac:dyDescent="0.2">
      <c r="A28" s="120"/>
      <c r="B28" s="122" t="s">
        <v>31</v>
      </c>
      <c r="C28" s="122"/>
      <c r="D28" s="23">
        <f>D22+D26+D27+D21</f>
        <v>32600000</v>
      </c>
      <c r="E28" s="23">
        <f t="shared" si="14"/>
        <v>21148123</v>
      </c>
      <c r="F28" s="23">
        <f>F22+F26+F27+F21</f>
        <v>53748123</v>
      </c>
      <c r="G28" s="23">
        <f>G22+G26+G27+G21</f>
        <v>44665987</v>
      </c>
      <c r="H28" s="24">
        <f>H22+H26+H27</f>
        <v>0</v>
      </c>
      <c r="I28" s="23">
        <f t="shared" si="11"/>
        <v>0</v>
      </c>
      <c r="J28" s="23"/>
      <c r="K28" s="25">
        <v>0</v>
      </c>
      <c r="L28" s="26">
        <f t="shared" si="9"/>
        <v>32600000</v>
      </c>
      <c r="M28" s="23">
        <f t="shared" si="6"/>
        <v>21148123</v>
      </c>
      <c r="N28" s="23">
        <f t="shared" si="5"/>
        <v>53748123</v>
      </c>
      <c r="O28" s="23">
        <f>G28+K28</f>
        <v>44665987</v>
      </c>
      <c r="P28" s="15">
        <f>+G28/F28</f>
        <v>0.83102412711230866</v>
      </c>
    </row>
    <row r="29" spans="1:16" s="28" customFormat="1" ht="18" customHeight="1" x14ac:dyDescent="0.2">
      <c r="A29" s="120" t="s">
        <v>28</v>
      </c>
      <c r="B29" s="1"/>
      <c r="C29" s="9" t="s">
        <v>32</v>
      </c>
      <c r="D29" s="10">
        <v>7876000</v>
      </c>
      <c r="E29" s="10">
        <f t="shared" si="14"/>
        <v>6874636</v>
      </c>
      <c r="F29" s="10">
        <v>14750636</v>
      </c>
      <c r="G29" s="10">
        <v>11932941</v>
      </c>
      <c r="H29" s="12">
        <v>0</v>
      </c>
      <c r="I29" s="10">
        <f>J29-H29</f>
        <v>0</v>
      </c>
      <c r="J29" s="10"/>
      <c r="K29" s="13"/>
      <c r="L29" s="14">
        <f t="shared" si="9"/>
        <v>7876000</v>
      </c>
      <c r="M29" s="10">
        <f t="shared" si="6"/>
        <v>6874636</v>
      </c>
      <c r="N29" s="10">
        <f t="shared" si="5"/>
        <v>14750636</v>
      </c>
      <c r="O29" s="10">
        <f t="shared" si="12"/>
        <v>11932941</v>
      </c>
      <c r="P29" s="15">
        <f>+G29/F29</f>
        <v>0.80897806711520781</v>
      </c>
    </row>
    <row r="30" spans="1:16" x14ac:dyDescent="0.2">
      <c r="A30" s="120"/>
      <c r="B30" s="1"/>
      <c r="C30" s="9" t="s">
        <v>33</v>
      </c>
      <c r="D30" s="10">
        <v>7400000</v>
      </c>
      <c r="E30" s="10">
        <f t="shared" si="14"/>
        <v>0</v>
      </c>
      <c r="F30" s="10">
        <v>7400000</v>
      </c>
      <c r="G30" s="10">
        <v>4952824</v>
      </c>
      <c r="H30" s="12"/>
      <c r="I30" s="10"/>
      <c r="J30" s="10"/>
      <c r="K30" s="13"/>
      <c r="L30" s="14">
        <f t="shared" si="9"/>
        <v>7400000</v>
      </c>
      <c r="M30" s="10">
        <f t="shared" si="6"/>
        <v>0</v>
      </c>
      <c r="N30" s="10">
        <f t="shared" si="5"/>
        <v>7400000</v>
      </c>
      <c r="O30" s="10">
        <f t="shared" si="12"/>
        <v>4952824</v>
      </c>
      <c r="P30" s="15">
        <f>+G30/F30</f>
        <v>0.66930054054054056</v>
      </c>
    </row>
    <row r="31" spans="1:16" x14ac:dyDescent="0.2">
      <c r="A31" s="120"/>
      <c r="B31" s="1"/>
      <c r="C31" s="29" t="s">
        <v>34</v>
      </c>
      <c r="D31" s="10"/>
      <c r="E31" s="10">
        <f t="shared" si="14"/>
        <v>0</v>
      </c>
      <c r="F31" s="10"/>
      <c r="G31" s="10"/>
      <c r="H31" s="12"/>
      <c r="I31" s="10"/>
      <c r="J31" s="10"/>
      <c r="K31" s="13"/>
      <c r="L31" s="14">
        <f t="shared" si="9"/>
        <v>0</v>
      </c>
      <c r="M31" s="10">
        <f t="shared" si="6"/>
        <v>0</v>
      </c>
      <c r="N31" s="10">
        <f t="shared" si="5"/>
        <v>0</v>
      </c>
      <c r="O31" s="10">
        <f t="shared" si="12"/>
        <v>0</v>
      </c>
      <c r="P31" s="15"/>
    </row>
    <row r="32" spans="1:16" x14ac:dyDescent="0.2">
      <c r="A32" s="120"/>
      <c r="B32" s="1"/>
      <c r="C32" s="29" t="s">
        <v>35</v>
      </c>
      <c r="D32" s="10">
        <v>1968504</v>
      </c>
      <c r="E32" s="10">
        <f t="shared" si="14"/>
        <v>111571</v>
      </c>
      <c r="F32" s="10">
        <v>2080075</v>
      </c>
      <c r="G32" s="10">
        <v>2080075</v>
      </c>
      <c r="H32" s="12"/>
      <c r="I32" s="10"/>
      <c r="J32" s="10"/>
      <c r="K32" s="13"/>
      <c r="L32" s="14">
        <f t="shared" si="9"/>
        <v>1968504</v>
      </c>
      <c r="M32" s="10">
        <f t="shared" si="6"/>
        <v>111571</v>
      </c>
      <c r="N32" s="10">
        <f t="shared" si="5"/>
        <v>2080075</v>
      </c>
      <c r="O32" s="10">
        <f t="shared" si="12"/>
        <v>2080075</v>
      </c>
      <c r="P32" s="15">
        <f>+G32/F32</f>
        <v>1</v>
      </c>
    </row>
    <row r="33" spans="1:16" x14ac:dyDescent="0.2">
      <c r="A33" s="120"/>
      <c r="B33" s="1"/>
      <c r="C33" s="9" t="s">
        <v>36</v>
      </c>
      <c r="D33" s="10">
        <v>531496</v>
      </c>
      <c r="E33" s="10">
        <f t="shared" si="14"/>
        <v>240743</v>
      </c>
      <c r="F33" s="10">
        <v>772239</v>
      </c>
      <c r="G33" s="10">
        <v>761962</v>
      </c>
      <c r="H33" s="12"/>
      <c r="I33" s="10"/>
      <c r="J33" s="10"/>
      <c r="K33" s="13"/>
      <c r="L33" s="14">
        <f t="shared" si="9"/>
        <v>531496</v>
      </c>
      <c r="M33" s="10">
        <f t="shared" si="6"/>
        <v>240743</v>
      </c>
      <c r="N33" s="10">
        <f t="shared" si="5"/>
        <v>772239</v>
      </c>
      <c r="O33" s="10">
        <f t="shared" si="12"/>
        <v>761962</v>
      </c>
      <c r="P33" s="15">
        <f>+G33/F33</f>
        <v>0.98669194381532144</v>
      </c>
    </row>
    <row r="34" spans="1:16" x14ac:dyDescent="0.2">
      <c r="A34" s="120"/>
      <c r="B34" s="1"/>
      <c r="C34" s="9" t="s">
        <v>37</v>
      </c>
      <c r="D34" s="10">
        <v>0</v>
      </c>
      <c r="E34" s="10">
        <f t="shared" si="14"/>
        <v>36000</v>
      </c>
      <c r="F34" s="10">
        <v>36000</v>
      </c>
      <c r="G34" s="10">
        <v>36000</v>
      </c>
      <c r="H34" s="12"/>
      <c r="I34" s="10"/>
      <c r="J34" s="10"/>
      <c r="K34" s="13"/>
      <c r="L34" s="14">
        <f t="shared" si="9"/>
        <v>0</v>
      </c>
      <c r="M34" s="10">
        <f t="shared" si="6"/>
        <v>36000</v>
      </c>
      <c r="N34" s="10">
        <f t="shared" si="5"/>
        <v>36000</v>
      </c>
      <c r="O34" s="10">
        <f t="shared" si="12"/>
        <v>36000</v>
      </c>
      <c r="P34" s="15"/>
    </row>
    <row r="35" spans="1:16" x14ac:dyDescent="0.2">
      <c r="A35" s="120"/>
      <c r="B35" s="30"/>
      <c r="C35" s="9" t="s">
        <v>123</v>
      </c>
      <c r="D35" s="10"/>
      <c r="E35" s="10">
        <f t="shared" si="14"/>
        <v>78629</v>
      </c>
      <c r="F35" s="10">
        <v>78629</v>
      </c>
      <c r="G35" s="10">
        <v>78629</v>
      </c>
      <c r="H35" s="12"/>
      <c r="I35" s="10"/>
      <c r="J35" s="10"/>
      <c r="K35" s="13"/>
      <c r="L35" s="14">
        <f t="shared" si="9"/>
        <v>0</v>
      </c>
      <c r="M35" s="10">
        <f t="shared" si="6"/>
        <v>78629</v>
      </c>
      <c r="N35" s="10">
        <f t="shared" si="5"/>
        <v>78629</v>
      </c>
      <c r="O35" s="10">
        <f t="shared" si="12"/>
        <v>78629</v>
      </c>
      <c r="P35" s="15"/>
    </row>
    <row r="36" spans="1:16" s="31" customFormat="1" x14ac:dyDescent="0.2">
      <c r="A36" s="120"/>
      <c r="B36" s="1"/>
      <c r="C36" s="9" t="s">
        <v>38</v>
      </c>
      <c r="D36" s="10">
        <v>0</v>
      </c>
      <c r="E36" s="10">
        <f t="shared" si="14"/>
        <v>125939</v>
      </c>
      <c r="F36" s="10">
        <v>125939</v>
      </c>
      <c r="G36" s="10">
        <v>125939</v>
      </c>
      <c r="H36" s="12"/>
      <c r="I36" s="10"/>
      <c r="J36" s="10"/>
      <c r="K36" s="13"/>
      <c r="L36" s="14">
        <f t="shared" si="9"/>
        <v>0</v>
      </c>
      <c r="M36" s="10">
        <f t="shared" si="6"/>
        <v>125939</v>
      </c>
      <c r="N36" s="10">
        <f t="shared" si="5"/>
        <v>125939</v>
      </c>
      <c r="O36" s="10">
        <f t="shared" si="12"/>
        <v>125939</v>
      </c>
      <c r="P36" s="15"/>
    </row>
    <row r="37" spans="1:16" x14ac:dyDescent="0.2">
      <c r="A37" s="120"/>
      <c r="B37" s="138" t="s">
        <v>39</v>
      </c>
      <c r="C37" s="138"/>
      <c r="D37" s="32">
        <f>SUM(D29:D36)</f>
        <v>17776000</v>
      </c>
      <c r="E37" s="23">
        <f t="shared" si="14"/>
        <v>7467518</v>
      </c>
      <c r="F37" s="32">
        <f>SUM(F29:F36)</f>
        <v>25243518</v>
      </c>
      <c r="G37" s="32">
        <f>SUM(G29:G36)</f>
        <v>19968370</v>
      </c>
      <c r="H37" s="33"/>
      <c r="I37" s="23"/>
      <c r="J37" s="32"/>
      <c r="K37" s="34"/>
      <c r="L37" s="26">
        <f t="shared" si="9"/>
        <v>17776000</v>
      </c>
      <c r="M37" s="23">
        <f t="shared" si="6"/>
        <v>7467518</v>
      </c>
      <c r="N37" s="23">
        <f t="shared" si="5"/>
        <v>25243518</v>
      </c>
      <c r="O37" s="23">
        <f>G37+K37</f>
        <v>19968370</v>
      </c>
      <c r="P37" s="15">
        <f>+G37/F37</f>
        <v>0.79102960213390228</v>
      </c>
    </row>
    <row r="38" spans="1:16" x14ac:dyDescent="0.2">
      <c r="A38" s="120" t="s">
        <v>40</v>
      </c>
      <c r="B38" s="1"/>
      <c r="C38" s="9" t="s">
        <v>41</v>
      </c>
      <c r="D38" s="10">
        <v>10000000</v>
      </c>
      <c r="E38" s="10">
        <f t="shared" si="14"/>
        <v>0</v>
      </c>
      <c r="F38" s="10">
        <v>10000000</v>
      </c>
      <c r="G38" s="10">
        <v>0</v>
      </c>
      <c r="H38" s="12"/>
      <c r="I38" s="10"/>
      <c r="J38" s="10"/>
      <c r="K38" s="13"/>
      <c r="L38" s="14">
        <f t="shared" si="9"/>
        <v>10000000</v>
      </c>
      <c r="M38" s="10">
        <f t="shared" si="6"/>
        <v>0</v>
      </c>
      <c r="N38" s="10">
        <f t="shared" si="5"/>
        <v>10000000</v>
      </c>
      <c r="O38" s="10">
        <f t="shared" si="12"/>
        <v>0</v>
      </c>
      <c r="P38" s="15">
        <v>0</v>
      </c>
    </row>
    <row r="39" spans="1:16" ht="20.25" customHeight="1" x14ac:dyDescent="0.2">
      <c r="A39" s="120"/>
      <c r="B39" s="1"/>
      <c r="C39" s="9" t="s">
        <v>42</v>
      </c>
      <c r="D39" s="10"/>
      <c r="E39" s="10">
        <f t="shared" si="14"/>
        <v>0</v>
      </c>
      <c r="F39" s="10"/>
      <c r="G39" s="10"/>
      <c r="H39" s="12"/>
      <c r="I39" s="10"/>
      <c r="J39" s="10"/>
      <c r="K39" s="13"/>
      <c r="L39" s="14"/>
      <c r="M39" s="10"/>
      <c r="N39" s="10">
        <f t="shared" si="5"/>
        <v>0</v>
      </c>
      <c r="O39" s="10">
        <f t="shared" si="12"/>
        <v>0</v>
      </c>
      <c r="P39" s="15"/>
    </row>
    <row r="40" spans="1:16" ht="20.25" customHeight="1" x14ac:dyDescent="0.2">
      <c r="A40" s="120"/>
      <c r="B40" s="138" t="s">
        <v>43</v>
      </c>
      <c r="C40" s="138"/>
      <c r="D40" s="32">
        <f>SUM(D38)</f>
        <v>10000000</v>
      </c>
      <c r="E40" s="23">
        <f>SUM(E38:E39)</f>
        <v>0</v>
      </c>
      <c r="F40" s="32">
        <f>SUM(F38:F39)</f>
        <v>10000000</v>
      </c>
      <c r="G40" s="32">
        <f>SUM(G38:G39)</f>
        <v>0</v>
      </c>
      <c r="H40" s="33"/>
      <c r="I40" s="23"/>
      <c r="J40" s="32"/>
      <c r="K40" s="34"/>
      <c r="L40" s="26">
        <f t="shared" ref="L40:L51" si="15">D40+H40</f>
        <v>10000000</v>
      </c>
      <c r="M40" s="23">
        <f t="shared" ref="M40:M51" si="16">E40+I40</f>
        <v>0</v>
      </c>
      <c r="N40" s="23">
        <f t="shared" si="5"/>
        <v>10000000</v>
      </c>
      <c r="O40" s="32">
        <f>G40+K40</f>
        <v>0</v>
      </c>
      <c r="P40" s="15">
        <f>+G40/F40</f>
        <v>0</v>
      </c>
    </row>
    <row r="41" spans="1:16" ht="32.25" customHeight="1" x14ac:dyDescent="0.2">
      <c r="A41" s="120" t="s">
        <v>44</v>
      </c>
      <c r="B41" s="1"/>
      <c r="C41" s="9" t="s">
        <v>45</v>
      </c>
      <c r="D41" s="10">
        <v>33000000</v>
      </c>
      <c r="E41" s="10">
        <f t="shared" ref="E41:E48" si="17">F41-D41</f>
        <v>0</v>
      </c>
      <c r="F41" s="10">
        <v>33000000</v>
      </c>
      <c r="G41" s="10">
        <v>0</v>
      </c>
      <c r="H41" s="12"/>
      <c r="I41" s="10"/>
      <c r="J41" s="10"/>
      <c r="K41" s="13"/>
      <c r="L41" s="14">
        <f t="shared" si="15"/>
        <v>33000000</v>
      </c>
      <c r="M41" s="10">
        <f t="shared" si="16"/>
        <v>0</v>
      </c>
      <c r="N41" s="10">
        <f t="shared" si="5"/>
        <v>33000000</v>
      </c>
      <c r="O41" s="10">
        <f t="shared" si="12"/>
        <v>0</v>
      </c>
      <c r="P41" s="15">
        <f>+G41/F41</f>
        <v>0</v>
      </c>
    </row>
    <row r="42" spans="1:16" x14ac:dyDescent="0.2">
      <c r="A42" s="120"/>
      <c r="B42" s="138" t="s">
        <v>46</v>
      </c>
      <c r="C42" s="138"/>
      <c r="D42" s="32">
        <f>SUM(D41)</f>
        <v>33000000</v>
      </c>
      <c r="E42" s="23">
        <f t="shared" si="17"/>
        <v>0</v>
      </c>
      <c r="F42" s="32">
        <f>SUM(F41)</f>
        <v>33000000</v>
      </c>
      <c r="G42" s="32">
        <f>SUM(G41)</f>
        <v>0</v>
      </c>
      <c r="H42" s="33"/>
      <c r="I42" s="23"/>
      <c r="J42" s="32"/>
      <c r="K42" s="34"/>
      <c r="L42" s="26">
        <f t="shared" si="15"/>
        <v>33000000</v>
      </c>
      <c r="M42" s="23">
        <f t="shared" si="16"/>
        <v>0</v>
      </c>
      <c r="N42" s="23">
        <f t="shared" si="5"/>
        <v>33000000</v>
      </c>
      <c r="O42" s="32">
        <f>G42+K42</f>
        <v>0</v>
      </c>
      <c r="P42" s="15">
        <f>+G42/F42</f>
        <v>0</v>
      </c>
    </row>
    <row r="43" spans="1:16" x14ac:dyDescent="0.2">
      <c r="A43" s="136" t="s">
        <v>47</v>
      </c>
      <c r="B43" s="136"/>
      <c r="C43" s="136"/>
      <c r="D43" s="35">
        <f>D18+D28+D37+D40+D42+D20</f>
        <v>124940414</v>
      </c>
      <c r="E43" s="35">
        <f t="shared" si="17"/>
        <v>36000235</v>
      </c>
      <c r="F43" s="35">
        <f>F18+F28+F37+F40+F42+F20</f>
        <v>160940649</v>
      </c>
      <c r="G43" s="35">
        <f>G18+G28+G37+G40+G42+G20</f>
        <v>104418997</v>
      </c>
      <c r="H43" s="36"/>
      <c r="I43" s="35"/>
      <c r="J43" s="35"/>
      <c r="K43" s="37"/>
      <c r="L43" s="38">
        <f t="shared" si="15"/>
        <v>124940414</v>
      </c>
      <c r="M43" s="35">
        <f t="shared" si="16"/>
        <v>36000235</v>
      </c>
      <c r="N43" s="35">
        <f t="shared" si="5"/>
        <v>160940649</v>
      </c>
      <c r="O43" s="35">
        <f>G43+K43</f>
        <v>104418997</v>
      </c>
      <c r="P43" s="15">
        <f>+G43/F43</f>
        <v>0.64880437384094303</v>
      </c>
    </row>
    <row r="44" spans="1:16" s="39" customFormat="1" ht="24.75" customHeight="1" x14ac:dyDescent="0.2">
      <c r="A44" s="120" t="s">
        <v>48</v>
      </c>
      <c r="B44" s="1"/>
      <c r="C44" s="9" t="s">
        <v>49</v>
      </c>
      <c r="D44" s="10">
        <v>0</v>
      </c>
      <c r="E44" s="10">
        <f t="shared" si="17"/>
        <v>0</v>
      </c>
      <c r="F44" s="10">
        <v>0</v>
      </c>
      <c r="G44" s="10">
        <v>0</v>
      </c>
      <c r="H44" s="12"/>
      <c r="I44" s="10"/>
      <c r="J44" s="10"/>
      <c r="K44" s="13"/>
      <c r="L44" s="14">
        <f t="shared" si="15"/>
        <v>0</v>
      </c>
      <c r="M44" s="10">
        <f t="shared" si="16"/>
        <v>0</v>
      </c>
      <c r="N44" s="10">
        <f t="shared" si="5"/>
        <v>0</v>
      </c>
      <c r="O44" s="10">
        <f t="shared" si="12"/>
        <v>0</v>
      </c>
      <c r="P44" s="15"/>
    </row>
    <row r="45" spans="1:16" ht="17.25" customHeight="1" x14ac:dyDescent="0.2">
      <c r="A45" s="120"/>
      <c r="B45" s="138" t="s">
        <v>50</v>
      </c>
      <c r="C45" s="138"/>
      <c r="D45" s="32">
        <f>SUM(D44)</f>
        <v>0</v>
      </c>
      <c r="E45" s="23">
        <f t="shared" si="17"/>
        <v>0</v>
      </c>
      <c r="F45" s="32">
        <f>SUM(F44)</f>
        <v>0</v>
      </c>
      <c r="G45" s="32">
        <v>0</v>
      </c>
      <c r="H45" s="33"/>
      <c r="I45" s="23"/>
      <c r="J45" s="32"/>
      <c r="K45" s="34"/>
      <c r="L45" s="26">
        <f t="shared" si="15"/>
        <v>0</v>
      </c>
      <c r="M45" s="23">
        <f t="shared" si="16"/>
        <v>0</v>
      </c>
      <c r="N45" s="23">
        <f t="shared" si="5"/>
        <v>0</v>
      </c>
      <c r="O45" s="23">
        <f t="shared" si="12"/>
        <v>0</v>
      </c>
      <c r="P45" s="15"/>
    </row>
    <row r="46" spans="1:16" ht="18.75" customHeight="1" x14ac:dyDescent="0.2">
      <c r="A46" s="120" t="s">
        <v>51</v>
      </c>
      <c r="B46" s="1"/>
      <c r="C46" s="9" t="s">
        <v>52</v>
      </c>
      <c r="D46" s="10">
        <v>84118422</v>
      </c>
      <c r="E46" s="10">
        <f t="shared" si="17"/>
        <v>0</v>
      </c>
      <c r="F46" s="10">
        <v>84118422</v>
      </c>
      <c r="G46" s="10">
        <v>84118422</v>
      </c>
      <c r="H46" s="12"/>
      <c r="I46" s="10"/>
      <c r="J46" s="10"/>
      <c r="K46" s="13"/>
      <c r="L46" s="14">
        <f t="shared" si="15"/>
        <v>84118422</v>
      </c>
      <c r="M46" s="10">
        <f t="shared" si="16"/>
        <v>0</v>
      </c>
      <c r="N46" s="10">
        <f t="shared" si="5"/>
        <v>84118422</v>
      </c>
      <c r="O46" s="10">
        <f t="shared" si="12"/>
        <v>84118422</v>
      </c>
      <c r="P46" s="15">
        <f>+G46/F46</f>
        <v>1</v>
      </c>
    </row>
    <row r="47" spans="1:16" ht="15" customHeight="1" x14ac:dyDescent="0.2">
      <c r="A47" s="120"/>
      <c r="B47" s="138" t="s">
        <v>53</v>
      </c>
      <c r="C47" s="138"/>
      <c r="D47" s="32">
        <f>SUM(D46)</f>
        <v>84118422</v>
      </c>
      <c r="E47" s="23">
        <f t="shared" si="17"/>
        <v>0</v>
      </c>
      <c r="F47" s="32">
        <f>SUM(F46)</f>
        <v>84118422</v>
      </c>
      <c r="G47" s="32">
        <f>SUM(G46)</f>
        <v>84118422</v>
      </c>
      <c r="H47" s="33"/>
      <c r="I47" s="23"/>
      <c r="J47" s="32"/>
      <c r="K47" s="34"/>
      <c r="L47" s="26">
        <f t="shared" si="15"/>
        <v>84118422</v>
      </c>
      <c r="M47" s="23">
        <f t="shared" si="16"/>
        <v>0</v>
      </c>
      <c r="N47" s="23">
        <f t="shared" si="5"/>
        <v>84118422</v>
      </c>
      <c r="O47" s="23">
        <f t="shared" ref="O47:O51" si="18">G47+K47</f>
        <v>84118422</v>
      </c>
      <c r="P47" s="15">
        <f>+G47/F47</f>
        <v>1</v>
      </c>
    </row>
    <row r="48" spans="1:16" ht="17.25" customHeight="1" x14ac:dyDescent="0.2">
      <c r="A48" s="139" t="s">
        <v>54</v>
      </c>
      <c r="B48" s="1"/>
      <c r="C48" s="9" t="s">
        <v>55</v>
      </c>
      <c r="D48" s="10">
        <v>0</v>
      </c>
      <c r="E48" s="10">
        <f t="shared" si="17"/>
        <v>1173636</v>
      </c>
      <c r="F48" s="10">
        <v>1173636</v>
      </c>
      <c r="G48" s="10">
        <v>1173636</v>
      </c>
      <c r="H48" s="12"/>
      <c r="I48" s="10"/>
      <c r="J48" s="10"/>
      <c r="K48" s="13"/>
      <c r="L48" s="14">
        <f t="shared" si="15"/>
        <v>0</v>
      </c>
      <c r="M48" s="10">
        <f t="shared" si="16"/>
        <v>1173636</v>
      </c>
      <c r="N48" s="10">
        <f t="shared" si="5"/>
        <v>1173636</v>
      </c>
      <c r="O48" s="10">
        <f t="shared" si="18"/>
        <v>1173636</v>
      </c>
      <c r="P48" s="15"/>
    </row>
    <row r="49" spans="1:16" ht="15.75" customHeight="1" x14ac:dyDescent="0.2">
      <c r="A49" s="140"/>
      <c r="B49" s="138" t="s">
        <v>56</v>
      </c>
      <c r="C49" s="138"/>
      <c r="D49" s="32">
        <f>SUM(D48)</f>
        <v>0</v>
      </c>
      <c r="E49" s="32">
        <f t="shared" ref="E49:G49" si="19">SUM(E48)</f>
        <v>1173636</v>
      </c>
      <c r="F49" s="32">
        <f t="shared" si="19"/>
        <v>1173636</v>
      </c>
      <c r="G49" s="32">
        <f t="shared" si="19"/>
        <v>1173636</v>
      </c>
      <c r="H49" s="33"/>
      <c r="I49" s="23"/>
      <c r="J49" s="32"/>
      <c r="K49" s="34"/>
      <c r="L49" s="26">
        <f t="shared" si="15"/>
        <v>0</v>
      </c>
      <c r="M49" s="23">
        <f t="shared" si="16"/>
        <v>1173636</v>
      </c>
      <c r="N49" s="23">
        <f t="shared" si="5"/>
        <v>1173636</v>
      </c>
      <c r="O49" s="23">
        <f t="shared" si="18"/>
        <v>1173636</v>
      </c>
      <c r="P49" s="15"/>
    </row>
    <row r="50" spans="1:16" ht="18" customHeight="1" x14ac:dyDescent="0.2">
      <c r="A50" s="136" t="s">
        <v>57</v>
      </c>
      <c r="B50" s="136"/>
      <c r="C50" s="136"/>
      <c r="D50" s="35">
        <f>D45+D47+D49</f>
        <v>84118422</v>
      </c>
      <c r="E50" s="35">
        <f>F50-D50</f>
        <v>1173636</v>
      </c>
      <c r="F50" s="35">
        <f>F45+F47+F49</f>
        <v>85292058</v>
      </c>
      <c r="G50" s="35">
        <f>+G49+G47+G45</f>
        <v>85292058</v>
      </c>
      <c r="H50" s="36"/>
      <c r="I50" s="35"/>
      <c r="J50" s="35"/>
      <c r="K50" s="37"/>
      <c r="L50" s="38">
        <f t="shared" si="15"/>
        <v>84118422</v>
      </c>
      <c r="M50" s="35">
        <f t="shared" si="16"/>
        <v>1173636</v>
      </c>
      <c r="N50" s="35">
        <f t="shared" si="5"/>
        <v>85292058</v>
      </c>
      <c r="O50" s="35">
        <f t="shared" si="18"/>
        <v>85292058</v>
      </c>
      <c r="P50" s="15">
        <f>+G50/F50</f>
        <v>1</v>
      </c>
    </row>
    <row r="51" spans="1:16" s="28" customFormat="1" ht="21.75" customHeight="1" x14ac:dyDescent="0.25">
      <c r="A51" s="137" t="s">
        <v>58</v>
      </c>
      <c r="B51" s="137"/>
      <c r="C51" s="137"/>
      <c r="D51" s="40">
        <f>D43+D50</f>
        <v>209058836</v>
      </c>
      <c r="E51" s="40">
        <f>F51-D51</f>
        <v>37173871</v>
      </c>
      <c r="F51" s="40">
        <f>F43+F50</f>
        <v>246232707</v>
      </c>
      <c r="G51" s="40">
        <f>G43+G50</f>
        <v>189711055</v>
      </c>
      <c r="H51" s="41">
        <f>H43+H50</f>
        <v>0</v>
      </c>
      <c r="I51" s="40">
        <f>J51-H51</f>
        <v>0</v>
      </c>
      <c r="J51" s="40">
        <f>J43+J50</f>
        <v>0</v>
      </c>
      <c r="K51" s="42">
        <f>K43+K50</f>
        <v>0</v>
      </c>
      <c r="L51" s="43">
        <f t="shared" si="15"/>
        <v>209058836</v>
      </c>
      <c r="M51" s="40">
        <f t="shared" si="16"/>
        <v>37173871</v>
      </c>
      <c r="N51" s="40">
        <f t="shared" si="5"/>
        <v>246232707</v>
      </c>
      <c r="O51" s="40">
        <f t="shared" si="18"/>
        <v>189711055</v>
      </c>
      <c r="P51" s="15">
        <f>+G51/F51</f>
        <v>0.77045432879881393</v>
      </c>
    </row>
    <row r="52" spans="1:16" s="45" customFormat="1" ht="22.5" customHeight="1" x14ac:dyDescent="0.25">
      <c r="A52"/>
      <c r="B52"/>
      <c r="C52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</row>
    <row r="53" spans="1:16" ht="17.25" customHeight="1" x14ac:dyDescent="0.2">
      <c r="G53" s="46">
        <f>(G51/F51)</f>
        <v>0.77045432879881393</v>
      </c>
      <c r="K53" s="46" t="e">
        <f>(K51/J51)</f>
        <v>#DIV/0!</v>
      </c>
    </row>
  </sheetData>
  <mergeCells count="32">
    <mergeCell ref="A1:P1"/>
    <mergeCell ref="A50:C50"/>
    <mergeCell ref="A51:C51"/>
    <mergeCell ref="A43:C43"/>
    <mergeCell ref="A44:A45"/>
    <mergeCell ref="B45:C45"/>
    <mergeCell ref="A46:A47"/>
    <mergeCell ref="B47:C47"/>
    <mergeCell ref="A48:A49"/>
    <mergeCell ref="B49:C49"/>
    <mergeCell ref="A29:A37"/>
    <mergeCell ref="B37:C37"/>
    <mergeCell ref="A38:A40"/>
    <mergeCell ref="B40:C40"/>
    <mergeCell ref="A41:A42"/>
    <mergeCell ref="B42:C42"/>
    <mergeCell ref="B20:C20"/>
    <mergeCell ref="B21:C21"/>
    <mergeCell ref="A22:A28"/>
    <mergeCell ref="B22:C22"/>
    <mergeCell ref="B26:C26"/>
    <mergeCell ref="B27:C27"/>
    <mergeCell ref="B28:C28"/>
    <mergeCell ref="A5:A18"/>
    <mergeCell ref="B11:C11"/>
    <mergeCell ref="B17:C17"/>
    <mergeCell ref="B18:C18"/>
    <mergeCell ref="A2:O2"/>
    <mergeCell ref="A3:C4"/>
    <mergeCell ref="D3:G3"/>
    <mergeCell ref="H3:K3"/>
    <mergeCell ref="L3:O3"/>
  </mergeCells>
  <printOptions horizontalCentered="1"/>
  <pageMargins left="0.17" right="0.17" top="0.28999999999999998" bottom="0.3" header="0.15748031496062992" footer="0.17"/>
  <pageSetup paperSize="9" scale="62" firstPageNumber="39" orientation="portrait" r:id="rId1"/>
  <headerFooter alignWithMargins="0">
    <oddHeader>&amp;R&amp;"Times New Roman,Normál"1. számú melléklet</oddHeader>
    <oddFooter>&amp;C&amp;"Times New Roman,Normál"&amp;P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P35"/>
  <sheetViews>
    <sheetView zoomScaleSheetLayoutView="100" workbookViewId="0">
      <selection sqref="A1:O1"/>
    </sheetView>
  </sheetViews>
  <sheetFormatPr defaultRowHeight="12.75" x14ac:dyDescent="0.2"/>
  <cols>
    <col min="1" max="1" width="4.28515625" customWidth="1"/>
    <col min="2" max="2" width="2.85546875" customWidth="1"/>
    <col min="3" max="3" width="54.5703125" customWidth="1"/>
    <col min="4" max="4" width="16.7109375" customWidth="1"/>
    <col min="5" max="5" width="18.5703125" customWidth="1"/>
    <col min="6" max="6" width="23.28515625" customWidth="1"/>
    <col min="7" max="7" width="17.85546875" customWidth="1"/>
    <col min="8" max="11" width="14.5703125" hidden="1" customWidth="1"/>
    <col min="12" max="12" width="11.140625" hidden="1" customWidth="1"/>
    <col min="13" max="15" width="14.5703125" hidden="1" customWidth="1"/>
    <col min="16" max="16" width="10" customWidth="1"/>
  </cols>
  <sheetData>
    <row r="1" spans="1:16" ht="21.75" customHeight="1" x14ac:dyDescent="0.2">
      <c r="A1" s="135" t="s">
        <v>125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6" ht="28.5" customHeight="1" thickBot="1" x14ac:dyDescent="0.25">
      <c r="A2" s="141" t="s">
        <v>59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6" s="7" customFormat="1" ht="36.75" customHeight="1" x14ac:dyDescent="0.2">
      <c r="A3" s="142" t="s">
        <v>1</v>
      </c>
      <c r="B3" s="143"/>
      <c r="C3" s="144"/>
      <c r="D3" s="146" t="s">
        <v>2</v>
      </c>
      <c r="E3" s="147"/>
      <c r="F3" s="147"/>
      <c r="G3" s="147"/>
      <c r="H3" s="148" t="s">
        <v>3</v>
      </c>
      <c r="I3" s="147"/>
      <c r="J3" s="147"/>
      <c r="K3" s="149"/>
      <c r="L3" s="147" t="s">
        <v>4</v>
      </c>
      <c r="M3" s="147"/>
      <c r="N3" s="147"/>
      <c r="O3" s="147"/>
      <c r="P3" s="6"/>
    </row>
    <row r="4" spans="1:16" s="7" customFormat="1" ht="21.75" customHeight="1" x14ac:dyDescent="0.2">
      <c r="A4" s="145"/>
      <c r="B4" s="128"/>
      <c r="C4" s="129"/>
      <c r="D4" s="2" t="s">
        <v>5</v>
      </c>
      <c r="E4" s="2" t="s">
        <v>6</v>
      </c>
      <c r="F4" s="2" t="s">
        <v>7</v>
      </c>
      <c r="G4" s="4" t="s">
        <v>8</v>
      </c>
      <c r="H4" s="5" t="s">
        <v>9</v>
      </c>
      <c r="I4" s="2" t="s">
        <v>6</v>
      </c>
      <c r="J4" s="2" t="s">
        <v>10</v>
      </c>
      <c r="K4" s="47" t="s">
        <v>8</v>
      </c>
      <c r="L4" s="3" t="s">
        <v>9</v>
      </c>
      <c r="M4" s="2" t="s">
        <v>6</v>
      </c>
      <c r="N4" s="2" t="s">
        <v>7</v>
      </c>
      <c r="O4" s="4" t="s">
        <v>8</v>
      </c>
      <c r="P4" s="6"/>
    </row>
    <row r="5" spans="1:16" s="31" customFormat="1" ht="16.5" customHeight="1" x14ac:dyDescent="0.2">
      <c r="A5" s="150" t="s">
        <v>11</v>
      </c>
      <c r="B5" s="20"/>
      <c r="C5" s="9" t="s">
        <v>60</v>
      </c>
      <c r="D5" s="10">
        <v>11423452</v>
      </c>
      <c r="E5" s="10">
        <f>F5-D5</f>
        <v>4187643</v>
      </c>
      <c r="F5" s="10">
        <v>15611095</v>
      </c>
      <c r="G5" s="13">
        <v>14513860</v>
      </c>
      <c r="H5" s="14"/>
      <c r="I5" s="10"/>
      <c r="J5" s="10"/>
      <c r="K5" s="48"/>
      <c r="L5" s="12">
        <f t="shared" ref="L5:O6" si="0">D5+H5</f>
        <v>11423452</v>
      </c>
      <c r="M5" s="10">
        <f t="shared" si="0"/>
        <v>4187643</v>
      </c>
      <c r="N5" s="10">
        <f t="shared" si="0"/>
        <v>15611095</v>
      </c>
      <c r="O5" s="13">
        <f t="shared" si="0"/>
        <v>14513860</v>
      </c>
      <c r="P5" s="49">
        <f t="shared" ref="P5:P11" si="1">+G5/F5</f>
        <v>0.92971441144903677</v>
      </c>
    </row>
    <row r="6" spans="1:16" s="31" customFormat="1" ht="16.5" customHeight="1" x14ac:dyDescent="0.2">
      <c r="A6" s="150"/>
      <c r="B6" s="20"/>
      <c r="C6" s="9" t="s">
        <v>61</v>
      </c>
      <c r="D6" s="10">
        <v>9159294</v>
      </c>
      <c r="E6" s="10">
        <f>F6-D6</f>
        <v>2129449</v>
      </c>
      <c r="F6" s="10">
        <v>11288743</v>
      </c>
      <c r="G6" s="13">
        <v>11288743</v>
      </c>
      <c r="H6" s="14"/>
      <c r="I6" s="10"/>
      <c r="J6" s="10"/>
      <c r="K6" s="48"/>
      <c r="L6" s="12">
        <f t="shared" si="0"/>
        <v>9159294</v>
      </c>
      <c r="M6" s="10">
        <f t="shared" si="0"/>
        <v>2129449</v>
      </c>
      <c r="N6" s="10">
        <f t="shared" si="0"/>
        <v>11288743</v>
      </c>
      <c r="O6" s="13">
        <f t="shared" si="0"/>
        <v>11288743</v>
      </c>
      <c r="P6" s="49">
        <f t="shared" si="1"/>
        <v>1</v>
      </c>
    </row>
    <row r="7" spans="1:16" s="28" customFormat="1" ht="21.75" customHeight="1" x14ac:dyDescent="0.2">
      <c r="A7" s="150"/>
      <c r="B7" s="122" t="s">
        <v>62</v>
      </c>
      <c r="C7" s="122"/>
      <c r="D7" s="23">
        <f>SUM(D5:D6)</f>
        <v>20582746</v>
      </c>
      <c r="E7" s="23">
        <f>SUM(E5:E6)</f>
        <v>6317092</v>
      </c>
      <c r="F7" s="23">
        <f>SUM(F5:F6)</f>
        <v>26899838</v>
      </c>
      <c r="G7" s="23">
        <f>SUM(G5:G6)</f>
        <v>25802603</v>
      </c>
      <c r="H7" s="26"/>
      <c r="I7" s="23"/>
      <c r="J7" s="23"/>
      <c r="K7" s="50"/>
      <c r="L7" s="24">
        <f t="shared" ref="L7:L33" si="2">D7+H7</f>
        <v>20582746</v>
      </c>
      <c r="M7" s="23">
        <f t="shared" ref="M7:M33" si="3">E7+I7</f>
        <v>6317092</v>
      </c>
      <c r="N7" s="23">
        <f t="shared" ref="N7:N33" si="4">F7+J7</f>
        <v>26899838</v>
      </c>
      <c r="O7" s="25">
        <f t="shared" ref="O7:O20" si="5">G7+K7</f>
        <v>25802603</v>
      </c>
      <c r="P7" s="49">
        <f t="shared" si="1"/>
        <v>0.95921034914782755</v>
      </c>
    </row>
    <row r="8" spans="1:16" s="28" customFormat="1" ht="22.5" customHeight="1" x14ac:dyDescent="0.2">
      <c r="A8" s="51" t="s">
        <v>24</v>
      </c>
      <c r="B8" s="122" t="s">
        <v>63</v>
      </c>
      <c r="C8" s="122"/>
      <c r="D8" s="23">
        <v>4528204</v>
      </c>
      <c r="E8" s="23">
        <f t="shared" ref="E8:E25" si="6">F8-D8</f>
        <v>536362</v>
      </c>
      <c r="F8" s="23">
        <v>5064566</v>
      </c>
      <c r="G8" s="25">
        <v>5064566</v>
      </c>
      <c r="H8" s="26"/>
      <c r="I8" s="23"/>
      <c r="J8" s="23"/>
      <c r="K8" s="50"/>
      <c r="L8" s="24">
        <f t="shared" si="2"/>
        <v>4528204</v>
      </c>
      <c r="M8" s="23">
        <f t="shared" si="3"/>
        <v>536362</v>
      </c>
      <c r="N8" s="23">
        <f t="shared" si="4"/>
        <v>5064566</v>
      </c>
      <c r="O8" s="25">
        <f t="shared" si="5"/>
        <v>5064566</v>
      </c>
      <c r="P8" s="49">
        <f t="shared" si="1"/>
        <v>1</v>
      </c>
    </row>
    <row r="9" spans="1:16" s="31" customFormat="1" ht="13.5" customHeight="1" x14ac:dyDescent="0.2">
      <c r="A9" s="151" t="s">
        <v>28</v>
      </c>
      <c r="B9" s="20"/>
      <c r="C9" s="9" t="s">
        <v>64</v>
      </c>
      <c r="D9" s="10">
        <v>4213250</v>
      </c>
      <c r="E9" s="10">
        <f t="shared" si="6"/>
        <v>472848</v>
      </c>
      <c r="F9" s="10">
        <v>4686098</v>
      </c>
      <c r="G9" s="13">
        <v>4571268</v>
      </c>
      <c r="H9" s="14"/>
      <c r="I9" s="10"/>
      <c r="J9" s="10"/>
      <c r="K9" s="48"/>
      <c r="L9" s="12">
        <f t="shared" si="2"/>
        <v>4213250</v>
      </c>
      <c r="M9" s="10">
        <f t="shared" si="3"/>
        <v>472848</v>
      </c>
      <c r="N9" s="10">
        <f t="shared" si="4"/>
        <v>4686098</v>
      </c>
      <c r="O9" s="13">
        <f t="shared" si="5"/>
        <v>4571268</v>
      </c>
      <c r="P9" s="49">
        <f t="shared" si="1"/>
        <v>0.97549560423192172</v>
      </c>
    </row>
    <row r="10" spans="1:16" s="31" customFormat="1" ht="13.5" customHeight="1" x14ac:dyDescent="0.2">
      <c r="A10" s="151"/>
      <c r="B10" s="20"/>
      <c r="C10" s="9" t="s">
        <v>65</v>
      </c>
      <c r="D10" s="10">
        <v>2939994</v>
      </c>
      <c r="E10" s="10">
        <f t="shared" si="6"/>
        <v>-970896</v>
      </c>
      <c r="F10" s="10">
        <v>1969098</v>
      </c>
      <c r="G10" s="13">
        <v>1519497</v>
      </c>
      <c r="H10" s="14"/>
      <c r="I10" s="10"/>
      <c r="J10" s="10"/>
      <c r="K10" s="48"/>
      <c r="L10" s="12">
        <f t="shared" si="2"/>
        <v>2939994</v>
      </c>
      <c r="M10" s="10">
        <f t="shared" si="3"/>
        <v>-970896</v>
      </c>
      <c r="N10" s="10">
        <f t="shared" si="4"/>
        <v>1969098</v>
      </c>
      <c r="O10" s="13">
        <f t="shared" si="5"/>
        <v>1519497</v>
      </c>
      <c r="P10" s="49">
        <f t="shared" si="1"/>
        <v>0.77167159785851192</v>
      </c>
    </row>
    <row r="11" spans="1:16" s="31" customFormat="1" ht="38.25" x14ac:dyDescent="0.2">
      <c r="A11" s="151"/>
      <c r="B11" s="20"/>
      <c r="C11" s="9" t="s">
        <v>66</v>
      </c>
      <c r="D11" s="10">
        <v>25166554</v>
      </c>
      <c r="E11" s="10">
        <f t="shared" si="6"/>
        <v>4549448</v>
      </c>
      <c r="F11" s="10">
        <v>29716002</v>
      </c>
      <c r="G11" s="13">
        <v>27702083</v>
      </c>
      <c r="H11" s="14"/>
      <c r="I11" s="10"/>
      <c r="J11" s="10"/>
      <c r="K11" s="48"/>
      <c r="L11" s="12">
        <f t="shared" si="2"/>
        <v>25166554</v>
      </c>
      <c r="M11" s="10">
        <f t="shared" si="3"/>
        <v>4549448</v>
      </c>
      <c r="N11" s="10">
        <f t="shared" si="4"/>
        <v>29716002</v>
      </c>
      <c r="O11" s="13">
        <f t="shared" si="5"/>
        <v>27702083</v>
      </c>
      <c r="P11" s="49">
        <f t="shared" si="1"/>
        <v>0.93222779430422709</v>
      </c>
    </row>
    <row r="12" spans="1:16" s="31" customFormat="1" ht="13.5" customHeight="1" x14ac:dyDescent="0.2">
      <c r="A12" s="151"/>
      <c r="B12" s="20"/>
      <c r="C12" s="9" t="s">
        <v>67</v>
      </c>
      <c r="D12" s="10">
        <v>0</v>
      </c>
      <c r="E12" s="10">
        <f t="shared" si="6"/>
        <v>0</v>
      </c>
      <c r="F12" s="10">
        <v>0</v>
      </c>
      <c r="G12" s="13">
        <v>0</v>
      </c>
      <c r="H12" s="14"/>
      <c r="I12" s="10"/>
      <c r="J12" s="10"/>
      <c r="K12" s="48"/>
      <c r="L12" s="12">
        <f t="shared" si="2"/>
        <v>0</v>
      </c>
      <c r="M12" s="10">
        <f t="shared" si="3"/>
        <v>0</v>
      </c>
      <c r="N12" s="10">
        <f t="shared" si="4"/>
        <v>0</v>
      </c>
      <c r="O12" s="13">
        <f t="shared" si="5"/>
        <v>0</v>
      </c>
      <c r="P12" s="49"/>
    </row>
    <row r="13" spans="1:16" s="31" customFormat="1" ht="13.5" customHeight="1" x14ac:dyDescent="0.2">
      <c r="A13" s="151"/>
      <c r="B13" s="20"/>
      <c r="C13" s="9" t="s">
        <v>68</v>
      </c>
      <c r="D13" s="10">
        <v>16861407</v>
      </c>
      <c r="E13" s="10">
        <f t="shared" si="6"/>
        <v>-2602118</v>
      </c>
      <c r="F13" s="10">
        <v>14259289</v>
      </c>
      <c r="G13" s="13">
        <v>12830240</v>
      </c>
      <c r="H13" s="14"/>
      <c r="I13" s="10"/>
      <c r="J13" s="10"/>
      <c r="K13" s="48"/>
      <c r="L13" s="12">
        <f t="shared" si="2"/>
        <v>16861407</v>
      </c>
      <c r="M13" s="10">
        <f t="shared" si="3"/>
        <v>-2602118</v>
      </c>
      <c r="N13" s="10">
        <f t="shared" si="4"/>
        <v>14259289</v>
      </c>
      <c r="O13" s="13">
        <f t="shared" si="5"/>
        <v>12830240</v>
      </c>
      <c r="P13" s="49">
        <f t="shared" ref="P13:P23" si="7">+G13/F13</f>
        <v>0.89978118824858655</v>
      </c>
    </row>
    <row r="14" spans="1:16" s="28" customFormat="1" ht="19.5" customHeight="1" x14ac:dyDescent="0.2">
      <c r="A14" s="151"/>
      <c r="B14" s="122" t="s">
        <v>69</v>
      </c>
      <c r="C14" s="122"/>
      <c r="D14" s="23">
        <f>SUM(D9:D13)</f>
        <v>49181205</v>
      </c>
      <c r="E14" s="23">
        <f t="shared" si="6"/>
        <v>1449282</v>
      </c>
      <c r="F14" s="23">
        <f>SUM(F9:F13)</f>
        <v>50630487</v>
      </c>
      <c r="G14" s="25">
        <f>SUM(G9:G13)</f>
        <v>46623088</v>
      </c>
      <c r="H14" s="26"/>
      <c r="I14" s="23"/>
      <c r="J14" s="23"/>
      <c r="K14" s="50"/>
      <c r="L14" s="24">
        <f t="shared" si="2"/>
        <v>49181205</v>
      </c>
      <c r="M14" s="23">
        <f t="shared" si="3"/>
        <v>1449282</v>
      </c>
      <c r="N14" s="23">
        <f t="shared" si="4"/>
        <v>50630487</v>
      </c>
      <c r="O14" s="25">
        <f t="shared" si="5"/>
        <v>46623088</v>
      </c>
      <c r="P14" s="49">
        <f t="shared" si="7"/>
        <v>0.92085007991331391</v>
      </c>
    </row>
    <row r="15" spans="1:16" s="28" customFormat="1" ht="25.5" customHeight="1" x14ac:dyDescent="0.2">
      <c r="A15" s="52" t="s">
        <v>40</v>
      </c>
      <c r="B15" s="122" t="s">
        <v>70</v>
      </c>
      <c r="C15" s="122"/>
      <c r="D15" s="23">
        <v>3400000</v>
      </c>
      <c r="E15" s="23">
        <f t="shared" si="6"/>
        <v>7437178</v>
      </c>
      <c r="F15" s="23">
        <v>10837178</v>
      </c>
      <c r="G15" s="25">
        <v>10500604</v>
      </c>
      <c r="H15" s="26"/>
      <c r="I15" s="23"/>
      <c r="J15" s="23"/>
      <c r="K15" s="50"/>
      <c r="L15" s="24">
        <f t="shared" si="2"/>
        <v>3400000</v>
      </c>
      <c r="M15" s="23">
        <f t="shared" si="3"/>
        <v>7437178</v>
      </c>
      <c r="N15" s="23">
        <f t="shared" si="4"/>
        <v>10837178</v>
      </c>
      <c r="O15" s="25">
        <f t="shared" si="5"/>
        <v>10500604</v>
      </c>
      <c r="P15" s="49">
        <f t="shared" si="7"/>
        <v>0.96894265278285552</v>
      </c>
    </row>
    <row r="16" spans="1:16" s="28" customFormat="1" ht="25.5" customHeight="1" x14ac:dyDescent="0.2">
      <c r="A16" s="52" t="s">
        <v>44</v>
      </c>
      <c r="B16" s="122" t="s">
        <v>71</v>
      </c>
      <c r="C16" s="122"/>
      <c r="D16" s="23">
        <v>291747</v>
      </c>
      <c r="E16" s="23">
        <f t="shared" si="6"/>
        <v>76719</v>
      </c>
      <c r="F16" s="23">
        <v>368466</v>
      </c>
      <c r="G16" s="25">
        <v>368460</v>
      </c>
      <c r="H16" s="26"/>
      <c r="I16" s="23"/>
      <c r="J16" s="23"/>
      <c r="K16" s="50"/>
      <c r="L16" s="24">
        <f t="shared" si="2"/>
        <v>291747</v>
      </c>
      <c r="M16" s="23">
        <f t="shared" si="3"/>
        <v>76719</v>
      </c>
      <c r="N16" s="23">
        <f t="shared" si="4"/>
        <v>368466</v>
      </c>
      <c r="O16" s="25">
        <f t="shared" si="5"/>
        <v>368460</v>
      </c>
      <c r="P16" s="49">
        <f t="shared" si="7"/>
        <v>0.99998371627232907</v>
      </c>
    </row>
    <row r="17" spans="1:16" x14ac:dyDescent="0.2">
      <c r="A17" s="151" t="s">
        <v>48</v>
      </c>
      <c r="B17" s="20" t="s">
        <v>11</v>
      </c>
      <c r="C17" s="9" t="s">
        <v>72</v>
      </c>
      <c r="D17" s="10">
        <v>8844171</v>
      </c>
      <c r="E17" s="53">
        <f t="shared" si="6"/>
        <v>465852</v>
      </c>
      <c r="F17" s="10">
        <v>9310023</v>
      </c>
      <c r="G17" s="13">
        <v>9310023</v>
      </c>
      <c r="H17" s="14"/>
      <c r="I17" s="10"/>
      <c r="J17" s="10"/>
      <c r="K17" s="48"/>
      <c r="L17" s="12">
        <f t="shared" si="2"/>
        <v>8844171</v>
      </c>
      <c r="M17" s="10">
        <f t="shared" si="3"/>
        <v>465852</v>
      </c>
      <c r="N17" s="10">
        <f t="shared" si="4"/>
        <v>9310023</v>
      </c>
      <c r="O17" s="13">
        <f t="shared" si="5"/>
        <v>9310023</v>
      </c>
      <c r="P17" s="49">
        <f t="shared" si="7"/>
        <v>1</v>
      </c>
    </row>
    <row r="18" spans="1:16" x14ac:dyDescent="0.2">
      <c r="A18" s="151"/>
      <c r="B18" s="20" t="s">
        <v>24</v>
      </c>
      <c r="C18" s="9" t="s">
        <v>73</v>
      </c>
      <c r="D18" s="10">
        <v>3881200</v>
      </c>
      <c r="E18" s="53">
        <f t="shared" si="6"/>
        <v>0</v>
      </c>
      <c r="F18" s="10">
        <v>3881200</v>
      </c>
      <c r="G18" s="13">
        <v>2425866</v>
      </c>
      <c r="H18" s="14"/>
      <c r="I18" s="10"/>
      <c r="J18" s="10"/>
      <c r="K18" s="48"/>
      <c r="L18" s="12">
        <f t="shared" si="2"/>
        <v>3881200</v>
      </c>
      <c r="M18" s="10">
        <f t="shared" si="3"/>
        <v>0</v>
      </c>
      <c r="N18" s="10">
        <f t="shared" si="4"/>
        <v>3881200</v>
      </c>
      <c r="O18" s="13">
        <f t="shared" si="5"/>
        <v>2425866</v>
      </c>
      <c r="P18" s="49">
        <f t="shared" si="7"/>
        <v>0.62502988766360923</v>
      </c>
    </row>
    <row r="19" spans="1:16" x14ac:dyDescent="0.2">
      <c r="A19" s="151"/>
      <c r="B19" s="20" t="s">
        <v>28</v>
      </c>
      <c r="C19" s="9" t="s">
        <v>74</v>
      </c>
      <c r="D19" s="10">
        <v>2880000</v>
      </c>
      <c r="E19" s="53">
        <f t="shared" si="6"/>
        <v>18520610</v>
      </c>
      <c r="F19" s="10">
        <v>21400610</v>
      </c>
      <c r="G19" s="13">
        <v>0</v>
      </c>
      <c r="H19" s="14"/>
      <c r="I19" s="10"/>
      <c r="J19" s="10"/>
      <c r="K19" s="48"/>
      <c r="L19" s="12">
        <f t="shared" si="2"/>
        <v>2880000</v>
      </c>
      <c r="M19" s="10">
        <f t="shared" si="3"/>
        <v>18520610</v>
      </c>
      <c r="N19" s="10">
        <f t="shared" si="4"/>
        <v>21400610</v>
      </c>
      <c r="O19" s="13">
        <f t="shared" si="5"/>
        <v>0</v>
      </c>
      <c r="P19" s="49">
        <f t="shared" si="7"/>
        <v>0</v>
      </c>
    </row>
    <row r="20" spans="1:16" ht="25.5" customHeight="1" x14ac:dyDescent="0.2">
      <c r="A20" s="151"/>
      <c r="B20" s="122" t="s">
        <v>75</v>
      </c>
      <c r="C20" s="122"/>
      <c r="D20" s="23">
        <f>+D19+D18+D17+D16</f>
        <v>15897118</v>
      </c>
      <c r="E20" s="23">
        <f t="shared" ref="E20:G20" si="8">+E19+E18+E17+E16</f>
        <v>19063181</v>
      </c>
      <c r="F20" s="23">
        <f t="shared" si="8"/>
        <v>34960299</v>
      </c>
      <c r="G20" s="23">
        <f t="shared" si="8"/>
        <v>12104349</v>
      </c>
      <c r="H20" s="26"/>
      <c r="I20" s="23"/>
      <c r="J20" s="23"/>
      <c r="K20" s="50"/>
      <c r="L20" s="24">
        <f t="shared" si="2"/>
        <v>15897118</v>
      </c>
      <c r="M20" s="23">
        <f t="shared" si="3"/>
        <v>19063181</v>
      </c>
      <c r="N20" s="23">
        <f t="shared" si="4"/>
        <v>34960299</v>
      </c>
      <c r="O20" s="25">
        <f t="shared" si="5"/>
        <v>12104349</v>
      </c>
      <c r="P20" s="49">
        <f t="shared" si="7"/>
        <v>0.34623127794187342</v>
      </c>
    </row>
    <row r="21" spans="1:16" s="54" customFormat="1" ht="19.5" customHeight="1" x14ac:dyDescent="0.2">
      <c r="A21" s="51" t="s">
        <v>51</v>
      </c>
      <c r="B21" s="122" t="s">
        <v>124</v>
      </c>
      <c r="C21" s="122"/>
      <c r="D21" s="23">
        <v>55143180</v>
      </c>
      <c r="E21" s="23">
        <f t="shared" si="6"/>
        <v>953133</v>
      </c>
      <c r="F21" s="23">
        <v>56096313</v>
      </c>
      <c r="G21" s="25">
        <v>22100352</v>
      </c>
      <c r="H21" s="26"/>
      <c r="I21" s="23"/>
      <c r="J21" s="23"/>
      <c r="K21" s="50"/>
      <c r="L21" s="24">
        <f t="shared" si="2"/>
        <v>55143180</v>
      </c>
      <c r="M21" s="23">
        <f t="shared" si="3"/>
        <v>953133</v>
      </c>
      <c r="N21" s="23">
        <f t="shared" si="4"/>
        <v>56096313</v>
      </c>
      <c r="O21" s="25">
        <f t="shared" ref="O21:O28" si="9">G21+K21</f>
        <v>22100352</v>
      </c>
      <c r="P21" s="49">
        <f t="shared" si="7"/>
        <v>0.39397156101863595</v>
      </c>
    </row>
    <row r="22" spans="1:16" s="54" customFormat="1" ht="18.75" customHeight="1" x14ac:dyDescent="0.2">
      <c r="A22" s="51" t="s">
        <v>54</v>
      </c>
      <c r="B22" s="122" t="s">
        <v>76</v>
      </c>
      <c r="C22" s="122"/>
      <c r="D22" s="23">
        <v>1905000</v>
      </c>
      <c r="E22" s="23">
        <f t="shared" si="6"/>
        <v>1048729</v>
      </c>
      <c r="F22" s="23">
        <v>2953729</v>
      </c>
      <c r="G22" s="25">
        <v>1048729</v>
      </c>
      <c r="H22" s="26"/>
      <c r="I22" s="23"/>
      <c r="J22" s="23"/>
      <c r="K22" s="50"/>
      <c r="L22" s="24">
        <f t="shared" si="2"/>
        <v>1905000</v>
      </c>
      <c r="M22" s="23">
        <f t="shared" si="3"/>
        <v>1048729</v>
      </c>
      <c r="N22" s="23">
        <f t="shared" si="4"/>
        <v>2953729</v>
      </c>
      <c r="O22" s="25">
        <f t="shared" si="9"/>
        <v>1048729</v>
      </c>
      <c r="P22" s="49">
        <f t="shared" si="7"/>
        <v>0.35505254544340392</v>
      </c>
    </row>
    <row r="23" spans="1:16" ht="25.5" x14ac:dyDescent="0.2">
      <c r="A23" s="150" t="s">
        <v>77</v>
      </c>
      <c r="B23" s="20"/>
      <c r="C23" s="9" t="s">
        <v>78</v>
      </c>
      <c r="D23" s="10">
        <v>56286513</v>
      </c>
      <c r="E23" s="10">
        <f t="shared" si="6"/>
        <v>0</v>
      </c>
      <c r="F23" s="10">
        <v>56286513</v>
      </c>
      <c r="G23" s="13">
        <v>31082526</v>
      </c>
      <c r="H23" s="14"/>
      <c r="I23" s="10"/>
      <c r="J23" s="10"/>
      <c r="K23" s="48"/>
      <c r="L23" s="12">
        <f t="shared" si="2"/>
        <v>56286513</v>
      </c>
      <c r="M23" s="10">
        <f t="shared" si="3"/>
        <v>0</v>
      </c>
      <c r="N23" s="10">
        <f t="shared" si="4"/>
        <v>56286513</v>
      </c>
      <c r="O23" s="13">
        <f>G23+K23</f>
        <v>31082526</v>
      </c>
      <c r="P23" s="49">
        <f t="shared" si="7"/>
        <v>0.55221978309439779</v>
      </c>
    </row>
    <row r="24" spans="1:16" ht="25.5" x14ac:dyDescent="0.2">
      <c r="A24" s="150"/>
      <c r="B24" s="20"/>
      <c r="C24" s="9" t="s">
        <v>79</v>
      </c>
      <c r="D24" s="10">
        <v>0</v>
      </c>
      <c r="E24" s="10">
        <f t="shared" si="6"/>
        <v>0</v>
      </c>
      <c r="F24" s="10">
        <v>0</v>
      </c>
      <c r="G24" s="13">
        <v>0</v>
      </c>
      <c r="H24" s="14"/>
      <c r="I24" s="10"/>
      <c r="J24" s="10"/>
      <c r="K24" s="48"/>
      <c r="L24" s="12">
        <f t="shared" si="2"/>
        <v>0</v>
      </c>
      <c r="M24" s="10">
        <f t="shared" si="3"/>
        <v>0</v>
      </c>
      <c r="N24" s="10">
        <f t="shared" si="4"/>
        <v>0</v>
      </c>
      <c r="O24" s="13">
        <f>G24+K24</f>
        <v>0</v>
      </c>
      <c r="P24" s="49"/>
    </row>
    <row r="25" spans="1:16" x14ac:dyDescent="0.2">
      <c r="A25" s="150"/>
      <c r="B25" s="20"/>
      <c r="C25" s="9" t="s">
        <v>80</v>
      </c>
      <c r="D25" s="10">
        <v>1000000</v>
      </c>
      <c r="E25" s="10">
        <f t="shared" si="6"/>
        <v>336027</v>
      </c>
      <c r="F25" s="10">
        <v>1336027</v>
      </c>
      <c r="G25" s="13">
        <v>1168027</v>
      </c>
      <c r="H25" s="14"/>
      <c r="I25" s="10"/>
      <c r="J25" s="10"/>
      <c r="K25" s="48"/>
      <c r="L25" s="12">
        <f t="shared" si="2"/>
        <v>1000000</v>
      </c>
      <c r="M25" s="10">
        <f t="shared" si="3"/>
        <v>336027</v>
      </c>
      <c r="N25" s="10">
        <f t="shared" si="4"/>
        <v>1336027</v>
      </c>
      <c r="O25" s="13">
        <f>G25+K25</f>
        <v>1168027</v>
      </c>
      <c r="P25" s="49">
        <f>+G25/F25</f>
        <v>0.87425403827916648</v>
      </c>
    </row>
    <row r="26" spans="1:16" s="28" customFormat="1" ht="25.5" customHeight="1" x14ac:dyDescent="0.2">
      <c r="A26" s="150"/>
      <c r="B26" s="122" t="s">
        <v>81</v>
      </c>
      <c r="C26" s="122"/>
      <c r="D26" s="23">
        <f>SUM(D23:D25)</f>
        <v>57286513</v>
      </c>
      <c r="E26" s="23">
        <f>SUM(E23:E25)</f>
        <v>336027</v>
      </c>
      <c r="F26" s="23">
        <f>SUM(F23:F25)</f>
        <v>57622540</v>
      </c>
      <c r="G26" s="25">
        <f>SUM(G23:G25)</f>
        <v>32250553</v>
      </c>
      <c r="H26" s="26"/>
      <c r="I26" s="23"/>
      <c r="J26" s="23"/>
      <c r="K26" s="50"/>
      <c r="L26" s="24">
        <f t="shared" si="2"/>
        <v>57286513</v>
      </c>
      <c r="M26" s="23">
        <f t="shared" si="3"/>
        <v>336027</v>
      </c>
      <c r="N26" s="23">
        <f t="shared" si="4"/>
        <v>57622540</v>
      </c>
      <c r="O26" s="25">
        <f t="shared" si="9"/>
        <v>32250553</v>
      </c>
      <c r="P26" s="49">
        <f>+G26/F26</f>
        <v>0.55968641784968176</v>
      </c>
    </row>
    <row r="27" spans="1:16" s="28" customFormat="1" ht="25.5" customHeight="1" x14ac:dyDescent="0.2">
      <c r="A27" s="152" t="s">
        <v>82</v>
      </c>
      <c r="B27" s="136"/>
      <c r="C27" s="136"/>
      <c r="D27" s="35">
        <f>D7+D8+D14+D15+D20+D21+D22+D26</f>
        <v>207923966</v>
      </c>
      <c r="E27" s="37">
        <f>E7+E8+E14+E15+E20+E21+E22+E26</f>
        <v>37140984</v>
      </c>
      <c r="F27" s="37">
        <f>F7+F8+F14+F15+F20+F21+F22+F26</f>
        <v>245064950</v>
      </c>
      <c r="G27" s="37">
        <f>G7+G8+G14+G15+G20+G21+G22+G26</f>
        <v>155494844</v>
      </c>
      <c r="H27" s="38"/>
      <c r="I27" s="35"/>
      <c r="J27" s="35"/>
      <c r="K27" s="55"/>
      <c r="L27" s="36">
        <f t="shared" si="2"/>
        <v>207923966</v>
      </c>
      <c r="M27" s="35">
        <f t="shared" si="3"/>
        <v>37140984</v>
      </c>
      <c r="N27" s="35">
        <f t="shared" si="4"/>
        <v>245064950</v>
      </c>
      <c r="O27" s="37">
        <f>G27+K27</f>
        <v>155494844</v>
      </c>
      <c r="P27" s="49">
        <f>+G27/F27</f>
        <v>0.63450462418228315</v>
      </c>
    </row>
    <row r="28" spans="1:16" s="28" customFormat="1" ht="25.5" customHeight="1" x14ac:dyDescent="0.2">
      <c r="A28" s="56"/>
      <c r="B28" s="122" t="s">
        <v>83</v>
      </c>
      <c r="C28" s="122"/>
      <c r="D28" s="23">
        <f>D29</f>
        <v>0</v>
      </c>
      <c r="E28" s="23">
        <f>F28-D28</f>
        <v>0</v>
      </c>
      <c r="F28" s="23">
        <f>F29</f>
        <v>0</v>
      </c>
      <c r="G28" s="25"/>
      <c r="H28" s="26"/>
      <c r="I28" s="23"/>
      <c r="J28" s="23"/>
      <c r="K28" s="50"/>
      <c r="L28" s="24">
        <f t="shared" si="2"/>
        <v>0</v>
      </c>
      <c r="M28" s="23">
        <f t="shared" si="3"/>
        <v>0</v>
      </c>
      <c r="N28" s="23">
        <f t="shared" si="4"/>
        <v>0</v>
      </c>
      <c r="O28" s="25">
        <f t="shared" si="9"/>
        <v>0</v>
      </c>
      <c r="P28" s="49"/>
    </row>
    <row r="29" spans="1:16" x14ac:dyDescent="0.2">
      <c r="A29" s="56"/>
      <c r="B29" s="20"/>
      <c r="C29" s="9" t="s">
        <v>84</v>
      </c>
      <c r="D29" s="10">
        <v>0</v>
      </c>
      <c r="E29" s="10">
        <f>F29-D29</f>
        <v>0</v>
      </c>
      <c r="F29" s="10">
        <v>0</v>
      </c>
      <c r="G29" s="13"/>
      <c r="H29" s="14"/>
      <c r="I29" s="10"/>
      <c r="J29" s="10"/>
      <c r="K29" s="48"/>
      <c r="L29" s="12">
        <f t="shared" si="2"/>
        <v>0</v>
      </c>
      <c r="M29" s="10">
        <f t="shared" si="3"/>
        <v>0</v>
      </c>
      <c r="N29" s="10">
        <f t="shared" si="4"/>
        <v>0</v>
      </c>
      <c r="O29" s="13">
        <f>G29+K29</f>
        <v>0</v>
      </c>
      <c r="P29" s="49"/>
    </row>
    <row r="30" spans="1:16" x14ac:dyDescent="0.2">
      <c r="A30" s="153" t="s">
        <v>85</v>
      </c>
      <c r="B30" s="20"/>
      <c r="C30" s="9" t="s">
        <v>86</v>
      </c>
      <c r="D30" s="10">
        <v>1134870</v>
      </c>
      <c r="E30" s="10">
        <f>+F30-D30</f>
        <v>32887</v>
      </c>
      <c r="F30" s="10">
        <v>1167757</v>
      </c>
      <c r="G30" s="13">
        <v>1167757</v>
      </c>
      <c r="H30" s="14"/>
      <c r="I30" s="10"/>
      <c r="J30" s="10"/>
      <c r="K30" s="48"/>
      <c r="L30" s="12">
        <f t="shared" si="2"/>
        <v>1134870</v>
      </c>
      <c r="M30" s="10">
        <f t="shared" si="3"/>
        <v>32887</v>
      </c>
      <c r="N30" s="10">
        <f t="shared" si="4"/>
        <v>1167757</v>
      </c>
      <c r="O30" s="13">
        <f>G30+K30</f>
        <v>1167757</v>
      </c>
      <c r="P30" s="49">
        <f>+G30/F30</f>
        <v>1</v>
      </c>
    </row>
    <row r="31" spans="1:16" x14ac:dyDescent="0.2">
      <c r="A31" s="154"/>
      <c r="B31" s="20"/>
      <c r="C31" s="9" t="s">
        <v>87</v>
      </c>
      <c r="D31" s="10">
        <v>0</v>
      </c>
      <c r="E31" s="10">
        <f>F31-D31</f>
        <v>0</v>
      </c>
      <c r="F31" s="10"/>
      <c r="G31" s="13">
        <v>0</v>
      </c>
      <c r="H31" s="14"/>
      <c r="I31" s="10"/>
      <c r="J31" s="10"/>
      <c r="K31" s="48"/>
      <c r="L31" s="12">
        <f t="shared" si="2"/>
        <v>0</v>
      </c>
      <c r="M31" s="10">
        <f t="shared" si="3"/>
        <v>0</v>
      </c>
      <c r="N31" s="10">
        <f t="shared" si="4"/>
        <v>0</v>
      </c>
      <c r="O31" s="13">
        <f>G31+K31</f>
        <v>0</v>
      </c>
      <c r="P31" s="49"/>
    </row>
    <row r="32" spans="1:16" s="28" customFormat="1" ht="22.5" customHeight="1" x14ac:dyDescent="0.2">
      <c r="A32" s="155" t="s">
        <v>88</v>
      </c>
      <c r="B32" s="156"/>
      <c r="C32" s="157"/>
      <c r="D32" s="35">
        <f>SUM(D30:D31)</f>
        <v>1134870</v>
      </c>
      <c r="E32" s="35">
        <f>SUM(E30:E31)</f>
        <v>32887</v>
      </c>
      <c r="F32" s="35">
        <f>SUM(F30:F31)+F28</f>
        <v>1167757</v>
      </c>
      <c r="G32" s="37">
        <f>SUM(G30:G31)+G28</f>
        <v>1167757</v>
      </c>
      <c r="H32" s="38"/>
      <c r="I32" s="35"/>
      <c r="J32" s="35"/>
      <c r="K32" s="55"/>
      <c r="L32" s="36">
        <f t="shared" si="2"/>
        <v>1134870</v>
      </c>
      <c r="M32" s="35">
        <f t="shared" si="3"/>
        <v>32887</v>
      </c>
      <c r="N32" s="35">
        <f t="shared" si="4"/>
        <v>1167757</v>
      </c>
      <c r="O32" s="37">
        <f>G32+K32</f>
        <v>1167757</v>
      </c>
      <c r="P32" s="49">
        <f>+G32/F32</f>
        <v>1</v>
      </c>
    </row>
    <row r="33" spans="1:16" s="7" customFormat="1" ht="22.5" customHeight="1" thickBot="1" x14ac:dyDescent="0.25">
      <c r="A33" s="158" t="s">
        <v>89</v>
      </c>
      <c r="B33" s="159"/>
      <c r="C33" s="159"/>
      <c r="D33" s="57">
        <f>D27+D32+D28</f>
        <v>209058836</v>
      </c>
      <c r="E33" s="57">
        <f>E27+E32</f>
        <v>37173871</v>
      </c>
      <c r="F33" s="57">
        <f>F27+F32</f>
        <v>246232707</v>
      </c>
      <c r="G33" s="58">
        <f>G27+G32</f>
        <v>156662601</v>
      </c>
      <c r="H33" s="59"/>
      <c r="I33" s="57"/>
      <c r="J33" s="57"/>
      <c r="K33" s="60"/>
      <c r="L33" s="61">
        <f t="shared" si="2"/>
        <v>209058836</v>
      </c>
      <c r="M33" s="57">
        <f t="shared" si="3"/>
        <v>37173871</v>
      </c>
      <c r="N33" s="57">
        <f t="shared" si="4"/>
        <v>246232707</v>
      </c>
      <c r="O33" s="58">
        <f>G33+K33</f>
        <v>156662601</v>
      </c>
      <c r="P33" s="49">
        <f>+G33/F33</f>
        <v>0.63623798360792094</v>
      </c>
    </row>
    <row r="34" spans="1:16" ht="7.5" customHeight="1" x14ac:dyDescent="0.2"/>
    <row r="35" spans="1:16" x14ac:dyDescent="0.2">
      <c r="G35" s="46">
        <f>G33/F33</f>
        <v>0.63623798360792094</v>
      </c>
      <c r="K35" s="46" t="e">
        <f>K33/J33</f>
        <v>#DIV/0!</v>
      </c>
    </row>
  </sheetData>
  <mergeCells count="24">
    <mergeCell ref="A27:C27"/>
    <mergeCell ref="B28:C28"/>
    <mergeCell ref="A30:A31"/>
    <mergeCell ref="A32:C32"/>
    <mergeCell ref="A33:C33"/>
    <mergeCell ref="A23:A26"/>
    <mergeCell ref="B26:C26"/>
    <mergeCell ref="A5:A7"/>
    <mergeCell ref="B7:C7"/>
    <mergeCell ref="B8:C8"/>
    <mergeCell ref="A9:A14"/>
    <mergeCell ref="B14:C14"/>
    <mergeCell ref="B15:C15"/>
    <mergeCell ref="B16:C16"/>
    <mergeCell ref="A17:A20"/>
    <mergeCell ref="B20:C20"/>
    <mergeCell ref="B21:C21"/>
    <mergeCell ref="B22:C22"/>
    <mergeCell ref="A1:O1"/>
    <mergeCell ref="A2:O2"/>
    <mergeCell ref="A3:C4"/>
    <mergeCell ref="D3:G3"/>
    <mergeCell ref="H3:K3"/>
    <mergeCell ref="L3:O3"/>
  </mergeCells>
  <printOptions horizontalCentered="1"/>
  <pageMargins left="0.27" right="0.16" top="0.49" bottom="0.45" header="0.19685039370078741" footer="0.19685039370078741"/>
  <pageSetup paperSize="9" scale="65" firstPageNumber="41" orientation="portrait" r:id="rId1"/>
  <headerFooter alignWithMargins="0">
    <oddHeader>&amp;R&amp;"Times New Roman,Normál"2. számú melléklet</oddHeader>
    <oddFooter>&amp;C&amp;"Times New Roman,Normál"&amp;P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G66"/>
  <sheetViews>
    <sheetView workbookViewId="0">
      <pane ySplit="5" topLeftCell="A18" activePane="bottomLeft" state="frozen"/>
      <selection pane="bottomLeft" activeCell="B60" sqref="B60"/>
    </sheetView>
  </sheetViews>
  <sheetFormatPr defaultRowHeight="15" customHeight="1" x14ac:dyDescent="0.2"/>
  <cols>
    <col min="1" max="1" width="3" style="77" customWidth="1"/>
    <col min="2" max="2" width="44.7109375" style="77" bestFit="1" customWidth="1"/>
    <col min="3" max="3" width="8.28515625" style="85" bestFit="1" customWidth="1"/>
    <col min="4" max="4" width="10.85546875" style="85" bestFit="1" customWidth="1"/>
    <col min="5" max="5" width="11.85546875" style="85" customWidth="1"/>
    <col min="6" max="6" width="10.85546875" style="85" bestFit="1" customWidth="1"/>
    <col min="7" max="7" width="10.85546875" style="84" bestFit="1" customWidth="1"/>
    <col min="8" max="16384" width="9.140625" style="77"/>
  </cols>
  <sheetData>
    <row r="1" spans="1:7" ht="21" customHeight="1" x14ac:dyDescent="0.2">
      <c r="A1" s="163" t="s">
        <v>149</v>
      </c>
      <c r="B1" s="163"/>
      <c r="C1" s="163"/>
      <c r="D1" s="163"/>
      <c r="E1" s="163"/>
      <c r="F1" s="163"/>
      <c r="G1" s="163"/>
    </row>
    <row r="2" spans="1:7" ht="18.75" customHeight="1" x14ac:dyDescent="0.2">
      <c r="A2" s="163" t="s">
        <v>90</v>
      </c>
      <c r="B2" s="163"/>
      <c r="C2" s="163"/>
      <c r="D2" s="163"/>
      <c r="E2" s="163"/>
      <c r="F2" s="163"/>
      <c r="G2" s="163"/>
    </row>
    <row r="3" spans="1:7" ht="15" customHeight="1" x14ac:dyDescent="0.2">
      <c r="A3" s="113"/>
      <c r="B3" s="113"/>
      <c r="C3" s="114"/>
      <c r="D3" s="114"/>
      <c r="E3" s="114"/>
      <c r="F3" s="114"/>
      <c r="G3" s="115" t="s">
        <v>91</v>
      </c>
    </row>
    <row r="4" spans="1:7" s="116" customFormat="1" ht="36.75" customHeight="1" x14ac:dyDescent="0.2">
      <c r="A4" s="164" t="s">
        <v>1</v>
      </c>
      <c r="B4" s="164"/>
      <c r="C4" s="164"/>
      <c r="D4" s="165" t="s">
        <v>2</v>
      </c>
      <c r="E4" s="165"/>
      <c r="F4" s="165"/>
      <c r="G4" s="165"/>
    </row>
    <row r="5" spans="1:7" s="116" customFormat="1" ht="21.75" customHeight="1" x14ac:dyDescent="0.2">
      <c r="A5" s="164"/>
      <c r="B5" s="164"/>
      <c r="C5" s="164"/>
      <c r="D5" s="117" t="s">
        <v>5</v>
      </c>
      <c r="E5" s="117" t="s">
        <v>6</v>
      </c>
      <c r="F5" s="117" t="s">
        <v>7</v>
      </c>
      <c r="G5" s="117" t="s">
        <v>8</v>
      </c>
    </row>
    <row r="6" spans="1:7" s="63" customFormat="1" ht="28.5" customHeight="1" x14ac:dyDescent="0.2">
      <c r="A6" s="62"/>
      <c r="B6" s="70" t="s">
        <v>126</v>
      </c>
      <c r="C6" s="72"/>
      <c r="D6" s="76">
        <f>SUM(D7:D7)</f>
        <v>291747</v>
      </c>
      <c r="E6" s="76">
        <f>SUM(E7:E7)</f>
        <v>76719</v>
      </c>
      <c r="F6" s="76">
        <f>SUM(F7:F7)</f>
        <v>368466</v>
      </c>
      <c r="G6" s="76">
        <f>SUM(G7:G7)</f>
        <v>368460</v>
      </c>
    </row>
    <row r="7" spans="1:7" s="69" customFormat="1" ht="18" customHeight="1" x14ac:dyDescent="0.2">
      <c r="A7" s="64"/>
      <c r="B7" s="65" t="s">
        <v>92</v>
      </c>
      <c r="C7" s="66"/>
      <c r="D7" s="67">
        <f>+'2. Kiadások'!D16</f>
        <v>291747</v>
      </c>
      <c r="E7" s="68">
        <f>F7-D7</f>
        <v>76719</v>
      </c>
      <c r="F7" s="67">
        <f>+'2. Kiadások'!F16</f>
        <v>368466</v>
      </c>
      <c r="G7" s="67">
        <f>+'2. Kiadások'!G16</f>
        <v>368460</v>
      </c>
    </row>
    <row r="8" spans="1:7" s="63" customFormat="1" ht="15" customHeight="1" x14ac:dyDescent="0.2">
      <c r="A8" s="70"/>
      <c r="B8" s="71" t="s">
        <v>147</v>
      </c>
      <c r="C8" s="72"/>
      <c r="D8" s="112">
        <f>SUM(D9:D9)</f>
        <v>200000</v>
      </c>
      <c r="E8" s="112">
        <f>SUM(E9:E9)</f>
        <v>90000</v>
      </c>
      <c r="F8" s="112">
        <f>SUM(F9:F9)</f>
        <v>290000</v>
      </c>
      <c r="G8" s="112">
        <f>SUM(G9:G9)</f>
        <v>290000</v>
      </c>
    </row>
    <row r="9" spans="1:7" s="63" customFormat="1" ht="15" customHeight="1" x14ac:dyDescent="0.2">
      <c r="A9" s="64"/>
      <c r="B9" s="65" t="s">
        <v>93</v>
      </c>
      <c r="C9" s="66"/>
      <c r="D9" s="68">
        <v>200000</v>
      </c>
      <c r="E9" s="68">
        <f>F9-D9</f>
        <v>90000</v>
      </c>
      <c r="F9" s="68">
        <v>290000</v>
      </c>
      <c r="G9" s="68">
        <v>290000</v>
      </c>
    </row>
    <row r="10" spans="1:7" s="63" customFormat="1" ht="26.25" customHeight="1" x14ac:dyDescent="0.2">
      <c r="A10" s="70"/>
      <c r="B10" s="70" t="s">
        <v>94</v>
      </c>
      <c r="C10" s="72"/>
      <c r="D10" s="112">
        <f>SUM(D11:D17)</f>
        <v>7278366</v>
      </c>
      <c r="E10" s="112">
        <f t="shared" ref="E10:G10" si="0">SUM(E11:E17)</f>
        <v>1741657</v>
      </c>
      <c r="F10" s="112">
        <f t="shared" si="0"/>
        <v>9020023</v>
      </c>
      <c r="G10" s="112">
        <f t="shared" si="0"/>
        <v>9020023</v>
      </c>
    </row>
    <row r="11" spans="1:7" s="63" customFormat="1" ht="26.25" customHeight="1" x14ac:dyDescent="0.2">
      <c r="A11" s="70"/>
      <c r="B11" s="75" t="s">
        <v>127</v>
      </c>
      <c r="C11" s="96"/>
      <c r="D11" s="68">
        <v>3892149</v>
      </c>
      <c r="E11" s="68">
        <f t="shared" ref="E11:E16" si="1">F11-D11</f>
        <v>1091797</v>
      </c>
      <c r="F11" s="68">
        <v>4983946</v>
      </c>
      <c r="G11" s="68">
        <v>4983946</v>
      </c>
    </row>
    <row r="12" spans="1:7" s="63" customFormat="1" ht="26.25" customHeight="1" x14ac:dyDescent="0.2">
      <c r="A12" s="70"/>
      <c r="B12" s="75" t="s">
        <v>128</v>
      </c>
      <c r="C12" s="96"/>
      <c r="D12" s="68">
        <v>2458922</v>
      </c>
      <c r="E12" s="68">
        <f t="shared" si="1"/>
        <v>0</v>
      </c>
      <c r="F12" s="68">
        <v>2458922</v>
      </c>
      <c r="G12" s="68">
        <v>2458922</v>
      </c>
    </row>
    <row r="13" spans="1:7" s="63" customFormat="1" ht="26.25" customHeight="1" x14ac:dyDescent="0.2">
      <c r="A13" s="70"/>
      <c r="B13" s="75" t="s">
        <v>129</v>
      </c>
      <c r="C13" s="96"/>
      <c r="D13" s="68">
        <v>0</v>
      </c>
      <c r="E13" s="68">
        <f t="shared" si="1"/>
        <v>612000</v>
      </c>
      <c r="F13" s="68">
        <v>612000</v>
      </c>
      <c r="G13" s="68">
        <v>612000</v>
      </c>
    </row>
    <row r="14" spans="1:7" s="63" customFormat="1" ht="26.25" customHeight="1" x14ac:dyDescent="0.2">
      <c r="A14" s="70"/>
      <c r="B14" s="75" t="s">
        <v>130</v>
      </c>
      <c r="C14" s="96"/>
      <c r="D14" s="68">
        <v>822295</v>
      </c>
      <c r="E14" s="68">
        <f t="shared" si="1"/>
        <v>0</v>
      </c>
      <c r="F14" s="68">
        <v>822295</v>
      </c>
      <c r="G14" s="68">
        <v>822295</v>
      </c>
    </row>
    <row r="15" spans="1:7" s="63" customFormat="1" ht="26.25" customHeight="1" x14ac:dyDescent="0.2">
      <c r="A15" s="70"/>
      <c r="B15" s="75" t="s">
        <v>131</v>
      </c>
      <c r="C15" s="96"/>
      <c r="D15" s="68">
        <v>0</v>
      </c>
      <c r="E15" s="68">
        <f t="shared" si="1"/>
        <v>55860</v>
      </c>
      <c r="F15" s="68">
        <v>55860</v>
      </c>
      <c r="G15" s="68">
        <v>55860</v>
      </c>
    </row>
    <row r="16" spans="1:7" s="63" customFormat="1" ht="26.25" customHeight="1" x14ac:dyDescent="0.2">
      <c r="A16" s="70"/>
      <c r="B16" s="73" t="s">
        <v>95</v>
      </c>
      <c r="C16" s="73"/>
      <c r="D16" s="67">
        <v>105000</v>
      </c>
      <c r="E16" s="68">
        <f t="shared" si="1"/>
        <v>-18000</v>
      </c>
      <c r="F16" s="67">
        <v>87000</v>
      </c>
      <c r="G16" s="67">
        <v>87000</v>
      </c>
    </row>
    <row r="17" spans="1:7" s="63" customFormat="1" ht="15" customHeight="1" x14ac:dyDescent="0.2">
      <c r="A17" s="64"/>
      <c r="B17" s="73" t="s">
        <v>132</v>
      </c>
      <c r="C17" s="73"/>
      <c r="D17" s="67">
        <v>0</v>
      </c>
      <c r="E17" s="68">
        <f t="shared" ref="E17" si="2">F17-D17</f>
        <v>0</v>
      </c>
      <c r="F17" s="67">
        <v>0</v>
      </c>
      <c r="G17" s="67">
        <v>0</v>
      </c>
    </row>
    <row r="18" spans="1:7" s="63" customFormat="1" ht="23.25" customHeight="1" x14ac:dyDescent="0.2">
      <c r="A18" s="160" t="s">
        <v>96</v>
      </c>
      <c r="B18" s="161"/>
      <c r="C18" s="72"/>
      <c r="D18" s="76">
        <f>D8+D10</f>
        <v>7478366</v>
      </c>
      <c r="E18" s="76">
        <f t="shared" ref="E18:G18" si="3">E8+E10</f>
        <v>1831657</v>
      </c>
      <c r="F18" s="76">
        <f t="shared" si="3"/>
        <v>9310023</v>
      </c>
      <c r="G18" s="76">
        <f t="shared" si="3"/>
        <v>9310023</v>
      </c>
    </row>
    <row r="19" spans="1:7" s="63" customFormat="1" ht="24" hidden="1" customHeight="1" x14ac:dyDescent="0.2">
      <c r="A19" s="166"/>
      <c r="B19" s="166"/>
      <c r="C19" s="166"/>
      <c r="D19" s="166"/>
      <c r="E19" s="98"/>
      <c r="F19" s="98"/>
      <c r="G19" s="98"/>
    </row>
    <row r="20" spans="1:7" s="63" customFormat="1" ht="21" hidden="1" customHeight="1" thickBot="1" x14ac:dyDescent="0.25">
      <c r="A20" s="162"/>
      <c r="B20" s="162"/>
      <c r="C20" s="72"/>
      <c r="D20" s="76">
        <f>D6</f>
        <v>291747</v>
      </c>
      <c r="E20" s="76">
        <f>E6</f>
        <v>76719</v>
      </c>
      <c r="F20" s="76">
        <f>F6</f>
        <v>368466</v>
      </c>
      <c r="G20" s="76">
        <f>G6</f>
        <v>368460</v>
      </c>
    </row>
    <row r="21" spans="1:7" ht="18" hidden="1" customHeight="1" thickBot="1" x14ac:dyDescent="0.25">
      <c r="A21" s="162"/>
      <c r="B21" s="162"/>
      <c r="C21" s="72"/>
      <c r="D21" s="76">
        <f>D18+D20</f>
        <v>7770113</v>
      </c>
      <c r="E21" s="76">
        <f>E18+E20</f>
        <v>1908376</v>
      </c>
      <c r="F21" s="76">
        <f>F18+F20</f>
        <v>9678489</v>
      </c>
      <c r="G21" s="76">
        <f>G18+G20</f>
        <v>9678483</v>
      </c>
    </row>
    <row r="22" spans="1:7" ht="15" customHeight="1" x14ac:dyDescent="0.2">
      <c r="A22" s="162" t="s">
        <v>97</v>
      </c>
      <c r="B22" s="162"/>
      <c r="C22" s="162"/>
      <c r="D22" s="112">
        <f>+D6+D18</f>
        <v>7770113</v>
      </c>
      <c r="E22" s="112">
        <f t="shared" ref="E22:G22" si="4">+E6+E18</f>
        <v>1908376</v>
      </c>
      <c r="F22" s="112">
        <f t="shared" si="4"/>
        <v>9678489</v>
      </c>
      <c r="G22" s="112">
        <f t="shared" si="4"/>
        <v>9678483</v>
      </c>
    </row>
    <row r="23" spans="1:7" ht="15" customHeight="1" x14ac:dyDescent="0.2">
      <c r="A23" s="168" t="s">
        <v>141</v>
      </c>
      <c r="B23" s="169"/>
      <c r="C23" s="169"/>
      <c r="D23" s="169"/>
      <c r="E23" s="169"/>
      <c r="F23" s="169"/>
      <c r="G23" s="170"/>
    </row>
    <row r="24" spans="1:7" ht="15" customHeight="1" x14ac:dyDescent="0.2">
      <c r="A24" s="97"/>
      <c r="B24" s="97" t="s">
        <v>94</v>
      </c>
      <c r="C24" s="97"/>
      <c r="D24" s="112">
        <f>SUM(D25)</f>
        <v>56286513</v>
      </c>
      <c r="E24" s="112">
        <f t="shared" ref="E24:G24" si="5">SUM(E25)</f>
        <v>0</v>
      </c>
      <c r="F24" s="112">
        <f t="shared" si="5"/>
        <v>56286513</v>
      </c>
      <c r="G24" s="112">
        <f t="shared" si="5"/>
        <v>31082526</v>
      </c>
    </row>
    <row r="25" spans="1:7" ht="15" customHeight="1" x14ac:dyDescent="0.2">
      <c r="A25" s="97"/>
      <c r="B25" s="80" t="s">
        <v>142</v>
      </c>
      <c r="C25" s="80"/>
      <c r="D25" s="68">
        <v>56286513</v>
      </c>
      <c r="E25" s="68">
        <f t="shared" ref="E25:E39" si="6">F25-D25</f>
        <v>0</v>
      </c>
      <c r="F25" s="68">
        <v>56286513</v>
      </c>
      <c r="G25" s="68">
        <v>31082526</v>
      </c>
    </row>
    <row r="26" spans="1:7" ht="34.5" customHeight="1" x14ac:dyDescent="0.2">
      <c r="A26" s="160" t="s">
        <v>143</v>
      </c>
      <c r="B26" s="161"/>
      <c r="C26" s="80"/>
      <c r="D26" s="112">
        <f>+D24</f>
        <v>56286513</v>
      </c>
      <c r="E26" s="112">
        <f t="shared" ref="E26:G26" si="7">+E24</f>
        <v>0</v>
      </c>
      <c r="F26" s="112">
        <f t="shared" si="7"/>
        <v>56286513</v>
      </c>
      <c r="G26" s="112">
        <f t="shared" si="7"/>
        <v>31082526</v>
      </c>
    </row>
    <row r="27" spans="1:7" ht="34.5" customHeight="1" x14ac:dyDescent="0.2">
      <c r="A27" s="160" t="s">
        <v>144</v>
      </c>
      <c r="B27" s="161"/>
      <c r="C27" s="80"/>
      <c r="D27" s="112">
        <f>+D26+D18</f>
        <v>63764879</v>
      </c>
      <c r="E27" s="112">
        <f t="shared" ref="E27:G27" si="8">+E26+E18</f>
        <v>1831657</v>
      </c>
      <c r="F27" s="112">
        <f t="shared" si="8"/>
        <v>65596536</v>
      </c>
      <c r="G27" s="112">
        <f t="shared" si="8"/>
        <v>40392549</v>
      </c>
    </row>
    <row r="28" spans="1:7" ht="15" customHeight="1" x14ac:dyDescent="0.2">
      <c r="A28" s="78" t="s">
        <v>98</v>
      </c>
      <c r="B28" s="78"/>
      <c r="C28" s="78"/>
      <c r="D28" s="78"/>
      <c r="E28" s="68">
        <f t="shared" si="6"/>
        <v>0</v>
      </c>
      <c r="F28" s="98"/>
      <c r="G28" s="98"/>
    </row>
    <row r="29" spans="1:7" ht="15" hidden="1" customHeight="1" x14ac:dyDescent="0.2">
      <c r="A29" s="97" t="s">
        <v>11</v>
      </c>
      <c r="B29" s="97" t="s">
        <v>99</v>
      </c>
      <c r="C29" s="72" t="s">
        <v>100</v>
      </c>
      <c r="D29" s="76">
        <f>SUM(D30:D30)</f>
        <v>0</v>
      </c>
      <c r="E29" s="68">
        <f t="shared" si="6"/>
        <v>0</v>
      </c>
      <c r="F29" s="76">
        <f>SUM(F30:F30)</f>
        <v>0</v>
      </c>
      <c r="G29" s="76">
        <f>SUM(G30:G30)</f>
        <v>0</v>
      </c>
    </row>
    <row r="30" spans="1:7" ht="15" hidden="1" customHeight="1" x14ac:dyDescent="0.2">
      <c r="A30" s="79"/>
      <c r="B30" s="80"/>
      <c r="C30" s="66"/>
      <c r="D30" s="67"/>
      <c r="E30" s="68">
        <f t="shared" si="6"/>
        <v>0</v>
      </c>
      <c r="F30" s="67">
        <v>0</v>
      </c>
      <c r="G30" s="67">
        <v>0</v>
      </c>
    </row>
    <row r="31" spans="1:7" ht="15" hidden="1" customHeight="1" x14ac:dyDescent="0.2">
      <c r="A31" s="97" t="s">
        <v>24</v>
      </c>
      <c r="B31" s="97" t="s">
        <v>101</v>
      </c>
      <c r="C31" s="72"/>
      <c r="D31" s="76">
        <f>SUM(D32:D33)</f>
        <v>0</v>
      </c>
      <c r="E31" s="68">
        <f t="shared" si="6"/>
        <v>0</v>
      </c>
      <c r="F31" s="76">
        <f>SUM(F32:F33)</f>
        <v>0</v>
      </c>
      <c r="G31" s="76">
        <f>SUM(G32:G33)</f>
        <v>0</v>
      </c>
    </row>
    <row r="32" spans="1:7" ht="15" hidden="1" customHeight="1" x14ac:dyDescent="0.2">
      <c r="A32" s="79"/>
      <c r="B32" s="74"/>
      <c r="C32" s="66"/>
      <c r="D32" s="67"/>
      <c r="E32" s="68">
        <f t="shared" si="6"/>
        <v>0</v>
      </c>
      <c r="F32" s="67"/>
      <c r="G32" s="67"/>
    </row>
    <row r="33" spans="1:7" ht="15" hidden="1" customHeight="1" x14ac:dyDescent="0.2">
      <c r="A33" s="79"/>
      <c r="B33" s="80"/>
      <c r="C33" s="66"/>
      <c r="D33" s="67"/>
      <c r="E33" s="68">
        <f t="shared" si="6"/>
        <v>0</v>
      </c>
      <c r="F33" s="67"/>
      <c r="G33" s="67"/>
    </row>
    <row r="34" spans="1:7" ht="15" customHeight="1" x14ac:dyDescent="0.2">
      <c r="A34" s="79"/>
      <c r="B34" s="97" t="s">
        <v>99</v>
      </c>
      <c r="C34" s="66"/>
      <c r="D34" s="76">
        <f>SUM(D35)</f>
        <v>0</v>
      </c>
      <c r="E34" s="76">
        <f>SUM(E35)</f>
        <v>168000</v>
      </c>
      <c r="F34" s="76">
        <f t="shared" ref="F34:G34" si="9">SUM(F35)</f>
        <v>168000</v>
      </c>
      <c r="G34" s="76">
        <f t="shared" si="9"/>
        <v>168000</v>
      </c>
    </row>
    <row r="35" spans="1:7" ht="15" customHeight="1" x14ac:dyDescent="0.2">
      <c r="A35" s="79"/>
      <c r="B35" s="80" t="s">
        <v>133</v>
      </c>
      <c r="C35" s="66"/>
      <c r="D35" s="67">
        <v>0</v>
      </c>
      <c r="E35" s="68">
        <f t="shared" si="6"/>
        <v>168000</v>
      </c>
      <c r="F35" s="67">
        <v>168000</v>
      </c>
      <c r="G35" s="67">
        <v>168000</v>
      </c>
    </row>
    <row r="36" spans="1:7" ht="15" customHeight="1" x14ac:dyDescent="0.2">
      <c r="A36" s="79"/>
      <c r="B36" s="97" t="s">
        <v>101</v>
      </c>
      <c r="C36" s="66"/>
      <c r="D36" s="76">
        <f>SUM(D37:D38)</f>
        <v>301200</v>
      </c>
      <c r="E36" s="76">
        <f>SUM(E37:E38)</f>
        <v>-3990</v>
      </c>
      <c r="F36" s="76">
        <f t="shared" ref="F36:G36" si="10">SUM(F37:F38)</f>
        <v>297210</v>
      </c>
      <c r="G36" s="76">
        <f t="shared" si="10"/>
        <v>297210</v>
      </c>
    </row>
    <row r="37" spans="1:7" ht="15" customHeight="1" x14ac:dyDescent="0.2">
      <c r="A37" s="79"/>
      <c r="B37" s="80" t="s">
        <v>134</v>
      </c>
      <c r="C37" s="66"/>
      <c r="D37" s="67">
        <v>210000</v>
      </c>
      <c r="E37" s="68">
        <f t="shared" si="6"/>
        <v>-3990</v>
      </c>
      <c r="F37" s="67">
        <v>206010</v>
      </c>
      <c r="G37" s="67">
        <v>206010</v>
      </c>
    </row>
    <row r="38" spans="1:7" ht="15" customHeight="1" x14ac:dyDescent="0.2">
      <c r="A38" s="79"/>
      <c r="B38" s="80" t="s">
        <v>135</v>
      </c>
      <c r="C38" s="66"/>
      <c r="D38" s="67">
        <v>91200</v>
      </c>
      <c r="E38" s="68">
        <f t="shared" si="6"/>
        <v>0</v>
      </c>
      <c r="F38" s="67">
        <v>91200</v>
      </c>
      <c r="G38" s="67">
        <v>91200</v>
      </c>
    </row>
    <row r="39" spans="1:7" ht="15" customHeight="1" x14ac:dyDescent="0.2">
      <c r="A39" s="79"/>
      <c r="B39" s="80"/>
      <c r="C39" s="66"/>
      <c r="D39" s="67"/>
      <c r="E39" s="68">
        <f t="shared" si="6"/>
        <v>0</v>
      </c>
      <c r="F39" s="67"/>
      <c r="G39" s="67"/>
    </row>
    <row r="40" spans="1:7" ht="15" customHeight="1" x14ac:dyDescent="0.2">
      <c r="A40" s="62"/>
      <c r="B40" s="97" t="s">
        <v>102</v>
      </c>
      <c r="C40" s="72"/>
      <c r="D40" s="76">
        <f t="shared" ref="D40:F40" si="11">SUM(D41:D48)</f>
        <v>3042000</v>
      </c>
      <c r="E40" s="76">
        <f t="shared" si="11"/>
        <v>0</v>
      </c>
      <c r="F40" s="76">
        <f t="shared" si="11"/>
        <v>3042000</v>
      </c>
      <c r="G40" s="76">
        <f>SUM(G41:G48)</f>
        <v>2425866</v>
      </c>
    </row>
    <row r="41" spans="1:7" ht="15" customHeight="1" x14ac:dyDescent="0.2">
      <c r="A41" s="79" t="s">
        <v>11</v>
      </c>
      <c r="B41" s="74" t="s">
        <v>136</v>
      </c>
      <c r="C41" s="66"/>
      <c r="D41" s="67">
        <v>800000</v>
      </c>
      <c r="E41" s="68">
        <f t="shared" ref="E41:E47" si="12">F41-D41</f>
        <v>0</v>
      </c>
      <c r="F41" s="67">
        <v>800000</v>
      </c>
      <c r="G41" s="67">
        <v>800000</v>
      </c>
    </row>
    <row r="42" spans="1:7" ht="15" customHeight="1" x14ac:dyDescent="0.2">
      <c r="A42" s="79" t="s">
        <v>24</v>
      </c>
      <c r="B42" s="74" t="s">
        <v>137</v>
      </c>
      <c r="C42" s="66"/>
      <c r="D42" s="67">
        <v>450000</v>
      </c>
      <c r="E42" s="68">
        <f t="shared" si="12"/>
        <v>0</v>
      </c>
      <c r="F42" s="67">
        <v>450000</v>
      </c>
      <c r="G42" s="67">
        <v>400000</v>
      </c>
    </row>
    <row r="43" spans="1:7" ht="15" customHeight="1" x14ac:dyDescent="0.2">
      <c r="A43" s="79" t="s">
        <v>28</v>
      </c>
      <c r="B43" s="74" t="s">
        <v>138</v>
      </c>
      <c r="C43" s="66"/>
      <c r="D43" s="67">
        <v>200000</v>
      </c>
      <c r="E43" s="68">
        <f t="shared" si="12"/>
        <v>0</v>
      </c>
      <c r="F43" s="67">
        <v>200000</v>
      </c>
      <c r="G43" s="67">
        <v>200000</v>
      </c>
    </row>
    <row r="44" spans="1:7" ht="15" customHeight="1" x14ac:dyDescent="0.2">
      <c r="A44" s="79" t="s">
        <v>40</v>
      </c>
      <c r="B44" s="74" t="s">
        <v>139</v>
      </c>
      <c r="C44" s="66"/>
      <c r="D44" s="67">
        <v>800000</v>
      </c>
      <c r="E44" s="68">
        <f t="shared" si="12"/>
        <v>0</v>
      </c>
      <c r="F44" s="67">
        <v>800000</v>
      </c>
      <c r="G44" s="67">
        <v>442755</v>
      </c>
    </row>
    <row r="45" spans="1:7" ht="15" customHeight="1" x14ac:dyDescent="0.2">
      <c r="A45" s="79" t="s">
        <v>44</v>
      </c>
      <c r="B45" s="74" t="s">
        <v>140</v>
      </c>
      <c r="C45" s="66"/>
      <c r="D45" s="67">
        <v>750000</v>
      </c>
      <c r="E45" s="68">
        <f t="shared" si="12"/>
        <v>0</v>
      </c>
      <c r="F45" s="67">
        <v>750000</v>
      </c>
      <c r="G45" s="67">
        <v>571111</v>
      </c>
    </row>
    <row r="46" spans="1:7" ht="15" customHeight="1" x14ac:dyDescent="0.2">
      <c r="A46" s="79" t="s">
        <v>48</v>
      </c>
      <c r="B46" s="74" t="s">
        <v>104</v>
      </c>
      <c r="C46" s="66"/>
      <c r="D46" s="67">
        <v>12000</v>
      </c>
      <c r="E46" s="68">
        <f t="shared" si="12"/>
        <v>0</v>
      </c>
      <c r="F46" s="67">
        <v>12000</v>
      </c>
      <c r="G46" s="67">
        <v>12000</v>
      </c>
    </row>
    <row r="47" spans="1:7" ht="15" customHeight="1" x14ac:dyDescent="0.2">
      <c r="A47" s="79" t="s">
        <v>54</v>
      </c>
      <c r="B47" s="74" t="s">
        <v>103</v>
      </c>
      <c r="C47" s="66"/>
      <c r="D47" s="67">
        <v>30000</v>
      </c>
      <c r="E47" s="68">
        <f t="shared" si="12"/>
        <v>0</v>
      </c>
      <c r="F47" s="67">
        <v>30000</v>
      </c>
      <c r="G47" s="67">
        <v>0</v>
      </c>
    </row>
    <row r="48" spans="1:7" ht="15" customHeight="1" x14ac:dyDescent="0.2">
      <c r="A48" s="79"/>
      <c r="B48" s="73"/>
      <c r="C48" s="66"/>
      <c r="D48" s="67"/>
      <c r="E48" s="67"/>
      <c r="F48" s="67"/>
      <c r="G48" s="67"/>
    </row>
    <row r="49" spans="1:7" ht="15" customHeight="1" x14ac:dyDescent="0.2">
      <c r="A49" s="167" t="s">
        <v>74</v>
      </c>
      <c r="B49" s="167"/>
      <c r="C49" s="66"/>
      <c r="D49" s="67">
        <v>2880000</v>
      </c>
      <c r="E49" s="67">
        <f>+F49-D49</f>
        <v>18520610</v>
      </c>
      <c r="F49" s="67">
        <v>21400610</v>
      </c>
      <c r="G49" s="67">
        <v>0</v>
      </c>
    </row>
    <row r="50" spans="1:7" ht="18" customHeight="1" x14ac:dyDescent="0.2">
      <c r="A50" s="162" t="s">
        <v>105</v>
      </c>
      <c r="B50" s="162"/>
      <c r="C50" s="72"/>
      <c r="D50" s="76">
        <f>+D40+D36+D34</f>
        <v>3343200</v>
      </c>
      <c r="E50" s="76">
        <f t="shared" ref="E50:G50" si="13">+E40+E36+E34</f>
        <v>164010</v>
      </c>
      <c r="F50" s="76">
        <f t="shared" si="13"/>
        <v>3507210</v>
      </c>
      <c r="G50" s="76">
        <f t="shared" si="13"/>
        <v>2891076</v>
      </c>
    </row>
    <row r="51" spans="1:7" ht="21" customHeight="1" x14ac:dyDescent="0.2">
      <c r="A51" s="118" t="s">
        <v>145</v>
      </c>
      <c r="B51" s="119"/>
      <c r="C51" s="78"/>
      <c r="D51" s="67">
        <v>1000000</v>
      </c>
      <c r="E51" s="68"/>
      <c r="F51" s="68">
        <v>1000027</v>
      </c>
      <c r="G51" s="68">
        <v>1000027</v>
      </c>
    </row>
    <row r="52" spans="1:7" s="63" customFormat="1" ht="18" hidden="1" customHeight="1" x14ac:dyDescent="0.2">
      <c r="A52" s="62" t="s">
        <v>11</v>
      </c>
      <c r="B52" s="71" t="s">
        <v>106</v>
      </c>
      <c r="C52" s="72"/>
      <c r="D52" s="76">
        <f>SUM(D53:D53)</f>
        <v>0</v>
      </c>
      <c r="E52" s="76"/>
      <c r="F52" s="76"/>
      <c r="G52" s="76"/>
    </row>
    <row r="53" spans="1:7" s="63" customFormat="1" ht="21" hidden="1" customHeight="1" x14ac:dyDescent="0.2">
      <c r="A53" s="64" t="s">
        <v>11</v>
      </c>
      <c r="B53" s="81"/>
      <c r="C53" s="82"/>
      <c r="D53" s="67"/>
      <c r="E53" s="67"/>
      <c r="F53" s="67"/>
      <c r="G53" s="67"/>
    </row>
    <row r="54" spans="1:7" s="83" customFormat="1" ht="18" hidden="1" customHeight="1" x14ac:dyDescent="0.2">
      <c r="A54" s="62" t="s">
        <v>24</v>
      </c>
      <c r="B54" s="71" t="s">
        <v>107</v>
      </c>
      <c r="C54" s="72"/>
      <c r="D54" s="76"/>
      <c r="E54" s="76">
        <f>E55+E56</f>
        <v>0</v>
      </c>
      <c r="F54" s="76"/>
      <c r="G54" s="76">
        <f>G55+G56</f>
        <v>0</v>
      </c>
    </row>
    <row r="55" spans="1:7" s="63" customFormat="1" ht="15" hidden="1" customHeight="1" x14ac:dyDescent="0.2">
      <c r="A55" s="64"/>
      <c r="B55" s="65"/>
      <c r="C55" s="66"/>
      <c r="D55" s="67"/>
      <c r="E55" s="68"/>
      <c r="F55" s="67"/>
      <c r="G55" s="67"/>
    </row>
    <row r="56" spans="1:7" s="63" customFormat="1" ht="15" hidden="1" customHeight="1" x14ac:dyDescent="0.2">
      <c r="A56" s="64"/>
      <c r="B56" s="65"/>
      <c r="C56" s="66"/>
      <c r="D56" s="67"/>
      <c r="E56" s="68"/>
      <c r="F56" s="67"/>
      <c r="G56" s="67"/>
    </row>
    <row r="57" spans="1:7" s="63" customFormat="1" ht="15" customHeight="1" x14ac:dyDescent="0.2">
      <c r="A57" s="160" t="s">
        <v>146</v>
      </c>
      <c r="B57" s="161"/>
      <c r="C57" s="66"/>
      <c r="D57" s="76">
        <f>+D51+D40+D36+D34</f>
        <v>4343200</v>
      </c>
      <c r="E57" s="76">
        <f t="shared" ref="E57:G57" si="14">+E51+E40+E36+E34</f>
        <v>164010</v>
      </c>
      <c r="F57" s="76">
        <f t="shared" si="14"/>
        <v>4507237</v>
      </c>
      <c r="G57" s="76">
        <f t="shared" si="14"/>
        <v>3891103</v>
      </c>
    </row>
    <row r="58" spans="1:7" ht="15" customHeight="1" x14ac:dyDescent="0.2">
      <c r="A58" s="162" t="s">
        <v>148</v>
      </c>
      <c r="B58" s="162"/>
      <c r="C58" s="72"/>
      <c r="D58" s="76">
        <f t="shared" ref="D58:F58" si="15">+D27+D57+D6</f>
        <v>68399826</v>
      </c>
      <c r="E58" s="76">
        <f t="shared" si="15"/>
        <v>2072386</v>
      </c>
      <c r="F58" s="76">
        <f t="shared" si="15"/>
        <v>70472239</v>
      </c>
      <c r="G58" s="76">
        <f>+G27+G57+G6</f>
        <v>44652112</v>
      </c>
    </row>
    <row r="66" spans="1:6" ht="15" customHeight="1" x14ac:dyDescent="0.2">
      <c r="A66" s="63"/>
      <c r="B66" s="63"/>
      <c r="C66" s="84"/>
      <c r="D66" s="84"/>
      <c r="E66" s="84"/>
      <c r="F66" s="84"/>
    </row>
  </sheetData>
  <mergeCells count="16">
    <mergeCell ref="A57:B57"/>
    <mergeCell ref="A58:B58"/>
    <mergeCell ref="A1:G1"/>
    <mergeCell ref="A2:G2"/>
    <mergeCell ref="A4:C5"/>
    <mergeCell ref="D4:G4"/>
    <mergeCell ref="A18:B18"/>
    <mergeCell ref="A19:D19"/>
    <mergeCell ref="A20:B20"/>
    <mergeCell ref="A21:B21"/>
    <mergeCell ref="A22:C22"/>
    <mergeCell ref="A49:B49"/>
    <mergeCell ref="A50:B50"/>
    <mergeCell ref="A23:G23"/>
    <mergeCell ref="A26:B26"/>
    <mergeCell ref="A27:B27"/>
  </mergeCells>
  <pageMargins left="0.43307086614173229" right="0.15748031496062992" top="0.55118110236220474" bottom="0.39370078740157483" header="0.27559055118110237" footer="0.19685039370078741"/>
  <pageSetup paperSize="9" scale="90" orientation="portrait" r:id="rId1"/>
  <headerFooter alignWithMargins="0">
    <oddHeader>&amp;R3. számú melléklet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J24"/>
  <sheetViews>
    <sheetView tabSelected="1" workbookViewId="0">
      <selection activeCell="D3" sqref="D3"/>
    </sheetView>
  </sheetViews>
  <sheetFormatPr defaultRowHeight="15" customHeight="1" x14ac:dyDescent="0.2"/>
  <cols>
    <col min="1" max="1" width="2.42578125" style="88" bestFit="1" customWidth="1"/>
    <col min="2" max="3" width="2.42578125" style="77" bestFit="1" customWidth="1"/>
    <col min="4" max="4" width="2.42578125" style="77" customWidth="1"/>
    <col min="5" max="5" width="44.42578125" style="77" customWidth="1"/>
    <col min="6" max="6" width="5.5703125" style="85" customWidth="1"/>
    <col min="7" max="10" width="14.42578125" style="85" customWidth="1"/>
    <col min="11" max="16384" width="9.140625" style="77"/>
  </cols>
  <sheetData>
    <row r="1" spans="1:10" ht="15" customHeight="1" x14ac:dyDescent="0.2">
      <c r="A1" s="135" t="s">
        <v>149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19.5" customHeight="1" x14ac:dyDescent="0.2">
      <c r="A2" s="135" t="s">
        <v>108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ht="15" customHeight="1" x14ac:dyDescent="0.2">
      <c r="A3" s="94"/>
      <c r="B3" s="94"/>
      <c r="C3" s="69"/>
      <c r="D3" s="69"/>
      <c r="E3" s="94"/>
      <c r="F3" s="86"/>
      <c r="G3" s="87"/>
      <c r="H3" s="87"/>
      <c r="I3" s="87"/>
      <c r="J3" s="87" t="s">
        <v>91</v>
      </c>
    </row>
    <row r="4" spans="1:10" ht="42.75" customHeight="1" x14ac:dyDescent="0.2">
      <c r="A4" s="175" t="s">
        <v>1</v>
      </c>
      <c r="B4" s="175"/>
      <c r="C4" s="175"/>
      <c r="D4" s="175"/>
      <c r="E4" s="175"/>
      <c r="F4" s="103" t="s">
        <v>109</v>
      </c>
      <c r="G4" s="104" t="s">
        <v>150</v>
      </c>
      <c r="H4" s="104" t="s">
        <v>158</v>
      </c>
      <c r="I4" s="105" t="s">
        <v>151</v>
      </c>
      <c r="J4" s="105" t="s">
        <v>8</v>
      </c>
    </row>
    <row r="5" spans="1:10" ht="18" customHeight="1" x14ac:dyDescent="0.2">
      <c r="A5" s="172" t="s">
        <v>11</v>
      </c>
      <c r="B5" s="173" t="s">
        <v>110</v>
      </c>
      <c r="C5" s="173"/>
      <c r="D5" s="173"/>
      <c r="E5" s="173"/>
      <c r="F5" s="173"/>
      <c r="G5" s="173"/>
      <c r="H5" s="92"/>
      <c r="I5" s="90"/>
      <c r="J5" s="90"/>
    </row>
    <row r="6" spans="1:10" ht="15" customHeight="1" x14ac:dyDescent="0.2">
      <c r="A6" s="172"/>
      <c r="B6" s="95" t="s">
        <v>11</v>
      </c>
      <c r="C6" s="174" t="s">
        <v>111</v>
      </c>
      <c r="D6" s="174"/>
      <c r="E6" s="174"/>
      <c r="F6" s="101" t="s">
        <v>152</v>
      </c>
      <c r="G6" s="106">
        <v>0</v>
      </c>
      <c r="H6" s="106">
        <f>+I6-G6</f>
        <v>0</v>
      </c>
      <c r="I6" s="106">
        <v>0</v>
      </c>
      <c r="J6" s="106">
        <v>0</v>
      </c>
    </row>
    <row r="7" spans="1:10" ht="15" customHeight="1" x14ac:dyDescent="0.2">
      <c r="A7" s="172"/>
      <c r="B7" s="95" t="s">
        <v>24</v>
      </c>
      <c r="C7" s="174" t="s">
        <v>113</v>
      </c>
      <c r="D7" s="174"/>
      <c r="E7" s="174"/>
      <c r="F7" s="101" t="s">
        <v>112</v>
      </c>
      <c r="G7" s="106">
        <v>39369827</v>
      </c>
      <c r="H7" s="106">
        <f t="shared" ref="H7:H14" si="0">+I7-G7</f>
        <v>1800000</v>
      </c>
      <c r="I7" s="106">
        <v>41169827</v>
      </c>
      <c r="J7" s="106">
        <v>14366489</v>
      </c>
    </row>
    <row r="8" spans="1:10" ht="15" customHeight="1" x14ac:dyDescent="0.2">
      <c r="A8" s="172"/>
      <c r="B8" s="91" t="s">
        <v>28</v>
      </c>
      <c r="C8" s="174" t="s">
        <v>153</v>
      </c>
      <c r="D8" s="174"/>
      <c r="E8" s="174"/>
      <c r="F8" s="101" t="s">
        <v>115</v>
      </c>
      <c r="G8" s="106">
        <v>0</v>
      </c>
      <c r="H8" s="106">
        <f t="shared" si="0"/>
        <v>27000</v>
      </c>
      <c r="I8" s="106">
        <v>27000</v>
      </c>
      <c r="J8" s="106">
        <v>26500</v>
      </c>
    </row>
    <row r="9" spans="1:10" s="69" customFormat="1" ht="15" customHeight="1" x14ac:dyDescent="0.2">
      <c r="A9" s="172"/>
      <c r="B9" s="91" t="s">
        <v>40</v>
      </c>
      <c r="C9" s="174" t="s">
        <v>154</v>
      </c>
      <c r="D9" s="174"/>
      <c r="E9" s="174"/>
      <c r="F9" s="101" t="s">
        <v>114</v>
      </c>
      <c r="G9" s="106">
        <v>4050000</v>
      </c>
      <c r="H9" s="106">
        <f t="shared" si="0"/>
        <v>1822084</v>
      </c>
      <c r="I9" s="106">
        <v>5872084</v>
      </c>
      <c r="J9" s="106">
        <v>5844049</v>
      </c>
    </row>
    <row r="10" spans="1:10" ht="15" customHeight="1" x14ac:dyDescent="0.2">
      <c r="A10" s="172"/>
      <c r="B10" s="95" t="s">
        <v>44</v>
      </c>
      <c r="C10" s="174" t="s">
        <v>116</v>
      </c>
      <c r="D10" s="174"/>
      <c r="E10" s="174"/>
      <c r="F10" s="101" t="s">
        <v>155</v>
      </c>
      <c r="G10" s="106">
        <v>11723353</v>
      </c>
      <c r="H10" s="106">
        <f t="shared" si="0"/>
        <v>-2695951</v>
      </c>
      <c r="I10" s="106">
        <v>9027402</v>
      </c>
      <c r="J10" s="106">
        <v>1863314</v>
      </c>
    </row>
    <row r="11" spans="1:10" ht="18" customHeight="1" x14ac:dyDescent="0.2">
      <c r="A11" s="172"/>
      <c r="B11" s="171" t="s">
        <v>117</v>
      </c>
      <c r="C11" s="171"/>
      <c r="D11" s="171"/>
      <c r="E11" s="171"/>
      <c r="F11" s="107"/>
      <c r="G11" s="108">
        <f>SUM(G6:G10)</f>
        <v>55143180</v>
      </c>
      <c r="H11" s="108">
        <f t="shared" ref="H11:J11" si="1">SUM(H6:H10)</f>
        <v>953133</v>
      </c>
      <c r="I11" s="108">
        <f t="shared" si="1"/>
        <v>56096313</v>
      </c>
      <c r="J11" s="108">
        <f t="shared" si="1"/>
        <v>22100352</v>
      </c>
    </row>
    <row r="12" spans="1:10" ht="18" customHeight="1" x14ac:dyDescent="0.2">
      <c r="A12" s="172" t="s">
        <v>24</v>
      </c>
      <c r="B12" s="173" t="s">
        <v>118</v>
      </c>
      <c r="C12" s="173"/>
      <c r="D12" s="173"/>
      <c r="E12" s="173"/>
      <c r="F12" s="173"/>
      <c r="G12" s="173"/>
      <c r="H12" s="106">
        <f t="shared" si="0"/>
        <v>0</v>
      </c>
      <c r="I12" s="90"/>
      <c r="J12" s="90"/>
    </row>
    <row r="13" spans="1:10" ht="15" customHeight="1" x14ac:dyDescent="0.2">
      <c r="A13" s="172"/>
      <c r="B13" s="99" t="s">
        <v>11</v>
      </c>
      <c r="C13" s="100" t="s">
        <v>119</v>
      </c>
      <c r="D13" s="100"/>
      <c r="E13" s="100"/>
      <c r="F13" s="101" t="s">
        <v>120</v>
      </c>
      <c r="G13" s="109">
        <v>1500000</v>
      </c>
      <c r="H13" s="106">
        <f t="shared" si="0"/>
        <v>847456</v>
      </c>
      <c r="I13" s="109">
        <v>2347456</v>
      </c>
      <c r="J13" s="109">
        <v>847456</v>
      </c>
    </row>
    <row r="14" spans="1:10" s="69" customFormat="1" ht="15" customHeight="1" x14ac:dyDescent="0.2">
      <c r="A14" s="172"/>
      <c r="B14" s="102" t="s">
        <v>24</v>
      </c>
      <c r="C14" s="174" t="s">
        <v>121</v>
      </c>
      <c r="D14" s="174"/>
      <c r="E14" s="174"/>
      <c r="F14" s="101" t="s">
        <v>156</v>
      </c>
      <c r="G14" s="109">
        <v>405000</v>
      </c>
      <c r="H14" s="106">
        <f t="shared" si="0"/>
        <v>201273</v>
      </c>
      <c r="I14" s="109">
        <v>606273</v>
      </c>
      <c r="J14" s="109">
        <v>201273</v>
      </c>
    </row>
    <row r="15" spans="1:10" ht="18" customHeight="1" x14ac:dyDescent="0.2">
      <c r="A15" s="172"/>
      <c r="B15" s="171" t="s">
        <v>122</v>
      </c>
      <c r="C15" s="171"/>
      <c r="D15" s="171"/>
      <c r="E15" s="171"/>
      <c r="F15" s="110"/>
      <c r="G15" s="111">
        <f>SUM(G13:G14)</f>
        <v>1905000</v>
      </c>
      <c r="H15" s="111">
        <f t="shared" ref="H15:I15" si="2">SUM(H13:H14)</f>
        <v>1048729</v>
      </c>
      <c r="I15" s="111">
        <f t="shared" si="2"/>
        <v>2953729</v>
      </c>
      <c r="J15" s="111">
        <f t="shared" ref="J15" si="3">SUM(J13:J14)</f>
        <v>1048729</v>
      </c>
    </row>
    <row r="16" spans="1:10" ht="21" customHeight="1" x14ac:dyDescent="0.2">
      <c r="A16" s="89"/>
      <c r="B16" s="171" t="s">
        <v>157</v>
      </c>
      <c r="C16" s="171"/>
      <c r="D16" s="171"/>
      <c r="E16" s="171"/>
      <c r="F16" s="110"/>
      <c r="G16" s="111">
        <f>G11+G15</f>
        <v>57048180</v>
      </c>
      <c r="H16" s="111">
        <f t="shared" ref="H16:I16" si="4">H11+H15</f>
        <v>2001862</v>
      </c>
      <c r="I16" s="111">
        <f t="shared" si="4"/>
        <v>59050042</v>
      </c>
      <c r="J16" s="111">
        <f>J11+J15</f>
        <v>23149081</v>
      </c>
    </row>
    <row r="23" spans="1:10" s="63" customFormat="1" ht="21" customHeight="1" x14ac:dyDescent="0.2">
      <c r="A23" s="93"/>
      <c r="F23" s="84"/>
      <c r="G23" s="84"/>
      <c r="H23" s="84"/>
      <c r="I23" s="84"/>
      <c r="J23" s="84"/>
    </row>
    <row r="24" spans="1:10" s="63" customFormat="1" ht="15" customHeight="1" x14ac:dyDescent="0.2">
      <c r="A24" s="94"/>
      <c r="B24" s="77"/>
      <c r="C24" s="77"/>
      <c r="D24" s="77"/>
      <c r="E24" s="77"/>
      <c r="F24" s="85"/>
      <c r="G24" s="85"/>
      <c r="H24" s="85"/>
      <c r="I24" s="85"/>
      <c r="J24" s="85"/>
    </row>
  </sheetData>
  <mergeCells count="17">
    <mergeCell ref="A1:J1"/>
    <mergeCell ref="A2:J2"/>
    <mergeCell ref="A4:E4"/>
    <mergeCell ref="A5:A11"/>
    <mergeCell ref="B5:G5"/>
    <mergeCell ref="C6:E6"/>
    <mergeCell ref="C7:E7"/>
    <mergeCell ref="C8:E8"/>
    <mergeCell ref="C9:E9"/>
    <mergeCell ref="C10:E10"/>
    <mergeCell ref="B16:E16"/>
    <mergeCell ref="B11:E11"/>
    <mergeCell ref="A12:A13"/>
    <mergeCell ref="B12:G12"/>
    <mergeCell ref="A14:A15"/>
    <mergeCell ref="C14:E14"/>
    <mergeCell ref="B15:E15"/>
  </mergeCells>
  <pageMargins left="1.04" right="0.2" top="0.45" bottom="0.39" header="0.24" footer="0.18"/>
  <pageSetup paperSize="9" scale="88" orientation="landscape" r:id="rId1"/>
  <headerFooter alignWithMargins="0">
    <oddHeader>&amp;R4. számú melléklet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1. Bevételek</vt:lpstr>
      <vt:lpstr>2. Kiadások</vt:lpstr>
      <vt:lpstr>3. Pénzeszköz átadás</vt:lpstr>
      <vt:lpstr>4.Felhalmozási k.</vt:lpstr>
      <vt:lpstr>'1. Bevételek'!Nyomtatási_cím</vt:lpstr>
      <vt:lpstr>'2. Kiadások'!Nyomtatási_cím</vt:lpstr>
      <vt:lpstr>'1. Bevételek'!Nyomtatási_terület</vt:lpstr>
      <vt:lpstr>'2. Kiadások'!Nyomtatási_terület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Eszter</cp:lastModifiedBy>
  <cp:lastPrinted>2019-05-24T09:36:44Z</cp:lastPrinted>
  <dcterms:created xsi:type="dcterms:W3CDTF">2018-10-26T10:04:15Z</dcterms:created>
  <dcterms:modified xsi:type="dcterms:W3CDTF">2019-05-24T09:36:46Z</dcterms:modified>
</cp:coreProperties>
</file>