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1"/>
  </bookViews>
  <sheets>
    <sheet name="1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5.Finanszírozási bevételek" sheetId="5" r:id="rId5"/>
    <sheet name="6.Finanszírozási Kiadások" sheetId="6" r:id="rId6"/>
    <sheet name="7.Működési" sheetId="7" state="hidden" r:id="rId7"/>
    <sheet name="8.Felhalmozási" sheetId="8" r:id="rId8"/>
    <sheet name="9.Tartalék" sheetId="9" r:id="rId9"/>
    <sheet name="13.Óvoda-Mérleg " sheetId="10" r:id="rId10"/>
    <sheet name="14. Óvoda-ktgvetési kiad." sheetId="11" r:id="rId11"/>
    <sheet name="15. Óvoda bevétele " sheetId="12" r:id="rId12"/>
    <sheet name="10.Likviditás" sheetId="13" state="hidden" r:id="rId13"/>
    <sheet name="11.Közvetett tám" sheetId="14" state="hidden" r:id="rId14"/>
    <sheet name="12.Létszám " sheetId="15" state="hidden" r:id="rId15"/>
    <sheet name="13.Óvoda-Mérleg" sheetId="16" state="hidden" r:id="rId16"/>
    <sheet name="14. Óvoda-ktgvetési kiadások" sheetId="17" state="hidden" r:id="rId17"/>
    <sheet name="15. Óvoda-finansz. bevételek" sheetId="18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1">'2.Költségvetési bevételek'!$A$1:$AR$72</definedName>
    <definedName name="_xlnm.Print_Titles" localSheetId="1">'2.Költségvetési bevételek'!$1:$4</definedName>
    <definedName name="_xlnm.Print_Titles" localSheetId="2">'3.Költségvetési kiadások'!$1:$4</definedName>
    <definedName name="_xlnm.Print_Area" localSheetId="3">'4.Kötelező,önk.váll.,áll.ig.fa.'!$A$1:$DP$93</definedName>
    <definedName name="_xlnm.Print_Titles" localSheetId="3">'4.Kötelező,önk.váll.,áll.ig.fa.'!$1:$6</definedName>
    <definedName name="_xlnm.Print_Area" localSheetId="4">'5.Finanszírozási bevételek'!$A$1:$AI$34</definedName>
    <definedName name="_xlnm.Print_Titles" localSheetId="4">'5.Finanszírozási bevételek'!$1:$4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</definedNames>
  <calcPr fullCalcOnLoad="1"/>
</workbook>
</file>

<file path=xl/sharedStrings.xml><?xml version="1.0" encoding="utf-8"?>
<sst xmlns="http://schemas.openxmlformats.org/spreadsheetml/2006/main" count="1445" uniqueCount="807">
  <si>
    <r>
      <rPr>
        <sz val="12"/>
        <rFont val="Arial"/>
        <family val="2"/>
      </rPr>
      <t xml:space="preserve">Noszlop Község Önkormányzata                                                                   </t>
    </r>
    <r>
      <rPr>
        <sz val="10"/>
        <color indexed="8"/>
        <rFont val="MS Sans Serif"/>
        <family val="2"/>
      </rPr>
      <t>2017 KÖLTSÉGVETÉS BEVÉTELEK ÉS KIADÁSOK ALAKULÁSA                                                                                                                1. melléklet a 2/2017.(II.15.) önkormányzati rendelethez</t>
    </r>
  </si>
  <si>
    <t>Sor-
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</si>
  <si>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</si>
  <si>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</si>
  <si>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</si>
  <si>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</si>
  <si>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</si>
  <si>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</si>
  <si>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</si>
  <si>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</si>
  <si>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</si>
  <si>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</si>
  <si>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</si>
  <si>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KIADÁSOK</t>
  </si>
  <si>
    <t>forint</t>
  </si>
  <si>
    <t>Rovat
szám</t>
  </si>
  <si>
    <t>Rovat megnevezése</t>
  </si>
  <si>
    <t>Eredeti
Előirányzat</t>
  </si>
  <si>
    <t>Módosított
Előirányzat
2017.06.27.</t>
  </si>
  <si>
    <t>Módosított
Előirányzat
2017.12.31.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</si>
  <si>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</si>
  <si>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</si>
  <si>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</si>
  <si>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</si>
  <si>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</si>
  <si>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</si>
  <si>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</si>
  <si>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</si>
  <si>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</si>
  <si>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szociális, gyermekjóléti és gyermekétkeztetési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</si>
  <si>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</si>
  <si>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</si>
  <si>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</si>
  <si>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</si>
  <si>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</si>
  <si>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</si>
  <si>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</si>
  <si>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</t>
  </si>
  <si>
    <t>K5</t>
  </si>
  <si>
    <t>Egyéb működési célú kiadások</t>
  </si>
  <si>
    <t>B16</t>
  </si>
  <si>
    <t>Egyéb működési célú támogatások bevételei államháztartáson belülről</t>
  </si>
  <si>
    <t>K6</t>
  </si>
  <si>
    <t>Beruházások</t>
  </si>
  <si>
    <t>B34</t>
  </si>
  <si>
    <t xml:space="preserve">Vagyoni típusú adók </t>
  </si>
  <si>
    <t>K7</t>
  </si>
  <si>
    <t>Felújítások</t>
  </si>
  <si>
    <t>B35</t>
  </si>
  <si>
    <t xml:space="preserve">Termékek és szolgáltatások adói </t>
  </si>
  <si>
    <t>K9</t>
  </si>
  <si>
    <t>Finanszírozási kiadások</t>
  </si>
  <si>
    <t>B36</t>
  </si>
  <si>
    <t xml:space="preserve">Egyéb közhatalmi bevételek </t>
  </si>
  <si>
    <t>B2</t>
  </si>
  <si>
    <t>Felhalmozás célú támogatások bevételei áhb-ről</t>
  </si>
  <si>
    <t>B4</t>
  </si>
  <si>
    <t>Működési bevételek</t>
  </si>
  <si>
    <t>B6</t>
  </si>
  <si>
    <t>Működési célú átvett pénzeszközök</t>
  </si>
  <si>
    <t>B7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</si>
  <si>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</si>
  <si>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</si>
  <si>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</si>
  <si>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</si>
  <si>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</si>
  <si>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</si>
  <si>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</si>
  <si>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B1-B7. Költségvetési bevételek</t>
  </si>
  <si>
    <t>forintban</t>
  </si>
  <si>
    <t>Rovat
száma</t>
  </si>
  <si>
    <t>01</t>
  </si>
  <si>
    <t>02</t>
  </si>
  <si>
    <t>03</t>
  </si>
  <si>
    <t>04</t>
  </si>
  <si>
    <t>05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</si>
  <si>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</si>
  <si>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</si>
  <si>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</si>
  <si>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</si>
  <si>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</si>
  <si>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</si>
  <si>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</si>
  <si>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</si>
  <si>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</si>
  <si>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</si>
  <si>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</si>
  <si>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</si>
  <si>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</si>
  <si>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</si>
  <si>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</si>
  <si>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</si>
  <si>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</si>
  <si>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</si>
  <si>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</si>
  <si>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</si>
  <si>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</si>
  <si>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</si>
  <si>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</si>
  <si>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</si>
  <si>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</si>
  <si>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</si>
  <si>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</si>
  <si>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</si>
  <si>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</si>
  <si>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</si>
  <si>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</si>
  <si>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</si>
  <si>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</si>
  <si>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</si>
  <si>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</si>
  <si>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</si>
  <si>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</si>
  <si>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</si>
  <si>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</si>
  <si>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</si>
  <si>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</si>
  <si>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</si>
  <si>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</si>
  <si>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</si>
  <si>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</si>
  <si>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</si>
  <si>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</si>
  <si>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</si>
  <si>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</si>
  <si>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</si>
  <si>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</si>
  <si>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</si>
  <si>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</si>
  <si>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</si>
  <si>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</si>
  <si>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</si>
  <si>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</si>
  <si>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</si>
  <si>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</si>
  <si>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</si>
  <si>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</si>
  <si>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</si>
  <si>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</si>
  <si>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</si>
  <si>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</si>
  <si>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</si>
  <si>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</si>
  <si>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</si>
  <si>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</si>
  <si>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</si>
  <si>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</si>
  <si>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</si>
  <si>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</si>
  <si>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</si>
  <si>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</si>
  <si>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</si>
  <si>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</si>
  <si>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</si>
  <si>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</si>
  <si>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</si>
  <si>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</si>
  <si>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</si>
  <si>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</si>
  <si>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</si>
  <si>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</si>
  <si>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</si>
  <si>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</si>
  <si>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</si>
  <si>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</si>
  <si>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</si>
  <si>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</si>
  <si>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</si>
  <si>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</si>
  <si>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</si>
  <si>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</si>
  <si>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</si>
  <si>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</si>
  <si>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</si>
  <si>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</si>
  <si>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</si>
  <si>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</si>
  <si>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</si>
  <si>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</si>
  <si>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</si>
  <si>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</si>
  <si>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</si>
  <si>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</si>
  <si>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</si>
  <si>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</si>
  <si>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</si>
  <si>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</si>
  <si>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</si>
  <si>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</si>
  <si>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</si>
  <si>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</si>
  <si>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</si>
  <si>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</si>
  <si>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</si>
  <si>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</si>
  <si>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</si>
  <si>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</si>
  <si>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</si>
  <si>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</si>
  <si>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</si>
  <si>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</si>
  <si>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</si>
  <si>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</si>
  <si>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</si>
  <si>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</si>
  <si>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</si>
  <si>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</si>
  <si>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</si>
  <si>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</si>
  <si>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</si>
  <si>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</si>
  <si>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</si>
  <si>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</si>
  <si>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</si>
  <si>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</si>
  <si>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</si>
  <si>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</si>
  <si>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</si>
  <si>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</si>
  <si>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</si>
  <si>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</si>
  <si>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</si>
  <si>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</si>
  <si>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</si>
  <si>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</si>
  <si>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</si>
  <si>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</si>
  <si>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</si>
  <si>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</si>
  <si>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</si>
  <si>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</si>
  <si>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</si>
  <si>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</si>
  <si>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</si>
  <si>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</si>
  <si>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</si>
  <si>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</si>
  <si>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</si>
  <si>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</si>
  <si>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</si>
  <si>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</si>
  <si>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</si>
  <si>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</si>
  <si>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</si>
  <si>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</si>
  <si>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</si>
  <si>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</si>
  <si>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</si>
  <si>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68</t>
  </si>
  <si>
    <t>Költségvetési bevételek (=13+19+33+49+55+61+67)</t>
  </si>
  <si>
    <t>B1-B7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</si>
  <si>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</si>
  <si>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</si>
  <si>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</si>
  <si>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</si>
  <si>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</si>
  <si>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</si>
  <si>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</si>
  <si>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</si>
  <si>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</si>
  <si>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</si>
  <si>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</si>
  <si>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</si>
  <si>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</si>
  <si>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</si>
  <si>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</si>
  <si>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</si>
  <si>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</si>
  <si>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</si>
  <si>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</si>
  <si>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</si>
  <si>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</si>
  <si>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</si>
  <si>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</si>
  <si>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</si>
  <si>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</si>
  <si>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</si>
  <si>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</si>
  <si>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</si>
  <si>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</si>
  <si>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</si>
  <si>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</si>
  <si>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</si>
  <si>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</si>
  <si>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</si>
  <si>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</si>
  <si>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</si>
  <si>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</si>
  <si>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</si>
  <si>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</si>
  <si>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</si>
  <si>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</si>
  <si>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</si>
  <si>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</si>
  <si>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</si>
  <si>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</si>
  <si>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</si>
  <si>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</si>
  <si>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</si>
  <si>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</si>
  <si>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</si>
  <si>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</si>
  <si>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</si>
  <si>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</si>
  <si>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</si>
  <si>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</si>
  <si>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</si>
  <si>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</si>
  <si>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</si>
  <si>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</si>
  <si>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</si>
  <si>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</si>
  <si>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</si>
  <si>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</si>
  <si>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>-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</si>
  <si>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</si>
  <si>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</si>
  <si>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</si>
  <si>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</si>
  <si>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</si>
  <si>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</si>
  <si>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</si>
  <si>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</si>
  <si>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</si>
  <si>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</si>
  <si>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</si>
  <si>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</si>
  <si>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</si>
  <si>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</si>
  <si>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</si>
  <si>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</si>
  <si>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</si>
  <si>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</si>
  <si>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</si>
  <si>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</si>
  <si>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</si>
  <si>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</si>
  <si>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</si>
  <si>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</si>
  <si>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</si>
  <si>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</si>
  <si>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</si>
  <si>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</si>
  <si>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</si>
  <si>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</si>
  <si>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</si>
  <si>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</si>
  <si>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</si>
  <si>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</si>
  <si>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</si>
  <si>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</si>
  <si>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</si>
  <si>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</si>
  <si>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</si>
  <si>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</si>
  <si>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</si>
  <si>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</si>
  <si>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</si>
  <si>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</si>
  <si>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</si>
  <si>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</si>
  <si>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</si>
  <si>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</si>
  <si>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</si>
  <si>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</si>
  <si>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</si>
  <si>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</si>
  <si>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</si>
  <si>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</si>
  <si>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</si>
  <si>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</si>
  <si>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</si>
  <si>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</si>
  <si>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</si>
  <si>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</si>
  <si>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</si>
  <si>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</si>
  <si>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</si>
  <si>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</si>
  <si>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</si>
  <si>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</si>
  <si>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</si>
  <si>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</si>
  <si>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</si>
  <si>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</si>
  <si>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</si>
  <si>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</si>
  <si>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</si>
  <si>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</si>
  <si>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</si>
  <si>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</si>
  <si>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</si>
  <si>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</si>
  <si>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</si>
  <si>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</si>
  <si>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</si>
  <si>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</si>
  <si>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</si>
  <si>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</si>
  <si>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</si>
  <si>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</si>
  <si>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</si>
  <si>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</si>
  <si>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</si>
  <si>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</si>
  <si>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</si>
  <si>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</si>
  <si>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</si>
  <si>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</si>
  <si>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</si>
  <si>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</si>
  <si>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</si>
  <si>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</si>
  <si>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</si>
  <si>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</si>
  <si>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</si>
  <si>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</si>
  <si>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</si>
  <si>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</si>
  <si>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</si>
  <si>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</si>
  <si>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</si>
  <si>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</si>
  <si>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</si>
  <si>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</si>
  <si>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</si>
  <si>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</si>
  <si>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</si>
  <si>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</si>
  <si>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</si>
  <si>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</si>
  <si>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</si>
  <si>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</si>
  <si>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</si>
  <si>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</si>
  <si>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</si>
  <si>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</si>
  <si>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</si>
  <si>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</si>
  <si>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</si>
  <si>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K1-K9. Költségvetési kiadások/cofog</t>
  </si>
  <si>
    <t xml:space="preserve">E </t>
  </si>
  <si>
    <t xml:space="preserve">H </t>
  </si>
  <si>
    <t>K</t>
  </si>
  <si>
    <t>L</t>
  </si>
  <si>
    <t>M</t>
  </si>
  <si>
    <t>N</t>
  </si>
  <si>
    <t>O</t>
  </si>
  <si>
    <t>P</t>
  </si>
  <si>
    <t>R</t>
  </si>
  <si>
    <t>S</t>
  </si>
  <si>
    <t>T</t>
  </si>
  <si>
    <t>Eredeti
előirányzat</t>
  </si>
  <si>
    <t>kormányzati funkció</t>
  </si>
  <si>
    <t>011130.</t>
  </si>
  <si>
    <t>013320.</t>
  </si>
  <si>
    <t>013350.</t>
  </si>
  <si>
    <t>041232.</t>
  </si>
  <si>
    <t>041233.</t>
  </si>
  <si>
    <t>045160.</t>
  </si>
  <si>
    <t>064010.</t>
  </si>
  <si>
    <t>066010.</t>
  </si>
  <si>
    <t>066020.</t>
  </si>
  <si>
    <t>072111.</t>
  </si>
  <si>
    <t>074031.</t>
  </si>
  <si>
    <t>082044.</t>
  </si>
  <si>
    <t>082092.</t>
  </si>
  <si>
    <t>084031.</t>
  </si>
  <si>
    <t>096015.</t>
  </si>
  <si>
    <t>018030.</t>
  </si>
  <si>
    <t>ÖSSZESEN</t>
  </si>
  <si>
    <t>megnevezés</t>
  </si>
  <si>
    <t>Önk. és.ö.hivat. Jogalk.és á.ig.tev.</t>
  </si>
  <si>
    <t>Köztemető-
fenntartás
és
működtetés</t>
  </si>
  <si>
    <t>Az önkor.vagyon. való gazd.kapcs.fa.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</si>
  <si>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</si>
  <si>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</si>
  <si>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</si>
  <si>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</si>
  <si>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</si>
  <si>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</si>
  <si>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Háziorvosi
alap
ellátás</t>
  </si>
  <si>
    <t>Család és növédelmi eü.gondozás</t>
  </si>
  <si>
    <t>Könyvtári 
szolgáltatás</t>
  </si>
  <si>
    <t>Közműv.int-
közösségi
szint.műk.</t>
  </si>
  <si>
    <t>Civil szerv.
működési
támogatása</t>
  </si>
  <si>
    <t>Gyermek-
étkeztetés
iskola</t>
  </si>
  <si>
    <t>Gyermek-
étkeztetés
óvodai</t>
  </si>
  <si>
    <t>Intézményen
kívüli gyermekétk.</t>
  </si>
  <si>
    <t>Szoc.
étkeztetés</t>
  </si>
  <si>
    <t>Egyéb szoc.
pénz.ellát.
támogatás</t>
  </si>
  <si>
    <t>Központi költségvetési befizetések</t>
  </si>
  <si>
    <t>Támogatás célú finanszírozási műveletek</t>
  </si>
  <si>
    <t>kötelező, önként vállalt, államigazgatási feladatok bontása</t>
  </si>
  <si>
    <t>kötelező fa.</t>
  </si>
  <si>
    <t>önként vállalt fa.</t>
  </si>
  <si>
    <t>Elvonások és befizetések</t>
  </si>
  <si>
    <t>Egyéb működési célú kiadások (=55+…+66)</t>
  </si>
  <si>
    <t>69</t>
  </si>
  <si>
    <t>70</t>
  </si>
  <si>
    <t>71</t>
  </si>
  <si>
    <t>Beruházások (=68+…+74)</t>
  </si>
  <si>
    <t>72</t>
  </si>
  <si>
    <t>73</t>
  </si>
  <si>
    <t>74</t>
  </si>
  <si>
    <t>75</t>
  </si>
  <si>
    <t>76</t>
  </si>
  <si>
    <t>Felújítások (=76+...+79)</t>
  </si>
  <si>
    <t>77</t>
  </si>
  <si>
    <t>78</t>
  </si>
  <si>
    <t>79</t>
  </si>
  <si>
    <t>80</t>
  </si>
  <si>
    <t>81</t>
  </si>
  <si>
    <t>82</t>
  </si>
  <si>
    <t>83</t>
  </si>
  <si>
    <t>84</t>
  </si>
  <si>
    <t>Egyéb felhalmozási célú kiadások</t>
  </si>
  <si>
    <t>Költségvetési kiadások (=19+20+45+54+67+75+80+81)</t>
  </si>
  <si>
    <t>B8. Finanszírozási bevételek</t>
  </si>
  <si>
    <t>Módosított
Előirányzat
2017.06.27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</si>
  <si>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</si>
  <si>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</si>
  <si>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</si>
  <si>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</si>
  <si>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</si>
  <si>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</si>
  <si>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</si>
  <si>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</si>
  <si>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</si>
  <si>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</si>
  <si>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</si>
  <si>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</si>
  <si>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</si>
  <si>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</si>
  <si>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</si>
  <si>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</si>
  <si>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</si>
  <si>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</si>
  <si>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</si>
  <si>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</si>
  <si>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</si>
  <si>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</si>
  <si>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</si>
  <si>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</si>
  <si>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</si>
  <si>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</si>
  <si>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</si>
  <si>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</si>
  <si>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</si>
  <si>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</si>
  <si>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</si>
  <si>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</si>
  <si>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</si>
  <si>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</si>
  <si>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</si>
  <si>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</si>
  <si>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</si>
  <si>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</si>
  <si>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</si>
  <si>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</si>
  <si>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</si>
  <si>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</si>
  <si>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</si>
  <si>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</si>
  <si>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</si>
  <si>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</si>
  <si>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</si>
  <si>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</si>
  <si>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</si>
  <si>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</si>
  <si>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</si>
  <si>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</si>
  <si>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</si>
  <si>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</si>
  <si>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</si>
  <si>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</si>
  <si>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</si>
  <si>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</si>
  <si>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</si>
  <si>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</si>
  <si>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</si>
  <si>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</si>
  <si>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</si>
  <si>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</si>
  <si>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</si>
  <si>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</si>
  <si>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</si>
  <si>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</si>
  <si>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</si>
  <si>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</si>
  <si>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</si>
  <si>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</si>
  <si>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</si>
  <si>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</si>
  <si>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</si>
  <si>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</si>
  <si>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</si>
  <si>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</si>
  <si>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</si>
  <si>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</si>
  <si>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</si>
  <si>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</si>
  <si>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</si>
  <si>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</si>
  <si>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</si>
  <si>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</si>
  <si>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</si>
  <si>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</si>
  <si>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</si>
  <si>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</si>
  <si>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</si>
  <si>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</si>
  <si>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</si>
  <si>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</si>
  <si>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</si>
  <si>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</si>
  <si>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</si>
  <si>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</si>
  <si>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</si>
  <si>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</si>
  <si>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</si>
  <si>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</si>
  <si>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</si>
  <si>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</si>
  <si>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</si>
  <si>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</si>
  <si>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</si>
  <si>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</si>
  <si>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</si>
  <si>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</si>
  <si>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</si>
  <si>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</si>
  <si>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</si>
  <si>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</si>
  <si>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</si>
  <si>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</si>
  <si>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</si>
  <si>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</si>
  <si>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</si>
  <si>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</si>
  <si>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Működési célú bevételek és kiadások</t>
  </si>
  <si>
    <t xml:space="preserve">2017-2018-2019. évi alakulása </t>
  </si>
  <si>
    <t xml:space="preserve">forintban </t>
  </si>
  <si>
    <t>Sor
szám</t>
  </si>
  <si>
    <t>M E G N E V E Z É S</t>
  </si>
  <si>
    <t>2017. évi számított</t>
  </si>
  <si>
    <t>2018. évi számított</t>
  </si>
  <si>
    <t>2019. évi számított</t>
  </si>
  <si>
    <t>Működési célú támogatások államháztartáson belülről</t>
  </si>
  <si>
    <t>Közhatalmi bevételek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</si>
  <si>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</si>
  <si>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</si>
  <si>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</si>
  <si>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</si>
  <si>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Felhalmozási célú bevételek és kiadások</t>
  </si>
  <si>
    <t xml:space="preserve"> forintban </t>
  </si>
  <si>
    <t>2017. évi eredeti előirányzat</t>
  </si>
  <si>
    <t>2017.06.27.
módosított
előirányzat</t>
  </si>
  <si>
    <t>2017.12.31.
módosított
előirányzat</t>
  </si>
  <si>
    <t>B E V É T E L E K</t>
  </si>
  <si>
    <t>Felhalmozási célú támogatások államháztartáson belülről</t>
  </si>
  <si>
    <t>Előző évi pénzmaradvány</t>
  </si>
  <si>
    <t>FELHALMOZÁSI CÉLÚ BEVÉTELEK ÖSSZESEN:</t>
  </si>
  <si>
    <t>K I A D Á S O K</t>
  </si>
  <si>
    <t>digitális kamera rendszer</t>
  </si>
  <si>
    <t>orvosi rendelő felújítés(tervdok.)</t>
  </si>
  <si>
    <t>Szabadság utca fahíd</t>
  </si>
  <si>
    <t>kandelláber (orvosi rendelő parkoló)</t>
  </si>
  <si>
    <t>szárzúzó</t>
  </si>
  <si>
    <t>számítógép beszerzés (rendőrség)</t>
  </si>
  <si>
    <t>hűtőszekrény(orvosi rendelő)</t>
  </si>
  <si>
    <t>gázbojler (iskolakonyha)</t>
  </si>
  <si>
    <t>hűtőszekrény(óvodai étkeztetés)</t>
  </si>
  <si>
    <t>mobil telefon (művelődés szervező)</t>
  </si>
  <si>
    <t>kültéri padok (10 db)</t>
  </si>
  <si>
    <t>sörpad garnítúra (10 db)</t>
  </si>
  <si>
    <t>járda építés</t>
  </si>
  <si>
    <t>hivatal épületének tető javítása</t>
  </si>
  <si>
    <t>háziorvosi rendelő átalakítása (önrész)</t>
  </si>
  <si>
    <t>háziorvosi rendelő átalakítása
 (támogatott rész)</t>
  </si>
  <si>
    <t>FELHALMOZÁSI CÉLÚ KIADÁSOK ÖSSZESEN:</t>
  </si>
  <si>
    <t>Noszlop Község Önkormányzata  működési célú általános tartaléka</t>
  </si>
  <si>
    <t>Sorszám</t>
  </si>
  <si>
    <t>Megnevezés</t>
  </si>
  <si>
    <t>Módosított
előirányzat
2017.06.27.</t>
  </si>
  <si>
    <t>Módosított
előirányzat
2017.12.31.</t>
  </si>
  <si>
    <t>1.</t>
  </si>
  <si>
    <t>Előre nem látható feladatok finanszírozás</t>
  </si>
  <si>
    <t>Előirányzat</t>
  </si>
  <si>
    <t>Központi, irányító szervi támogatás /
Települési önkormányzatok egyes köznevelési feladatainak támogatása</t>
  </si>
  <si>
    <t>Központi, irányító szervi támogatás /
Önkormányzati hozzájárulás</t>
  </si>
  <si>
    <t xml:space="preserve">Egyéb működési bevételek </t>
  </si>
  <si>
    <t xml:space="preserve">Egyéb kapott kamat </t>
  </si>
  <si>
    <t xml:space="preserve"> Költségvetési kiadások</t>
  </si>
  <si>
    <t>Eredeti 
előirányzat</t>
  </si>
  <si>
    <t>Módosított
előirányzat
2017.12.31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</si>
  <si>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</si>
  <si>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</si>
  <si>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</si>
  <si>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 (K1111)</t>
  </si>
  <si>
    <t>Foglalkoztatottak személyi juttatásai 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</si>
  <si>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</si>
  <si>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</si>
  <si>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</si>
  <si>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 xml:space="preserve">Munkaadókat terhelő járulékok és szociális hozzájárulási adó (K2)                                                         </t>
  </si>
  <si>
    <t>Szakmai anyagok beszerzése (K311)</t>
  </si>
  <si>
    <t>Üzemeltetési anyagok beszerzése (K312)</t>
  </si>
  <si>
    <t>Készletbeszerzés (K31)</t>
  </si>
  <si>
    <t>Informatikai szolgáltatások (K321)</t>
  </si>
  <si>
    <t>Egyéb kommunikációs szolgáltatások (K322)</t>
  </si>
  <si>
    <t>Kommunikációs szolgáltatások (K32)</t>
  </si>
  <si>
    <t>Közüzemi díjak (K331)</t>
  </si>
  <si>
    <t>Karbantartási, kisjavítási szolgáltatások (K334)</t>
  </si>
  <si>
    <t>Szakmai tevékenységet segítő szolgáltatások (K336)</t>
  </si>
  <si>
    <t>Egyéb szolgáltatások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</si>
  <si>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</si>
  <si>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</si>
  <si>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</si>
  <si>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</si>
  <si>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Egyéb pénzügyi műveletek kiadásai  (K354)</t>
  </si>
  <si>
    <t>Különféle befizetések és egyéb dologi kiadások (K35)</t>
  </si>
  <si>
    <t>Dologi kiadások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</si>
  <si>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</si>
  <si>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</si>
  <si>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</si>
  <si>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</si>
  <si>
    <t xml:space="preserve"> Bevételek</t>
  </si>
  <si>
    <t>Sor-szám</t>
  </si>
  <si>
    <t>Eredeti
 előirányzat</t>
  </si>
  <si>
    <t>Módosított
előirányzat</t>
  </si>
  <si>
    <t>Egyéb működési bevételek (B16)</t>
  </si>
  <si>
    <t>Egyéb kapott kamat (B4082)</t>
  </si>
  <si>
    <t>Költségvetési bevételek  (B1-B7)</t>
  </si>
  <si>
    <t>Központi, irányító szervi támogatás (B816)</t>
  </si>
  <si>
    <t>Belföldi finanszírozás bevételei  (B81)</t>
  </si>
  <si>
    <t>Finanszírozási bevételek(B8)</t>
  </si>
  <si>
    <t>LIKVIDITÁSI ÜTEMTERV a 2017. évi költségvetéshez</t>
  </si>
  <si>
    <t>Előirányzat-felhasználási ütemterv (havi forgalmi adatokkal)</t>
  </si>
  <si>
    <t>Bevételek megnevezése</t>
  </si>
  <si>
    <t>össz.</t>
  </si>
  <si>
    <t>2016.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</si>
  <si>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</si>
  <si>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</si>
  <si>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</si>
  <si>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</si>
  <si>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</si>
  <si>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</si>
  <si>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</si>
  <si>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</si>
  <si>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</si>
  <si>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</si>
  <si>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</si>
  <si>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</si>
  <si>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</si>
  <si>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Felhalmozási célú átvett pénzeszközök</t>
  </si>
  <si>
    <t>Finanszírozási bevétel</t>
  </si>
  <si>
    <t>Összes bevétel</t>
  </si>
  <si>
    <t>Kiadások
 megnevezése</t>
  </si>
  <si>
    <t>2016. évi várható kiadások havi forgalma</t>
  </si>
  <si>
    <t>Összes kiadás</t>
  </si>
  <si>
    <t>Tartalék</t>
  </si>
  <si>
    <t>Kiadások mindösszesen</t>
  </si>
  <si>
    <t>Többlet/hiány</t>
  </si>
  <si>
    <t>Az önkormányzat által  adott közvetett támogatások</t>
  </si>
  <si>
    <t xml:space="preserve">        forintban 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</si>
  <si>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</si>
  <si>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</si>
  <si>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</si>
  <si>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</si>
  <si>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</si>
  <si>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</si>
  <si>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</si>
  <si>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</si>
  <si>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</si>
  <si>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</si>
  <si>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,</t>
  </si>
  <si>
    <t>a helyi iparűzési adóról szóló 12/1999. (XI.22.) rendelet</t>
  </si>
  <si>
    <t>7. §. (1), (2) bek. alapján mentes</t>
  </si>
  <si>
    <t>Iparűzési adó mentességek, kedvezmények összesen:</t>
  </si>
  <si>
    <t>Beszedett idegenforgalmi adó mentesség:</t>
  </si>
  <si>
    <r>
      <rPr>
        <sz val="8"/>
        <rFont val="Arial"/>
        <family val="2"/>
      </rPr>
      <t>az idegenforgalmi adóról szóló 14/2011. (XI.2.) rend. 3. §-a</t>
    </r>
    <r>
      <rPr>
        <sz val="7"/>
        <rFont val="Arial"/>
        <family val="2"/>
      </rPr>
      <t xml:space="preserve"> alapján mentes:</t>
    </r>
    <r>
      <rPr>
        <sz val="8"/>
        <rFont val="Arial"/>
        <family val="2"/>
      </rPr>
      <t xml:space="preserve"> </t>
    </r>
  </si>
  <si>
    <t>Idegenforgalmi adó mentesség összesen:</t>
  </si>
  <si>
    <t>Kommunális adó mentességek, kedvezmények:</t>
  </si>
  <si>
    <t xml:space="preserve">Magánszem. komm. adójáról szóló 15/2014.(X.2.) Ör. </t>
  </si>
  <si>
    <t xml:space="preserve"> 3.§ (2) bek.c.pontja alapján mentes</t>
  </si>
  <si>
    <t xml:space="preserve"> 3.§ (2) bek.d.pontja alapján mentes</t>
  </si>
  <si>
    <t xml:space="preserve"> 3.§ (2) bek.e.pontja alapján mentes</t>
  </si>
  <si>
    <t>Kommunális adó mentességek, kedvezmények összesen:</t>
  </si>
  <si>
    <t>ÖSSZESEN:</t>
  </si>
  <si>
    <t>Noszlop Község Önkormányzat és intézményének létszámkerete</t>
  </si>
  <si>
    <t>2017.évi létszámkeret (fő)</t>
  </si>
  <si>
    <t>teljes munkaidőben</t>
  </si>
  <si>
    <t>részmunkaidőben</t>
  </si>
  <si>
    <t>Polgármester</t>
  </si>
  <si>
    <t>Iskolai intézményi  étkeztetés</t>
  </si>
  <si>
    <t>Közfoglalkoztatás</t>
  </si>
  <si>
    <t>Noszlopi Óvoda</t>
  </si>
  <si>
    <t>Összesen</t>
  </si>
  <si>
    <t>091110.</t>
  </si>
  <si>
    <t>091140.</t>
  </si>
  <si>
    <t>Eredeti 
előirányzat
összesen</t>
  </si>
  <si>
    <t>Gyermekétkeztetés
óvoda</t>
  </si>
  <si>
    <t>Óvodai nevelés</t>
  </si>
  <si>
    <t>Óvodai nev., ell.
működtetési fa.</t>
  </si>
  <si>
    <t>Egyéb szakmai szolgáltatások (K336)</t>
  </si>
  <si>
    <t xml:space="preserve"> Finanszírozási bevételek</t>
  </si>
  <si>
    <t>Eredeti előirányzat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</si>
</sst>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#,##0"/>
    <numFmt numFmtId="169" formatCode="00"/>
    <numFmt numFmtId="170" formatCode="\ ##########"/>
    <numFmt numFmtId="171" formatCode="0__"/>
    <numFmt numFmtId="172" formatCode="YYYY\-MM\-DD"/>
  </numFmts>
  <fonts count="38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2" borderId="0" applyNumberFormat="0" applyBorder="0" applyAlignment="0" applyProtection="0"/>
    <xf numFmtId="164" fontId="1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7" borderId="7" applyNumberFormat="0" applyAlignment="0" applyProtection="0"/>
    <xf numFmtId="164" fontId="12" fillId="9" borderId="0" applyNumberFormat="0" applyBorder="0" applyAlignment="0" applyProtection="0"/>
    <xf numFmtId="164" fontId="13" fillId="1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17" borderId="0" applyNumberFormat="0" applyBorder="0" applyAlignment="0" applyProtection="0"/>
    <xf numFmtId="164" fontId="17" fillId="14" borderId="0" applyNumberFormat="0" applyBorder="0" applyAlignment="0" applyProtection="0"/>
    <xf numFmtId="164" fontId="18" fillId="13" borderId="1" applyNumberFormat="0" applyAlignment="0" applyProtection="0"/>
    <xf numFmtId="164" fontId="19" fillId="0" borderId="9" applyNumberFormat="0" applyFill="0" applyAlignment="0" applyProtection="0"/>
  </cellStyleXfs>
  <cellXfs count="238">
    <xf numFmtId="164" fontId="0" fillId="0" borderId="0" xfId="0" applyAlignment="1">
      <alignment/>
    </xf>
    <xf numFmtId="164" fontId="20" fillId="0" borderId="0" xfId="60" applyFont="1" applyFill="1">
      <alignment/>
      <protection/>
    </xf>
    <xf numFmtId="164" fontId="20" fillId="0" borderId="0" xfId="60" applyFont="1" applyFill="1" applyAlignment="1">
      <alignment horizontal="center"/>
      <protection/>
    </xf>
    <xf numFmtId="164" fontId="20" fillId="0" borderId="0" xfId="60" applyFont="1" applyFill="1" applyAlignment="1">
      <alignment horizontal="right"/>
      <protection/>
    </xf>
    <xf numFmtId="166" fontId="22" fillId="0" borderId="10" xfId="52" applyNumberFormat="1" applyFont="1" applyFill="1" applyBorder="1" applyAlignment="1" applyProtection="1">
      <alignment horizontal="center" vertical="center" wrapText="1"/>
      <protection/>
    </xf>
    <xf numFmtId="166" fontId="22" fillId="0" borderId="10" xfId="52" applyNumberFormat="1" applyFont="1" applyFill="1" applyBorder="1" applyAlignment="1" applyProtection="1">
      <alignment horizontal="center"/>
      <protection/>
    </xf>
    <xf numFmtId="166" fontId="22" fillId="0" borderId="11" xfId="52" applyNumberFormat="1" applyFont="1" applyFill="1" applyBorder="1" applyAlignment="1" applyProtection="1">
      <alignment horizontal="center"/>
      <protection/>
    </xf>
    <xf numFmtId="166" fontId="22" fillId="0" borderId="0" xfId="52" applyNumberFormat="1" applyFont="1" applyFill="1" applyBorder="1" applyAlignment="1" applyProtection="1">
      <alignment horizontal="center"/>
      <protection/>
    </xf>
    <xf numFmtId="166" fontId="22" fillId="0" borderId="10" xfId="52" applyNumberFormat="1" applyFont="1" applyFill="1" applyBorder="1" applyAlignment="1" applyProtection="1">
      <alignment horizontal="center" vertical="center"/>
      <protection/>
    </xf>
    <xf numFmtId="164" fontId="20" fillId="0" borderId="0" xfId="60" applyFont="1" applyFill="1" applyAlignment="1">
      <alignment vertical="center"/>
      <protection/>
    </xf>
    <xf numFmtId="166" fontId="20" fillId="0" borderId="10" xfId="52" applyNumberFormat="1" applyFont="1" applyFill="1" applyBorder="1" applyAlignment="1" applyProtection="1">
      <alignment/>
      <protection/>
    </xf>
    <xf numFmtId="164" fontId="20" fillId="0" borderId="10" xfId="60" applyFont="1" applyFill="1" applyBorder="1" applyAlignment="1">
      <alignment vertical="center" wrapText="1"/>
      <protection/>
    </xf>
    <xf numFmtId="167" fontId="20" fillId="0" borderId="10" xfId="51" applyNumberFormat="1" applyFont="1" applyFill="1" applyBorder="1" applyAlignment="1" applyProtection="1">
      <alignment vertical="center"/>
      <protection/>
    </xf>
    <xf numFmtId="167" fontId="22" fillId="0" borderId="10" xfId="51" applyNumberFormat="1" applyFont="1" applyFill="1" applyBorder="1" applyAlignment="1" applyProtection="1">
      <alignment horizontal="center" vertical="center"/>
      <protection/>
    </xf>
    <xf numFmtId="164" fontId="20" fillId="0" borderId="10" xfId="60" applyFont="1" applyFill="1" applyBorder="1" applyAlignment="1">
      <alignment horizontal="left" vertical="center" wrapText="1"/>
      <protection/>
    </xf>
    <xf numFmtId="168" fontId="20" fillId="0" borderId="10" xfId="60" applyNumberFormat="1" applyFont="1" applyFill="1" applyBorder="1" applyAlignment="1">
      <alignment vertical="center" wrapText="1"/>
      <protection/>
    </xf>
    <xf numFmtId="167" fontId="20" fillId="0" borderId="0" xfId="60" applyNumberFormat="1" applyFont="1" applyFill="1">
      <alignment/>
      <protection/>
    </xf>
    <xf numFmtId="164" fontId="22" fillId="0" borderId="11" xfId="60" applyFont="1" applyFill="1" applyBorder="1" applyAlignment="1">
      <alignment horizontal="center" vertical="center" wrapText="1"/>
      <protection/>
    </xf>
    <xf numFmtId="167" fontId="22" fillId="0" borderId="10" xfId="51" applyNumberFormat="1" applyFont="1" applyFill="1" applyBorder="1" applyAlignment="1" applyProtection="1">
      <alignment vertical="center"/>
      <protection/>
    </xf>
    <xf numFmtId="164" fontId="22" fillId="0" borderId="11" xfId="60" applyFont="1" applyFill="1" applyBorder="1" applyAlignment="1">
      <alignment vertical="center" wrapText="1"/>
      <protection/>
    </xf>
    <xf numFmtId="164" fontId="23" fillId="0" borderId="0" xfId="60" applyFont="1" applyFill="1">
      <alignment/>
      <protection/>
    </xf>
    <xf numFmtId="164" fontId="23" fillId="0" borderId="0" xfId="60" applyFont="1" applyFill="1" applyAlignment="1">
      <alignment horizontal="left"/>
      <protection/>
    </xf>
    <xf numFmtId="164" fontId="23" fillId="0" borderId="0" xfId="60" applyFont="1" applyFill="1" applyAlignment="1">
      <alignment horizontal="right"/>
      <protection/>
    </xf>
    <xf numFmtId="169" fontId="24" fillId="0" borderId="0" xfId="60" applyNumberFormat="1" applyFont="1" applyFill="1" applyBorder="1" applyAlignment="1">
      <alignment horizontal="center" vertical="center"/>
      <protection/>
    </xf>
    <xf numFmtId="164" fontId="25" fillId="0" borderId="12" xfId="60" applyFont="1" applyFill="1" applyBorder="1" applyAlignment="1">
      <alignment horizontal="right"/>
      <protection/>
    </xf>
    <xf numFmtId="169" fontId="25" fillId="0" borderId="10" xfId="60" applyNumberFormat="1" applyFont="1" applyFill="1" applyBorder="1" applyAlignment="1">
      <alignment horizontal="center" vertical="center" wrapText="1"/>
      <protection/>
    </xf>
    <xf numFmtId="164" fontId="25" fillId="0" borderId="10" xfId="60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horizontal="center" vertical="center" wrapText="1"/>
      <protection/>
    </xf>
    <xf numFmtId="164" fontId="26" fillId="0" borderId="10" xfId="60" applyFont="1" applyFill="1" applyBorder="1" applyAlignment="1">
      <alignment horizontal="right" vertical="center" wrapText="1"/>
      <protection/>
    </xf>
    <xf numFmtId="166" fontId="26" fillId="0" borderId="10" xfId="15" applyNumberFormat="1" applyFont="1" applyFill="1" applyBorder="1" applyAlignment="1" applyProtection="1">
      <alignment horizontal="center" vertical="center" wrapText="1"/>
      <protection/>
    </xf>
    <xf numFmtId="164" fontId="23" fillId="0" borderId="10" xfId="60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vertical="center" wrapText="1"/>
      <protection/>
    </xf>
    <xf numFmtId="164" fontId="23" fillId="0" borderId="10" xfId="60" applyFont="1" applyFill="1" applyBorder="1" applyAlignment="1">
      <alignment horizontal="left" vertical="center"/>
      <protection/>
    </xf>
    <xf numFmtId="168" fontId="23" fillId="0" borderId="10" xfId="60" applyNumberFormat="1" applyFont="1" applyFill="1" applyBorder="1" applyAlignment="1">
      <alignment horizontal="right" vertical="center"/>
      <protection/>
    </xf>
    <xf numFmtId="164" fontId="25" fillId="0" borderId="0" xfId="60" applyFont="1" applyFill="1">
      <alignment/>
      <protection/>
    </xf>
    <xf numFmtId="164" fontId="23" fillId="0" borderId="10" xfId="60" applyFont="1" applyFill="1" applyBorder="1" applyAlignment="1">
      <alignment horizontal="left" vertical="center" wrapText="1"/>
      <protection/>
    </xf>
    <xf numFmtId="164" fontId="23" fillId="0" borderId="0" xfId="60" applyFont="1" applyFill="1" applyBorder="1">
      <alignment/>
      <protection/>
    </xf>
    <xf numFmtId="164" fontId="23" fillId="0" borderId="10" xfId="60" applyFont="1" applyFill="1" applyBorder="1" applyAlignment="1">
      <alignment horizontal="right" vertical="center"/>
      <protection/>
    </xf>
    <xf numFmtId="168" fontId="0" fillId="0" borderId="10" xfId="65" applyNumberFormat="1" applyFont="1" applyFill="1" applyBorder="1" applyAlignment="1">
      <alignment horizontal="right" vertical="center" wrapText="1"/>
      <protection/>
    </xf>
    <xf numFmtId="164" fontId="25" fillId="0" borderId="10" xfId="60" applyFont="1" applyFill="1" applyBorder="1" applyAlignment="1">
      <alignment horizontal="left" vertical="center" wrapText="1"/>
      <protection/>
    </xf>
    <xf numFmtId="164" fontId="25" fillId="0" borderId="10" xfId="60" applyFont="1" applyFill="1" applyBorder="1" applyAlignment="1">
      <alignment horizontal="left" vertical="center"/>
      <protection/>
    </xf>
    <xf numFmtId="168" fontId="23" fillId="0" borderId="0" xfId="60" applyNumberFormat="1" applyFont="1" applyFill="1">
      <alignment/>
      <protection/>
    </xf>
    <xf numFmtId="164" fontId="0" fillId="0" borderId="10" xfId="60" applyFont="1" applyFill="1" applyBorder="1" applyAlignment="1">
      <alignment horizontal="left" vertical="center" wrapText="1"/>
      <protection/>
    </xf>
    <xf numFmtId="164" fontId="26" fillId="0" borderId="10" xfId="60" applyFont="1" applyFill="1" applyBorder="1" applyAlignment="1">
      <alignment horizontal="left" vertical="center" wrapText="1"/>
      <protection/>
    </xf>
    <xf numFmtId="169" fontId="23" fillId="0" borderId="0" xfId="60" applyNumberFormat="1" applyFont="1" applyFill="1">
      <alignment/>
      <protection/>
    </xf>
    <xf numFmtId="166" fontId="23" fillId="0" borderId="0" xfId="15" applyNumberFormat="1" applyFont="1" applyFill="1" applyBorder="1" applyAlignment="1" applyProtection="1">
      <alignment horizontal="center" vertical="center"/>
      <protection/>
    </xf>
    <xf numFmtId="169" fontId="25" fillId="0" borderId="0" xfId="60" applyNumberFormat="1" applyFont="1" applyFill="1" applyBorder="1" applyAlignment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9" fontId="23" fillId="0" borderId="10" xfId="60" applyNumberFormat="1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vertical="center"/>
      <protection/>
    </xf>
    <xf numFmtId="164" fontId="23" fillId="0" borderId="10" xfId="60" applyNumberFormat="1" applyFont="1" applyFill="1" applyBorder="1" applyAlignment="1">
      <alignment vertical="center"/>
      <protection/>
    </xf>
    <xf numFmtId="166" fontId="23" fillId="0" borderId="10" xfId="15" applyNumberFormat="1" applyFont="1" applyFill="1" applyBorder="1" applyAlignment="1" applyProtection="1">
      <alignment horizontal="center" vertical="center"/>
      <protection/>
    </xf>
    <xf numFmtId="170" fontId="23" fillId="0" borderId="10" xfId="60" applyNumberFormat="1" applyFont="1" applyFill="1" applyBorder="1" applyAlignment="1">
      <alignment vertical="center"/>
      <protection/>
    </xf>
    <xf numFmtId="166" fontId="0" fillId="0" borderId="10" xfId="15" applyNumberFormat="1" applyFont="1" applyFill="1" applyBorder="1" applyAlignment="1" applyProtection="1">
      <alignment horizontal="center" vertical="center"/>
      <protection/>
    </xf>
    <xf numFmtId="169" fontId="25" fillId="0" borderId="10" xfId="60" applyNumberFormat="1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vertical="center" wrapText="1"/>
      <protection/>
    </xf>
    <xf numFmtId="170" fontId="25" fillId="0" borderId="10" xfId="60" applyNumberFormat="1" applyFont="1" applyFill="1" applyBorder="1" applyAlignment="1">
      <alignment vertical="center"/>
      <protection/>
    </xf>
    <xf numFmtId="166" fontId="25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>
      <alignment vertical="center" wrapText="1"/>
      <protection/>
    </xf>
    <xf numFmtId="164" fontId="0" fillId="0" borderId="10" xfId="60" applyFont="1" applyFill="1" applyBorder="1" applyAlignment="1">
      <alignment vertical="center"/>
      <protection/>
    </xf>
    <xf numFmtId="171" fontId="23" fillId="0" borderId="10" xfId="60" applyNumberFormat="1" applyFont="1" applyFill="1" applyBorder="1" applyAlignment="1">
      <alignment horizontal="left" vertical="center"/>
      <protection/>
    </xf>
    <xf numFmtId="169" fontId="0" fillId="0" borderId="0" xfId="60" applyNumberFormat="1" applyFont="1" applyFill="1">
      <alignment/>
      <protection/>
    </xf>
    <xf numFmtId="164" fontId="0" fillId="0" borderId="0" xfId="60" applyFont="1" applyFill="1">
      <alignment/>
      <protection/>
    </xf>
    <xf numFmtId="169" fontId="22" fillId="0" borderId="0" xfId="60" applyNumberFormat="1" applyFont="1" applyFill="1" applyBorder="1" applyAlignment="1">
      <alignment horizontal="center" vertical="center"/>
      <protection/>
    </xf>
    <xf numFmtId="164" fontId="26" fillId="0" borderId="12" xfId="60" applyFont="1" applyFill="1" applyBorder="1" applyAlignment="1">
      <alignment horizontal="right"/>
      <protection/>
    </xf>
    <xf numFmtId="164" fontId="26" fillId="0" borderId="13" xfId="60" applyFont="1" applyFill="1" applyBorder="1" applyAlignment="1">
      <alignment horizontal="center"/>
      <protection/>
    </xf>
    <xf numFmtId="164" fontId="20" fillId="0" borderId="13" xfId="60" applyFont="1" applyFill="1" applyBorder="1" applyAlignment="1">
      <alignment horizontal="center"/>
      <protection/>
    </xf>
    <xf numFmtId="164" fontId="0" fillId="0" borderId="13" xfId="60" applyFont="1" applyFill="1" applyBorder="1" applyAlignment="1">
      <alignment horizontal="center"/>
      <protection/>
    </xf>
    <xf numFmtId="164" fontId="0" fillId="0" borderId="13" xfId="60" applyFont="1" applyFill="1" applyBorder="1" applyAlignment="1">
      <alignment horizontal="center" wrapText="1"/>
      <protection/>
    </xf>
    <xf numFmtId="169" fontId="26" fillId="0" borderId="10" xfId="60" applyNumberFormat="1" applyFont="1" applyFill="1" applyBorder="1" applyAlignment="1">
      <alignment horizontal="center" vertical="center" wrapText="1"/>
      <protection/>
    </xf>
    <xf numFmtId="164" fontId="22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 wrapText="1"/>
      <protection/>
    </xf>
    <xf numFmtId="164" fontId="20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 wrapText="1"/>
      <protection/>
    </xf>
    <xf numFmtId="169" fontId="0" fillId="0" borderId="14" xfId="60" applyNumberFormat="1" applyFont="1" applyFill="1" applyBorder="1" applyAlignment="1">
      <alignment horizontal="center" vertical="center"/>
      <protection/>
    </xf>
    <xf numFmtId="164" fontId="20" fillId="0" borderId="15" xfId="60" applyFont="1" applyFill="1" applyBorder="1" applyAlignment="1">
      <alignment vertical="center"/>
      <protection/>
    </xf>
    <xf numFmtId="164" fontId="0" fillId="0" borderId="14" xfId="60" applyNumberFormat="1" applyFont="1" applyFill="1" applyBorder="1" applyAlignment="1">
      <alignment vertical="center"/>
      <protection/>
    </xf>
    <xf numFmtId="168" fontId="20" fillId="0" borderId="14" xfId="60" applyNumberFormat="1" applyFont="1" applyFill="1" applyBorder="1" applyAlignment="1">
      <alignment horizontal="right" vertical="center"/>
      <protection/>
    </xf>
    <xf numFmtId="168" fontId="22" fillId="0" borderId="14" xfId="60" applyNumberFormat="1" applyFont="1" applyFill="1" applyBorder="1" applyAlignment="1">
      <alignment horizontal="right" vertical="center"/>
      <protection/>
    </xf>
    <xf numFmtId="169" fontId="0" fillId="0" borderId="10" xfId="60" applyNumberFormat="1" applyFont="1" applyFill="1" applyBorder="1" applyAlignment="1">
      <alignment horizontal="center" vertical="center"/>
      <protection/>
    </xf>
    <xf numFmtId="164" fontId="20" fillId="0" borderId="11" xfId="60" applyFont="1" applyFill="1" applyBorder="1" applyAlignment="1">
      <alignment vertical="center"/>
      <protection/>
    </xf>
    <xf numFmtId="170" fontId="0" fillId="0" borderId="10" xfId="60" applyNumberFormat="1" applyFont="1" applyFill="1" applyBorder="1" applyAlignment="1">
      <alignment vertical="center"/>
      <protection/>
    </xf>
    <xf numFmtId="168" fontId="20" fillId="0" borderId="10" xfId="60" applyNumberFormat="1" applyFont="1" applyFill="1" applyBorder="1" applyAlignment="1">
      <alignment horizontal="right" vertical="center"/>
      <protection/>
    </xf>
    <xf numFmtId="168" fontId="22" fillId="0" borderId="10" xfId="60" applyNumberFormat="1" applyFont="1" applyFill="1" applyBorder="1" applyAlignment="1">
      <alignment horizontal="right" vertical="center"/>
      <protection/>
    </xf>
    <xf numFmtId="164" fontId="20" fillId="0" borderId="11" xfId="60" applyFont="1" applyFill="1" applyBorder="1" applyAlignment="1">
      <alignment vertical="center" wrapText="1"/>
      <protection/>
    </xf>
    <xf numFmtId="164" fontId="20" fillId="0" borderId="11" xfId="60" applyFont="1" applyFill="1" applyBorder="1" applyAlignment="1">
      <alignment horizontal="left" vertical="center" wrapText="1"/>
      <protection/>
    </xf>
    <xf numFmtId="164" fontId="0" fillId="0" borderId="0" xfId="60" applyFont="1" applyFill="1" applyBorder="1">
      <alignment/>
      <protection/>
    </xf>
    <xf numFmtId="170" fontId="26" fillId="0" borderId="10" xfId="60" applyNumberFormat="1" applyFont="1" applyFill="1" applyBorder="1" applyAlignment="1">
      <alignment vertical="center"/>
      <protection/>
    </xf>
    <xf numFmtId="164" fontId="20" fillId="0" borderId="11" xfId="60" applyFont="1" applyFill="1" applyBorder="1" applyAlignment="1">
      <alignment horizontal="left" vertical="center"/>
      <protection/>
    </xf>
    <xf numFmtId="164" fontId="22" fillId="0" borderId="11" xfId="60" applyFont="1" applyFill="1" applyBorder="1" applyAlignment="1">
      <alignment horizontal="left" vertical="center" wrapText="1"/>
      <protection/>
    </xf>
    <xf numFmtId="164" fontId="26" fillId="0" borderId="0" xfId="60" applyFont="1" applyFill="1">
      <alignment/>
      <protection/>
    </xf>
    <xf numFmtId="172" fontId="0" fillId="0" borderId="0" xfId="60" applyNumberFormat="1" applyFont="1" applyFill="1">
      <alignment/>
      <protection/>
    </xf>
    <xf numFmtId="171" fontId="20" fillId="0" borderId="11" xfId="60" applyNumberFormat="1" applyFont="1" applyFill="1" applyBorder="1" applyAlignment="1">
      <alignment horizontal="left" vertical="center"/>
      <protection/>
    </xf>
    <xf numFmtId="171" fontId="20" fillId="0" borderId="10" xfId="60" applyNumberFormat="1" applyFont="1" applyFill="1" applyBorder="1" applyAlignment="1">
      <alignment horizontal="left" vertical="center"/>
      <protection/>
    </xf>
    <xf numFmtId="164" fontId="22" fillId="0" borderId="11" xfId="60" applyFont="1" applyFill="1" applyBorder="1" applyAlignment="1">
      <alignment horizontal="left" vertical="center"/>
      <protection/>
    </xf>
    <xf numFmtId="164" fontId="0" fillId="0" borderId="11" xfId="60" applyFont="1" applyFill="1" applyBorder="1" applyAlignment="1">
      <alignment horizontal="left" vertical="center" wrapText="1"/>
      <protection/>
    </xf>
    <xf numFmtId="164" fontId="27" fillId="0" borderId="0" xfId="60" applyFont="1" applyFill="1">
      <alignment/>
      <protection/>
    </xf>
    <xf numFmtId="164" fontId="27" fillId="0" borderId="0" xfId="60" applyFont="1" applyFill="1" applyAlignment="1">
      <alignment/>
      <protection/>
    </xf>
    <xf numFmtId="164" fontId="24" fillId="0" borderId="12" xfId="60" applyFont="1" applyFill="1" applyBorder="1" applyAlignment="1">
      <alignment horizontal="right"/>
      <protection/>
    </xf>
    <xf numFmtId="169" fontId="24" fillId="0" borderId="10" xfId="60" applyNumberFormat="1" applyFont="1" applyFill="1" applyBorder="1" applyAlignment="1">
      <alignment horizontal="center" vertical="center" wrapText="1"/>
      <protection/>
    </xf>
    <xf numFmtId="164" fontId="24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 wrapText="1"/>
      <protection/>
    </xf>
    <xf numFmtId="164" fontId="22" fillId="0" borderId="10" xfId="60" applyFont="1" applyFill="1" applyBorder="1" applyAlignment="1">
      <alignment horizontal="center" vertical="center" wrapText="1"/>
      <protection/>
    </xf>
    <xf numFmtId="164" fontId="27" fillId="0" borderId="0" xfId="60" applyFont="1" applyFill="1" applyAlignment="1">
      <alignment horizontal="center"/>
      <protection/>
    </xf>
    <xf numFmtId="164" fontId="27" fillId="0" borderId="10" xfId="60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horizontal="left" vertical="center"/>
      <protection/>
    </xf>
    <xf numFmtId="164" fontId="27" fillId="0" borderId="10" xfId="60" applyFont="1" applyFill="1" applyBorder="1" applyAlignment="1">
      <alignment horizontal="left" vertical="center" wrapText="1"/>
      <protection/>
    </xf>
    <xf numFmtId="166" fontId="27" fillId="0" borderId="10" xfId="15" applyNumberFormat="1" applyFont="1" applyFill="1" applyBorder="1" applyAlignment="1" applyProtection="1">
      <alignment vertical="center"/>
      <protection/>
    </xf>
    <xf numFmtId="164" fontId="22" fillId="0" borderId="10" xfId="60" applyFont="1" applyFill="1" applyBorder="1" applyAlignment="1">
      <alignment horizontal="left" vertical="center" wrapText="1"/>
      <protection/>
    </xf>
    <xf numFmtId="164" fontId="24" fillId="0" borderId="10" xfId="60" applyFont="1" applyFill="1" applyBorder="1" applyAlignment="1">
      <alignment horizontal="left" vertical="center" wrapText="1"/>
      <protection/>
    </xf>
    <xf numFmtId="166" fontId="22" fillId="0" borderId="10" xfId="15" applyNumberFormat="1" applyFont="1" applyFill="1" applyBorder="1" applyAlignment="1" applyProtection="1">
      <alignment vertical="center" wrapText="1"/>
      <protection/>
    </xf>
    <xf numFmtId="164" fontId="22" fillId="0" borderId="10" xfId="60" applyFont="1" applyFill="1" applyBorder="1" applyAlignment="1">
      <alignment horizontal="left" vertical="center"/>
      <protection/>
    </xf>
    <xf numFmtId="164" fontId="24" fillId="0" borderId="0" xfId="60" applyFont="1" applyFill="1">
      <alignment/>
      <protection/>
    </xf>
    <xf numFmtId="164" fontId="27" fillId="0" borderId="0" xfId="60" applyFont="1" applyFill="1" applyBorder="1">
      <alignment/>
      <protection/>
    </xf>
    <xf numFmtId="166" fontId="20" fillId="0" borderId="10" xfId="15" applyNumberFormat="1" applyFont="1" applyFill="1" applyBorder="1" applyAlignment="1" applyProtection="1">
      <alignment vertical="center" wrapText="1"/>
      <protection/>
    </xf>
    <xf numFmtId="166" fontId="25" fillId="0" borderId="10" xfId="15" applyNumberFormat="1" applyFont="1" applyFill="1" applyBorder="1" applyAlignment="1" applyProtection="1">
      <alignment horizontal="left" vertical="center"/>
      <protection/>
    </xf>
    <xf numFmtId="166" fontId="0" fillId="0" borderId="10" xfId="15" applyNumberFormat="1" applyFont="1" applyFill="1" applyBorder="1" applyAlignment="1" applyProtection="1">
      <alignment horizontal="left" vertical="center" wrapText="1"/>
      <protection/>
    </xf>
    <xf numFmtId="164" fontId="0" fillId="0" borderId="10" xfId="60" applyFont="1" applyFill="1" applyBorder="1" applyAlignment="1">
      <alignment horizontal="left" vertical="center"/>
      <protection/>
    </xf>
    <xf numFmtId="166" fontId="23" fillId="0" borderId="10" xfId="15" applyNumberFormat="1" applyFont="1" applyFill="1" applyBorder="1" applyAlignment="1" applyProtection="1">
      <alignment horizontal="left" vertical="center"/>
      <protection/>
    </xf>
    <xf numFmtId="164" fontId="26" fillId="0" borderId="10" xfId="60" applyFont="1" applyFill="1" applyBorder="1" applyAlignment="1">
      <alignment horizontal="left" vertical="center"/>
      <protection/>
    </xf>
    <xf numFmtId="164" fontId="20" fillId="0" borderId="0" xfId="66" applyFont="1" applyAlignment="1">
      <alignment horizontal="center"/>
      <protection/>
    </xf>
    <xf numFmtId="164" fontId="20" fillId="0" borderId="0" xfId="66" applyFont="1">
      <alignment/>
      <protection/>
    </xf>
    <xf numFmtId="164" fontId="0" fillId="0" borderId="0" xfId="66">
      <alignment/>
      <protection/>
    </xf>
    <xf numFmtId="164" fontId="28" fillId="0" borderId="0" xfId="66" applyFont="1" applyBorder="1" applyAlignment="1">
      <alignment horizontal="center"/>
      <protection/>
    </xf>
    <xf numFmtId="168" fontId="28" fillId="0" borderId="0" xfId="66" applyNumberFormat="1" applyFont="1" applyBorder="1" applyAlignment="1">
      <alignment horizontal="center"/>
      <protection/>
    </xf>
    <xf numFmtId="164" fontId="29" fillId="0" borderId="0" xfId="66" applyFont="1" applyAlignment="1">
      <alignment horizontal="center"/>
      <protection/>
    </xf>
    <xf numFmtId="164" fontId="29" fillId="0" borderId="0" xfId="66" applyFont="1">
      <alignment/>
      <protection/>
    </xf>
    <xf numFmtId="164" fontId="29" fillId="0" borderId="0" xfId="66" applyFont="1" applyBorder="1" applyAlignment="1">
      <alignment horizontal="right"/>
      <protection/>
    </xf>
    <xf numFmtId="164" fontId="29" fillId="0" borderId="10" xfId="66" applyFont="1" applyBorder="1" applyAlignment="1">
      <alignment horizontal="center" vertical="center"/>
      <protection/>
    </xf>
    <xf numFmtId="164" fontId="28" fillId="0" borderId="14" xfId="66" applyFont="1" applyBorder="1" applyAlignment="1">
      <alignment horizontal="center" vertical="center" wrapText="1"/>
      <protection/>
    </xf>
    <xf numFmtId="164" fontId="28" fillId="0" borderId="14" xfId="66" applyFont="1" applyBorder="1" applyAlignment="1">
      <alignment horizontal="center" vertical="center"/>
      <protection/>
    </xf>
    <xf numFmtId="164" fontId="29" fillId="0" borderId="10" xfId="66" applyFont="1" applyBorder="1" applyAlignment="1">
      <alignment horizontal="center"/>
      <protection/>
    </xf>
    <xf numFmtId="164" fontId="29" fillId="0" borderId="10" xfId="66" applyFont="1" applyBorder="1" applyAlignment="1">
      <alignment wrapText="1"/>
      <protection/>
    </xf>
    <xf numFmtId="168" fontId="29" fillId="0" borderId="10" xfId="66" applyNumberFormat="1" applyFont="1" applyBorder="1">
      <alignment/>
      <protection/>
    </xf>
    <xf numFmtId="164" fontId="28" fillId="13" borderId="10" xfId="66" applyFont="1" applyFill="1" applyBorder="1" applyAlignment="1">
      <alignment wrapText="1"/>
      <protection/>
    </xf>
    <xf numFmtId="168" fontId="28" fillId="13" borderId="10" xfId="66" applyNumberFormat="1" applyFont="1" applyFill="1" applyBorder="1">
      <alignment/>
      <protection/>
    </xf>
    <xf numFmtId="164" fontId="28" fillId="0" borderId="10" xfId="66" applyFont="1" applyBorder="1">
      <alignment/>
      <protection/>
    </xf>
    <xf numFmtId="164" fontId="29" fillId="0" borderId="10" xfId="66" applyFont="1" applyBorder="1" applyAlignment="1">
      <alignment horizontal="left" vertical="center" wrapText="1"/>
      <protection/>
    </xf>
    <xf numFmtId="168" fontId="29" fillId="0" borderId="10" xfId="66" applyNumberFormat="1" applyFont="1" applyBorder="1" applyAlignment="1">
      <alignment horizontal="right" vertical="center"/>
      <protection/>
    </xf>
    <xf numFmtId="164" fontId="28" fillId="0" borderId="10" xfId="66" applyFont="1" applyBorder="1" applyAlignment="1">
      <alignment wrapText="1"/>
      <protection/>
    </xf>
    <xf numFmtId="164" fontId="29" fillId="0" borderId="10" xfId="66" applyFont="1" applyBorder="1">
      <alignment/>
      <protection/>
    </xf>
    <xf numFmtId="164" fontId="0" fillId="0" borderId="10" xfId="66" applyFont="1" applyBorder="1" applyAlignment="1">
      <alignment horizontal="right" wrapText="1"/>
      <protection/>
    </xf>
    <xf numFmtId="168" fontId="0" fillId="0" borderId="10" xfId="66" applyNumberFormat="1" applyFont="1" applyBorder="1">
      <alignment/>
      <protection/>
    </xf>
    <xf numFmtId="164" fontId="0" fillId="0" borderId="0" xfId="66" applyFont="1">
      <alignment/>
      <protection/>
    </xf>
    <xf numFmtId="164" fontId="15" fillId="0" borderId="0" xfId="62">
      <alignment/>
      <protection/>
    </xf>
    <xf numFmtId="164" fontId="30" fillId="0" borderId="0" xfId="62" applyFont="1" applyBorder="1" applyAlignment="1">
      <alignment horizontal="center" wrapText="1"/>
      <protection/>
    </xf>
    <xf numFmtId="164" fontId="15" fillId="0" borderId="0" xfId="62" applyFont="1" applyAlignment="1">
      <alignment horizontal="right"/>
      <protection/>
    </xf>
    <xf numFmtId="164" fontId="15" fillId="0" borderId="10" xfId="62" applyBorder="1" applyAlignment="1">
      <alignment horizontal="center"/>
      <protection/>
    </xf>
    <xf numFmtId="164" fontId="15" fillId="0" borderId="0" xfId="62" applyAlignment="1">
      <alignment horizontal="center"/>
      <protection/>
    </xf>
    <xf numFmtId="164" fontId="31" fillId="0" borderId="14" xfId="62" applyFont="1" applyBorder="1" applyAlignment="1">
      <alignment horizontal="center"/>
      <protection/>
    </xf>
    <xf numFmtId="164" fontId="31" fillId="0" borderId="10" xfId="62" applyFont="1" applyBorder="1" applyAlignment="1">
      <alignment horizontal="center" wrapText="1"/>
      <protection/>
    </xf>
    <xf numFmtId="164" fontId="15" fillId="0" borderId="10" xfId="62" applyFont="1" applyBorder="1">
      <alignment/>
      <protection/>
    </xf>
    <xf numFmtId="166" fontId="15" fillId="0" borderId="10" xfId="15" applyNumberFormat="1" applyFont="1" applyFill="1" applyBorder="1" applyAlignment="1" applyProtection="1">
      <alignment horizontal="center"/>
      <protection/>
    </xf>
    <xf numFmtId="164" fontId="15" fillId="0" borderId="0" xfId="64">
      <alignment/>
      <protection/>
    </xf>
    <xf numFmtId="164" fontId="20" fillId="0" borderId="0" xfId="64" applyFont="1" applyFill="1" applyBorder="1" applyAlignment="1">
      <alignment horizontal="center" vertical="top" wrapText="1"/>
      <protection/>
    </xf>
    <xf numFmtId="164" fontId="15" fillId="0" borderId="0" xfId="64" applyFont="1" applyFill="1" applyAlignment="1">
      <alignment horizontal="right"/>
      <protection/>
    </xf>
    <xf numFmtId="164" fontId="15" fillId="0" borderId="0" xfId="64" applyFill="1">
      <alignment/>
      <protection/>
    </xf>
    <xf numFmtId="164" fontId="15" fillId="0" borderId="10" xfId="64" applyFill="1" applyBorder="1">
      <alignment/>
      <protection/>
    </xf>
    <xf numFmtId="164" fontId="31" fillId="0" borderId="10" xfId="64" applyFont="1" applyFill="1" applyBorder="1" applyAlignment="1">
      <alignment horizontal="center"/>
      <protection/>
    </xf>
    <xf numFmtId="164" fontId="20" fillId="0" borderId="10" xfId="64" applyFont="1" applyFill="1" applyBorder="1" applyAlignment="1">
      <alignment horizontal="center" vertical="top" wrapText="1"/>
      <protection/>
    </xf>
    <xf numFmtId="164" fontId="22" fillId="0" borderId="10" xfId="64" applyFont="1" applyFill="1" applyBorder="1" applyAlignment="1">
      <alignment horizontal="center" vertical="top" wrapText="1"/>
      <protection/>
    </xf>
    <xf numFmtId="164" fontId="0" fillId="0" borderId="10" xfId="64" applyFont="1" applyFill="1" applyBorder="1" applyAlignment="1">
      <alignment horizontal="center" vertical="top" wrapText="1"/>
      <protection/>
    </xf>
    <xf numFmtId="164" fontId="20" fillId="0" borderId="10" xfId="64" applyFont="1" applyFill="1" applyBorder="1" applyAlignment="1">
      <alignment horizontal="left" vertical="top" wrapText="1"/>
      <protection/>
    </xf>
    <xf numFmtId="168" fontId="20" fillId="0" borderId="10" xfId="64" applyNumberFormat="1" applyFont="1" applyFill="1" applyBorder="1" applyAlignment="1">
      <alignment horizontal="right" vertical="top" wrapText="1"/>
      <protection/>
    </xf>
    <xf numFmtId="168" fontId="15" fillId="0" borderId="0" xfId="64" applyNumberFormat="1" applyFill="1">
      <alignment/>
      <protection/>
    </xf>
    <xf numFmtId="164" fontId="20" fillId="0" borderId="10" xfId="64" applyFont="1" applyFill="1" applyBorder="1" applyAlignment="1">
      <alignment horizontal="right" vertical="top" wrapText="1"/>
      <protection/>
    </xf>
    <xf numFmtId="164" fontId="22" fillId="0" borderId="10" xfId="64" applyFont="1" applyFill="1" applyBorder="1" applyAlignment="1">
      <alignment horizontal="left" vertical="top" wrapText="1"/>
      <protection/>
    </xf>
    <xf numFmtId="164" fontId="22" fillId="0" borderId="10" xfId="64" applyFont="1" applyFill="1" applyBorder="1" applyAlignment="1">
      <alignment horizontal="right" vertical="top" wrapText="1"/>
      <protection/>
    </xf>
    <xf numFmtId="168" fontId="22" fillId="0" borderId="10" xfId="64" applyNumberFormat="1" applyFont="1" applyFill="1" applyBorder="1" applyAlignment="1">
      <alignment horizontal="right" vertical="top" wrapText="1"/>
      <protection/>
    </xf>
    <xf numFmtId="164" fontId="22" fillId="0" borderId="12" xfId="64" applyFont="1" applyFill="1" applyBorder="1" applyAlignment="1">
      <alignment horizontal="center" vertical="top" wrapText="1"/>
      <protection/>
    </xf>
    <xf numFmtId="164" fontId="32" fillId="0" borderId="0" xfId="62" applyFont="1" applyFill="1">
      <alignment/>
      <protection/>
    </xf>
    <xf numFmtId="164" fontId="30" fillId="0" borderId="0" xfId="62" applyFont="1" applyFill="1" applyBorder="1" applyAlignment="1">
      <alignment horizontal="center"/>
      <protection/>
    </xf>
    <xf numFmtId="164" fontId="32" fillId="0" borderId="0" xfId="62" applyFont="1" applyFill="1" applyAlignment="1">
      <alignment horizontal="center"/>
      <protection/>
    </xf>
    <xf numFmtId="164" fontId="32" fillId="0" borderId="0" xfId="62" applyFont="1" applyFill="1" applyBorder="1" applyAlignment="1">
      <alignment horizontal="right"/>
      <protection/>
    </xf>
    <xf numFmtId="164" fontId="32" fillId="0" borderId="10" xfId="62" applyFont="1" applyFill="1" applyBorder="1">
      <alignment/>
      <protection/>
    </xf>
    <xf numFmtId="164" fontId="32" fillId="0" borderId="16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right"/>
      <protection/>
    </xf>
    <xf numFmtId="164" fontId="33" fillId="0" borderId="10" xfId="62" applyFont="1" applyFill="1" applyBorder="1" applyAlignment="1">
      <alignment horizontal="center" vertical="center" wrapText="1"/>
      <protection/>
    </xf>
    <xf numFmtId="164" fontId="33" fillId="0" borderId="17" xfId="62" applyFont="1" applyFill="1" applyBorder="1" applyAlignment="1">
      <alignment horizontal="center" vertical="center" wrapText="1"/>
      <protection/>
    </xf>
    <xf numFmtId="164" fontId="33" fillId="0" borderId="14" xfId="62" applyFont="1" applyFill="1" applyBorder="1" applyAlignment="1">
      <alignment horizontal="center" vertical="center" wrapText="1"/>
      <protection/>
    </xf>
    <xf numFmtId="164" fontId="33" fillId="0" borderId="14" xfId="62" applyFont="1" applyFill="1" applyBorder="1" applyAlignment="1">
      <alignment horizontal="center"/>
      <protection/>
    </xf>
    <xf numFmtId="164" fontId="33" fillId="0" borderId="10" xfId="62" applyFont="1" applyFill="1" applyBorder="1" applyAlignment="1">
      <alignment horizontal="center"/>
      <protection/>
    </xf>
    <xf numFmtId="164" fontId="32" fillId="0" borderId="16" xfId="62" applyFont="1" applyFill="1" applyBorder="1" applyAlignment="1">
      <alignment/>
      <protection/>
    </xf>
    <xf numFmtId="168" fontId="32" fillId="0" borderId="10" xfId="62" applyNumberFormat="1" applyFont="1" applyFill="1" applyBorder="1">
      <alignment/>
      <protection/>
    </xf>
    <xf numFmtId="168" fontId="32" fillId="6" borderId="10" xfId="62" applyNumberFormat="1" applyFont="1" applyFill="1" applyBorder="1">
      <alignment/>
      <protection/>
    </xf>
    <xf numFmtId="164" fontId="32" fillId="0" borderId="16" xfId="62" applyFont="1" applyFill="1" applyBorder="1" applyAlignment="1">
      <alignment wrapText="1"/>
      <protection/>
    </xf>
    <xf numFmtId="168" fontId="32" fillId="0" borderId="0" xfId="62" applyNumberFormat="1" applyFont="1" applyFill="1">
      <alignment/>
      <protection/>
    </xf>
    <xf numFmtId="164" fontId="33" fillId="0" borderId="16" xfId="62" applyFont="1" applyFill="1" applyBorder="1" applyAlignment="1">
      <alignment/>
      <protection/>
    </xf>
    <xf numFmtId="168" fontId="33" fillId="0" borderId="10" xfId="62" applyNumberFormat="1" applyFont="1" applyFill="1" applyBorder="1">
      <alignment/>
      <protection/>
    </xf>
    <xf numFmtId="164" fontId="33" fillId="0" borderId="16" xfId="62" applyFont="1" applyFill="1" applyBorder="1" applyAlignment="1">
      <alignment horizontal="center" vertical="center" wrapText="1"/>
      <protection/>
    </xf>
    <xf numFmtId="164" fontId="32" fillId="0" borderId="18" xfId="62" applyFont="1" applyFill="1" applyBorder="1" applyAlignment="1">
      <alignment wrapText="1"/>
      <protection/>
    </xf>
    <xf numFmtId="168" fontId="32" fillId="0" borderId="13" xfId="62" applyNumberFormat="1" applyFont="1" applyFill="1" applyBorder="1">
      <alignment/>
      <protection/>
    </xf>
    <xf numFmtId="164" fontId="33" fillId="0" borderId="16" xfId="62" applyFont="1" applyFill="1" applyBorder="1" applyAlignment="1">
      <alignment horizontal="center"/>
      <protection/>
    </xf>
    <xf numFmtId="168" fontId="33" fillId="0" borderId="10" xfId="62" applyNumberFormat="1" applyFont="1" applyFill="1" applyBorder="1" applyAlignment="1">
      <alignment horizontal="right"/>
      <protection/>
    </xf>
    <xf numFmtId="168" fontId="33" fillId="0" borderId="10" xfId="62" applyNumberFormat="1" applyFont="1" applyFill="1" applyBorder="1" applyAlignment="1">
      <alignment horizontal="center"/>
      <protection/>
    </xf>
    <xf numFmtId="164" fontId="33" fillId="0" borderId="16" xfId="62" applyFont="1" applyFill="1" applyBorder="1">
      <alignment/>
      <protection/>
    </xf>
    <xf numFmtId="164" fontId="32" fillId="0" borderId="0" xfId="62" applyFont="1" applyFill="1" applyBorder="1">
      <alignment/>
      <protection/>
    </xf>
    <xf numFmtId="164" fontId="30" fillId="0" borderId="0" xfId="62" applyFont="1" applyBorder="1" applyAlignment="1">
      <alignment horizontal="center" vertical="center"/>
      <protection/>
    </xf>
    <xf numFmtId="164" fontId="15" fillId="0" borderId="10" xfId="62" applyFont="1" applyBorder="1" applyAlignment="1">
      <alignment horizontal="center" vertical="center"/>
      <protection/>
    </xf>
    <xf numFmtId="164" fontId="15" fillId="0" borderId="16" xfId="62" applyFont="1" applyBorder="1" applyAlignment="1">
      <alignment horizontal="center"/>
      <protection/>
    </xf>
    <xf numFmtId="164" fontId="15" fillId="0" borderId="10" xfId="62" applyFont="1" applyBorder="1" applyAlignment="1">
      <alignment horizontal="center"/>
      <protection/>
    </xf>
    <xf numFmtId="164" fontId="26" fillId="0" borderId="16" xfId="62" applyFont="1" applyBorder="1" applyAlignment="1">
      <alignment horizontal="center"/>
      <protection/>
    </xf>
    <xf numFmtId="164" fontId="34" fillId="0" borderId="10" xfId="62" applyFont="1" applyBorder="1" applyAlignment="1">
      <alignment horizontal="center"/>
      <protection/>
    </xf>
    <xf numFmtId="164" fontId="26" fillId="0" borderId="10" xfId="62" applyFont="1" applyBorder="1" applyAlignment="1">
      <alignment horizontal="center"/>
      <protection/>
    </xf>
    <xf numFmtId="164" fontId="26" fillId="0" borderId="16" xfId="62" applyFont="1" applyBorder="1" applyAlignment="1">
      <alignment horizontal="left"/>
      <protection/>
    </xf>
    <xf numFmtId="164" fontId="0" fillId="0" borderId="16" xfId="62" applyFont="1" applyBorder="1">
      <alignment/>
      <protection/>
    </xf>
    <xf numFmtId="164" fontId="0" fillId="0" borderId="10" xfId="62" applyFont="1" applyBorder="1">
      <alignment/>
      <protection/>
    </xf>
    <xf numFmtId="166" fontId="9" fillId="0" borderId="10" xfId="15" applyNumberFormat="1" applyFill="1" applyBorder="1" applyAlignment="1" applyProtection="1">
      <alignment/>
      <protection/>
    </xf>
    <xf numFmtId="164" fontId="26" fillId="0" borderId="16" xfId="62" applyFont="1" applyBorder="1">
      <alignment/>
      <protection/>
    </xf>
    <xf numFmtId="164" fontId="0" fillId="0" borderId="16" xfId="62" applyFont="1" applyBorder="1" applyAlignment="1">
      <alignment horizontal="left"/>
      <protection/>
    </xf>
    <xf numFmtId="164" fontId="26" fillId="0" borderId="10" xfId="62" applyFont="1" applyBorder="1" applyAlignment="1">
      <alignment horizontal="left"/>
      <protection/>
    </xf>
    <xf numFmtId="166" fontId="9" fillId="0" borderId="10" xfId="15" applyNumberFormat="1" applyFill="1" applyBorder="1" applyAlignment="1" applyProtection="1">
      <alignment horizontal="right"/>
      <protection/>
    </xf>
    <xf numFmtId="164" fontId="31" fillId="0" borderId="10" xfId="62" applyFont="1" applyBorder="1" applyAlignment="1">
      <alignment horizontal="center"/>
      <protection/>
    </xf>
    <xf numFmtId="164" fontId="31" fillId="0" borderId="0" xfId="62" applyFont="1" applyAlignment="1">
      <alignment horizontal="center"/>
      <protection/>
    </xf>
    <xf numFmtId="164" fontId="30" fillId="0" borderId="10" xfId="62" applyFont="1" applyBorder="1">
      <alignment/>
      <protection/>
    </xf>
    <xf numFmtId="164" fontId="30" fillId="0" borderId="10" xfId="62" applyFont="1" applyBorder="1" applyAlignment="1">
      <alignment horizontal="center" vertical="center"/>
      <protection/>
    </xf>
    <xf numFmtId="164" fontId="37" fillId="0" borderId="10" xfId="62" applyFont="1" applyBorder="1">
      <alignment/>
      <protection/>
    </xf>
    <xf numFmtId="164" fontId="31" fillId="0" borderId="10" xfId="62" applyFont="1" applyBorder="1">
      <alignment/>
      <protection/>
    </xf>
    <xf numFmtId="164" fontId="15" fillId="0" borderId="0" xfId="63">
      <alignment/>
      <protection/>
    </xf>
    <xf numFmtId="164" fontId="20" fillId="0" borderId="0" xfId="63" applyFont="1" applyFill="1" applyBorder="1" applyAlignment="1">
      <alignment horizontal="center" vertical="top" wrapText="1"/>
      <protection/>
    </xf>
    <xf numFmtId="164" fontId="15" fillId="0" borderId="0" xfId="63" applyFont="1" applyFill="1" applyAlignment="1">
      <alignment horizontal="right"/>
      <protection/>
    </xf>
    <xf numFmtId="164" fontId="15" fillId="0" borderId="0" xfId="63" applyFill="1">
      <alignment/>
      <protection/>
    </xf>
    <xf numFmtId="164" fontId="15" fillId="0" borderId="10" xfId="63" applyFill="1" applyBorder="1">
      <alignment/>
      <protection/>
    </xf>
    <xf numFmtId="164" fontId="31" fillId="0" borderId="10" xfId="63" applyFont="1" applyFill="1" applyBorder="1" applyAlignment="1">
      <alignment horizontal="center"/>
      <protection/>
    </xf>
    <xf numFmtId="164" fontId="20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center" vertical="top" wrapText="1"/>
      <protection/>
    </xf>
    <xf numFmtId="164" fontId="20" fillId="0" borderId="10" xfId="63" applyFont="1" applyFill="1" applyBorder="1" applyAlignment="1">
      <alignment horizontal="left" vertical="top" wrapText="1"/>
      <protection/>
    </xf>
    <xf numFmtId="168" fontId="20" fillId="0" borderId="10" xfId="63" applyNumberFormat="1" applyFont="1" applyFill="1" applyBorder="1" applyAlignment="1">
      <alignment horizontal="right" vertical="top" wrapText="1"/>
      <protection/>
    </xf>
    <xf numFmtId="164" fontId="22" fillId="0" borderId="10" xfId="63" applyFont="1" applyFill="1" applyBorder="1" applyAlignment="1">
      <alignment horizontal="left" vertical="top" wrapText="1"/>
      <protection/>
    </xf>
    <xf numFmtId="168" fontId="22" fillId="0" borderId="10" xfId="63" applyNumberFormat="1" applyFont="1" applyFill="1" applyBorder="1" applyAlignment="1">
      <alignment horizontal="right" vertical="top" wrapText="1"/>
      <protection/>
    </xf>
    <xf numFmtId="164" fontId="0" fillId="0" borderId="10" xfId="63" applyFont="1" applyFill="1" applyBorder="1" applyAlignment="1">
      <alignment horizontal="left" vertical="top" wrapText="1"/>
      <protection/>
    </xf>
    <xf numFmtId="168" fontId="0" fillId="0" borderId="10" xfId="63" applyNumberFormat="1" applyFont="1" applyFill="1" applyBorder="1" applyAlignment="1">
      <alignment horizontal="right" vertical="top" wrapText="1"/>
      <protection/>
    </xf>
    <xf numFmtId="164" fontId="26" fillId="0" borderId="10" xfId="63" applyFont="1" applyFill="1" applyBorder="1" applyAlignment="1">
      <alignment horizontal="center" vertical="top" wrapText="1"/>
      <protection/>
    </xf>
    <xf numFmtId="164" fontId="26" fillId="0" borderId="10" xfId="63" applyFont="1" applyFill="1" applyBorder="1" applyAlignment="1">
      <alignment horizontal="left" vertical="top" wrapText="1"/>
      <protection/>
    </xf>
    <xf numFmtId="168" fontId="26" fillId="0" borderId="10" xfId="63" applyNumberFormat="1" applyFont="1" applyFill="1" applyBorder="1" applyAlignment="1">
      <alignment horizontal="right" vertical="top" wrapText="1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3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4" xfId="62"/>
    <cellStyle name="Normál 5" xfId="63"/>
    <cellStyle name="Normál 5 2" xfId="64"/>
    <cellStyle name="Normál_12dmelléklet" xfId="65"/>
    <cellStyle name="Normál_6.sz.mellékletN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6\2016.k&#246;lts&#233;gvet&#233;s\NOSZLO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ktg.rendelet%20m&#243;dos&#237;t&#225;s%2006.27\4.%201.%20Noszlop%202017.%20&#233;vi%20elemi%20ktgvet&#233;s%20m&#243;d.06.27.-mell&#233;kletek%20s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02.15.test.anyag\Noszlop%202017.%20&#233;vi%20elemi%20ktgvet&#233;s%20-mell&#233;kletek%20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5.Finanszírozási bevételek"/>
      <sheetName val="6.Finanszírozási Kiadások"/>
      <sheetName val="7.Működési"/>
      <sheetName val="4.Felhalmozási"/>
      <sheetName val="5.Tartalék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0">
        <row r="14">
          <cell r="E14">
            <v>500000</v>
          </cell>
        </row>
      </sheetData>
      <sheetData sheetId="1">
        <row r="5">
          <cell r="AK5">
            <v>9652</v>
          </cell>
        </row>
        <row r="6">
          <cell r="AK6">
            <v>26093947</v>
          </cell>
        </row>
        <row r="7">
          <cell r="AK7">
            <v>16538154</v>
          </cell>
        </row>
        <row r="8">
          <cell r="AK8">
            <v>1200000</v>
          </cell>
        </row>
        <row r="16">
          <cell r="AK16">
            <v>15664955</v>
          </cell>
        </row>
        <row r="29">
          <cell r="AK29">
            <v>1000000</v>
          </cell>
        </row>
        <row r="35">
          <cell r="AK35">
            <v>56200000</v>
          </cell>
        </row>
        <row r="53">
          <cell r="AK53">
            <v>14720000</v>
          </cell>
        </row>
        <row r="71">
          <cell r="AK71">
            <v>500000</v>
          </cell>
        </row>
      </sheetData>
      <sheetData sheetId="2">
        <row r="23">
          <cell r="AK23">
            <v>20571000</v>
          </cell>
        </row>
        <row r="24">
          <cell r="AK24">
            <v>3881000</v>
          </cell>
        </row>
        <row r="58">
          <cell r="AK58">
            <v>2000000</v>
          </cell>
        </row>
        <row r="75">
          <cell r="AK75">
            <v>17197374</v>
          </cell>
        </row>
        <row r="83">
          <cell r="AK83">
            <v>2116500</v>
          </cell>
        </row>
      </sheetData>
      <sheetData sheetId="4">
        <row r="34">
          <cell r="AH34">
            <v>39171135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5.Finanszírozási bevételek"/>
      <sheetName val="6.Finanszírozási Kiadások"/>
      <sheetName val="7.Működési"/>
      <sheetName val="8.Felhalmozási"/>
      <sheetName val="9.Tartalék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0">
        <row r="6">
          <cell r="D6">
            <v>26093947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0.28125" style="2" customWidth="1"/>
    <col min="3" max="3" width="59.8515625" style="1" customWidth="1"/>
    <col min="4" max="6" width="16.8515625" style="1" customWidth="1"/>
    <col min="7" max="7" width="11.8515625" style="2" customWidth="1"/>
    <col min="8" max="8" width="49.8515625" style="1" customWidth="1"/>
    <col min="9" max="11" width="16.8515625" style="1" customWidth="1"/>
    <col min="12" max="12" width="9.140625" style="1" customWidth="1"/>
    <col min="13" max="13" width="14.8515625" style="1" customWidth="1"/>
    <col min="14" max="16384" width="9.140625" style="1" customWidth="1"/>
  </cols>
  <sheetData>
    <row r="1" spans="1:11" ht="16.5">
      <c r="A1" s="1" t="s">
        <v>0</v>
      </c>
      <c r="I1" s="3"/>
      <c r="J1" s="3"/>
      <c r="K1" s="3"/>
    </row>
    <row r="2" spans="1:11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40.5" customHeight="1">
      <c r="A3" s="4"/>
      <c r="B3" s="6" t="s">
        <v>12</v>
      </c>
      <c r="C3" s="6"/>
      <c r="D3" s="6"/>
      <c r="E3" s="6"/>
      <c r="F3" s="6"/>
      <c r="G3" s="5" t="s">
        <v>13</v>
      </c>
      <c r="H3" s="5"/>
      <c r="I3" s="5"/>
      <c r="J3" s="7"/>
      <c r="K3" s="7" t="s">
        <v>14</v>
      </c>
    </row>
    <row r="4" spans="1:11" s="9" customFormat="1" ht="61.5" customHeight="1">
      <c r="A4" s="4"/>
      <c r="B4" s="4" t="s">
        <v>15</v>
      </c>
      <c r="C4" s="8" t="s">
        <v>16</v>
      </c>
      <c r="D4" s="4" t="s">
        <v>17</v>
      </c>
      <c r="E4" s="4" t="s">
        <v>18</v>
      </c>
      <c r="F4" s="4" t="s">
        <v>19</v>
      </c>
      <c r="G4" s="4" t="s">
        <v>15</v>
      </c>
      <c r="H4" s="8" t="s">
        <v>16</v>
      </c>
      <c r="I4" s="4" t="s">
        <v>17</v>
      </c>
      <c r="J4" s="4" t="s">
        <v>18</v>
      </c>
      <c r="K4" s="4" t="s">
        <v>19</v>
      </c>
    </row>
    <row r="5" spans="1:11" ht="40.5" customHeight="1">
      <c r="A5" s="10">
        <v>1</v>
      </c>
      <c r="B5" s="5" t="s">
        <v>20</v>
      </c>
      <c r="C5" s="11" t="s">
        <v>21</v>
      </c>
      <c r="D5" s="12">
        <f>SUM('2.Költségvetési bevételek'!AG5:AJ5)</f>
        <v>0</v>
      </c>
      <c r="E5" s="12">
        <f>SUM('[3]2.Költségvetési bevételek'!AH5:AK5)</f>
        <v>9652</v>
      </c>
      <c r="F5" s="12">
        <f>SUM('2.Költségvetési bevételek'!AO5:AR5)</f>
        <v>9652</v>
      </c>
      <c r="G5" s="13" t="s">
        <v>22</v>
      </c>
      <c r="H5" s="14" t="s">
        <v>23</v>
      </c>
      <c r="I5" s="12">
        <f>SUM('3.Költségvetési kiadások'!AG23:AJ23)</f>
        <v>20571000</v>
      </c>
      <c r="J5" s="12">
        <f>SUM('[3]3.Költségvetési kiadások'!AI23:AL23)</f>
        <v>20571000</v>
      </c>
      <c r="K5" s="12">
        <f>SUM('3.Költségvetési kiadások'!AO23:AO23)</f>
        <v>19253381</v>
      </c>
    </row>
    <row r="6" spans="1:11" ht="40.5" customHeight="1">
      <c r="A6" s="10">
        <v>2</v>
      </c>
      <c r="B6" s="5" t="s">
        <v>24</v>
      </c>
      <c r="C6" s="11" t="s">
        <v>25</v>
      </c>
      <c r="D6" s="12">
        <f>SUM('2.Költségvetési bevételek'!AG6:AJ6)</f>
        <v>26093947</v>
      </c>
      <c r="E6" s="12">
        <f>SUM('[3]2.Költségvetési bevételek'!AH6:AK6)</f>
        <v>26093947</v>
      </c>
      <c r="F6" s="12">
        <f>SUM('2.Költségvetési bevételek'!AO6:AO6)</f>
        <v>26330310</v>
      </c>
      <c r="G6" s="13" t="s">
        <v>26</v>
      </c>
      <c r="H6" s="14" t="s">
        <v>27</v>
      </c>
      <c r="I6" s="12">
        <f>SUM('3.Költségvetési kiadások'!AG24:AJ24)</f>
        <v>3881000</v>
      </c>
      <c r="J6" s="12">
        <f>SUM('[3]3.Költségvetési kiadások'!AI24:AL24)</f>
        <v>3881000</v>
      </c>
      <c r="K6" s="12">
        <f>SUM('3.Költségvetési kiadások'!AO24:AO24)</f>
        <v>3663820</v>
      </c>
    </row>
    <row r="7" spans="1:11" ht="40.5" customHeight="1">
      <c r="A7" s="10">
        <v>3</v>
      </c>
      <c r="B7" s="5" t="s">
        <v>28</v>
      </c>
      <c r="C7" s="11" t="s">
        <v>29</v>
      </c>
      <c r="D7" s="12">
        <f>SUM('2.Költségvetési bevételek'!AG7:AJ7)</f>
        <v>16538154</v>
      </c>
      <c r="E7" s="12">
        <f>SUM('[3]2.Költségvetési bevételek'!AH7:AK7)</f>
        <v>16538154</v>
      </c>
      <c r="F7" s="12">
        <f>SUM('2.Költségvetési bevételek'!AO7:AO7)</f>
        <v>16128595</v>
      </c>
      <c r="G7" s="13" t="s">
        <v>30</v>
      </c>
      <c r="H7" s="14" t="s">
        <v>31</v>
      </c>
      <c r="I7" s="12">
        <f>SUM('3.Költségvetési kiadások'!AG49:AJ49)</f>
        <v>56553231</v>
      </c>
      <c r="J7" s="12">
        <f>SUM('3.Költségvetési kiadások'!AK49:AN49)</f>
        <v>56553231</v>
      </c>
      <c r="K7" s="12">
        <f>SUM('3.Költségvetési kiadások'!AO49:AO49)</f>
        <v>46043797</v>
      </c>
    </row>
    <row r="8" spans="1:11" ht="40.5" customHeight="1">
      <c r="A8" s="10">
        <v>4</v>
      </c>
      <c r="B8" s="5" t="s">
        <v>32</v>
      </c>
      <c r="C8" s="11" t="s">
        <v>33</v>
      </c>
      <c r="D8" s="12">
        <f>SUM('2.Költségvetési bevételek'!AG8:AJ8)</f>
        <v>1200000</v>
      </c>
      <c r="E8" s="12">
        <f>SUM('[3]2.Költségvetési bevételek'!AH8:AK8)</f>
        <v>1200000</v>
      </c>
      <c r="F8" s="12">
        <f>SUM('2.Költségvetési bevételek'!AO8:AO8)</f>
        <v>1200000</v>
      </c>
      <c r="G8" s="13" t="s">
        <v>34</v>
      </c>
      <c r="H8" s="11" t="s">
        <v>35</v>
      </c>
      <c r="I8" s="12">
        <f>SUM('3.Költségvetési kiadások'!AG58:AJ58)</f>
        <v>2000000</v>
      </c>
      <c r="J8" s="12">
        <f>SUM('[3]3.Költségvetési kiadások'!AI58:AL58)</f>
        <v>2000000</v>
      </c>
      <c r="K8" s="12">
        <f>SUM('3.Költségvetési kiadások'!AO58:AO58)</f>
        <v>3619252</v>
      </c>
    </row>
    <row r="9" spans="1:11" ht="40.5" customHeight="1">
      <c r="A9" s="10">
        <v>5</v>
      </c>
      <c r="B9" s="5" t="s">
        <v>36</v>
      </c>
      <c r="C9" s="11" t="s">
        <v>37</v>
      </c>
      <c r="D9" s="11">
        <f>SUM('2.Költségvetési bevételek'!D9:AC9)</f>
        <v>0</v>
      </c>
      <c r="E9" s="12">
        <f>SUM('[3]2.Költségvetési bevételek'!AH9:AK9)</f>
        <v>0</v>
      </c>
      <c r="F9" s="15">
        <f>SUM('2.Költségvetési bevételek'!AO9:AR9)</f>
        <v>1112126</v>
      </c>
      <c r="G9" s="13" t="s">
        <v>38</v>
      </c>
      <c r="H9" s="12" t="s">
        <v>39</v>
      </c>
      <c r="I9" s="12">
        <f>SUM('3.Költségvetési kiadások'!AG75:AJ75)</f>
        <v>17503947</v>
      </c>
      <c r="J9" s="12">
        <f>SUM('[3]3.Költségvetési kiadások'!AI75:AL75)</f>
        <v>17197374</v>
      </c>
      <c r="K9" s="12">
        <f>SUM('3.Költségvetési kiadások'!AO75:AO75)</f>
        <v>88115547</v>
      </c>
    </row>
    <row r="10" spans="1:11" ht="40.5" customHeight="1">
      <c r="A10" s="10">
        <v>6</v>
      </c>
      <c r="B10" s="5" t="s">
        <v>40</v>
      </c>
      <c r="C10" s="11" t="s">
        <v>41</v>
      </c>
      <c r="D10" s="12">
        <f>SUM('2.Költségvetési bevételek'!AG16:AJ16)</f>
        <v>15674607</v>
      </c>
      <c r="E10" s="12">
        <f>SUM('[3]2.Költségvetési bevételek'!AK16:AO16)</f>
        <v>15664955</v>
      </c>
      <c r="F10" s="12">
        <f>SUM('2.Költségvetési bevételek'!AO16:AO16)</f>
        <v>12656161</v>
      </c>
      <c r="G10" s="13" t="s">
        <v>42</v>
      </c>
      <c r="H10" s="12" t="s">
        <v>43</v>
      </c>
      <c r="I10" s="12">
        <f>SUM('3.Költségvetési kiadások'!AG83:AJ83)</f>
        <v>2116500</v>
      </c>
      <c r="J10" s="12">
        <f>SUM('[3]3.Költségvetési kiadások'!AI83:AL83)</f>
        <v>2116500</v>
      </c>
      <c r="K10" s="12">
        <f>SUM('3.Költségvetési kiadások'!AO83:AO83)</f>
        <v>3401542</v>
      </c>
    </row>
    <row r="11" spans="1:11" ht="40.5" customHeight="1">
      <c r="A11" s="10">
        <v>7</v>
      </c>
      <c r="B11" s="5" t="s">
        <v>44</v>
      </c>
      <c r="C11" s="11" t="s">
        <v>45</v>
      </c>
      <c r="D11" s="12">
        <f>SUM('2.Költségvetési bevételek'!AG29:AJ29)</f>
        <v>1000000</v>
      </c>
      <c r="E11" s="12">
        <f>SUM('[3]2.Költségvetési bevételek'!AK29:AO29)</f>
        <v>1000000</v>
      </c>
      <c r="F11" s="12">
        <f>SUM('2.Költségvetési bevételek'!AO29:AO29)</f>
        <v>1379930</v>
      </c>
      <c r="G11" s="13" t="s">
        <v>46</v>
      </c>
      <c r="H11" s="12" t="s">
        <v>47</v>
      </c>
      <c r="I11" s="12">
        <f>SUM('3.Költségvetési kiadások'!AG88:AJ88)</f>
        <v>36510200</v>
      </c>
      <c r="J11" s="12">
        <f>SUM('3.Költségvetési kiadások'!AK88:AN88)</f>
        <v>47805358</v>
      </c>
      <c r="K11" s="12">
        <f>SUM('3.Költségvetési kiadások'!AO88:AO88)</f>
        <v>30080016</v>
      </c>
    </row>
    <row r="12" spans="1:11" ht="40.5" customHeight="1">
      <c r="A12" s="10">
        <v>8</v>
      </c>
      <c r="B12" s="5" t="s">
        <v>48</v>
      </c>
      <c r="C12" s="11" t="s">
        <v>49</v>
      </c>
      <c r="D12" s="12">
        <f>SUM('2.Költségvetési bevételek'!AG35:AJ35)</f>
        <v>56200000</v>
      </c>
      <c r="E12" s="12">
        <f>SUM('[3]2.Költségvetési bevételek'!AK35:AO35)</f>
        <v>56200000</v>
      </c>
      <c r="F12" s="12">
        <f>SUM('2.Költségvetési bevételek'!AO35:AO35)</f>
        <v>84464468</v>
      </c>
      <c r="G12" s="13" t="s">
        <v>50</v>
      </c>
      <c r="H12" s="12" t="s">
        <v>51</v>
      </c>
      <c r="I12" s="12">
        <f>SUM('6.Finanszírozási Kiadások'!AG34)</f>
        <v>31961965</v>
      </c>
      <c r="J12" s="12">
        <f>SUM('6.Finanszírozási Kiadások'!AH34)</f>
        <v>31961965</v>
      </c>
      <c r="K12" s="12">
        <f>SUM('6.Finanszírozási Kiadások'!AI34)</f>
        <v>29706599</v>
      </c>
    </row>
    <row r="13" spans="1:11" ht="40.5" customHeight="1">
      <c r="A13" s="10">
        <v>9</v>
      </c>
      <c r="B13" s="5" t="s">
        <v>52</v>
      </c>
      <c r="C13" s="11" t="s">
        <v>53</v>
      </c>
      <c r="D13" s="12">
        <f>SUM('2.Költségvetési bevételek'!AG36:AJ36)</f>
        <v>0</v>
      </c>
      <c r="E13" s="12">
        <f>SUM('[3]2.Költségvetési bevételek'!AK36:AO36)</f>
        <v>0</v>
      </c>
      <c r="F13" s="12">
        <f>SUM('2.Költségvetési bevételek'!AO36:AO36)</f>
        <v>4073751</v>
      </c>
      <c r="G13" s="13"/>
      <c r="H13" s="12"/>
      <c r="I13" s="12"/>
      <c r="J13" s="12"/>
      <c r="K13" s="12"/>
    </row>
    <row r="14" spans="1:11" ht="40.5" customHeight="1">
      <c r="A14" s="10">
        <v>10</v>
      </c>
      <c r="B14" s="5" t="s">
        <v>54</v>
      </c>
      <c r="C14" s="11" t="s">
        <v>55</v>
      </c>
      <c r="D14" s="12"/>
      <c r="E14" s="12">
        <f>SUM('2.Költségvetési bevételek'!AK23:AN23)</f>
        <v>10988585</v>
      </c>
      <c r="F14" s="12">
        <f>SUM('2.Költségvetési bevételek'!AO23:AR23)</f>
        <v>10164442</v>
      </c>
      <c r="G14" s="13"/>
      <c r="H14" s="12"/>
      <c r="I14" s="12"/>
      <c r="J14" s="12"/>
      <c r="K14" s="12"/>
    </row>
    <row r="15" spans="1:11" ht="40.5" customHeight="1">
      <c r="A15" s="10">
        <v>11</v>
      </c>
      <c r="B15" s="5" t="s">
        <v>56</v>
      </c>
      <c r="C15" s="11" t="s">
        <v>57</v>
      </c>
      <c r="D15" s="12">
        <f>SUM('2.Költségvetési bevételek'!AG53:AJ53)</f>
        <v>14720000</v>
      </c>
      <c r="E15" s="12">
        <f>SUM('[3]2.Költségvetési bevételek'!AH53:AK53)</f>
        <v>14720000</v>
      </c>
      <c r="F15" s="12">
        <f>SUM('2.Költségvetési bevételek'!AO53:AO53)</f>
        <v>16092851</v>
      </c>
      <c r="G15" s="13"/>
      <c r="H15" s="12"/>
      <c r="I15" s="12"/>
      <c r="J15" s="12"/>
      <c r="K15" s="12"/>
    </row>
    <row r="16" spans="1:11" ht="40.5" customHeight="1">
      <c r="A16" s="10">
        <v>12</v>
      </c>
      <c r="B16" s="5" t="s">
        <v>58</v>
      </c>
      <c r="C16" s="11" t="s">
        <v>59</v>
      </c>
      <c r="D16" s="12">
        <f>SUM('2.Költségvetési bevételek'!AG54:AJ54)</f>
        <v>0</v>
      </c>
      <c r="E16" s="12">
        <v>0</v>
      </c>
      <c r="F16" s="12">
        <f>SUM('2.Költségvetési bevételek'!AO65:AR65)</f>
        <v>105000</v>
      </c>
      <c r="G16" s="13"/>
      <c r="H16" s="12"/>
      <c r="I16" s="12"/>
      <c r="J16" s="12"/>
      <c r="K16" s="12"/>
    </row>
    <row r="17" spans="1:13" ht="35.25" customHeight="1">
      <c r="A17" s="10">
        <v>13</v>
      </c>
      <c r="B17" s="5" t="s">
        <v>60</v>
      </c>
      <c r="C17" s="11" t="s">
        <v>61</v>
      </c>
      <c r="D17" s="12">
        <f>SUM('2.Költségvetési bevételek'!AG71:AJ71)</f>
        <v>500000</v>
      </c>
      <c r="E17" s="12">
        <f>SUM('[3]2.Költségvetési bevételek'!AH71:AK71)</f>
        <v>500000</v>
      </c>
      <c r="F17" s="12">
        <f>SUM('2.Költségvetési bevételek'!AO71:AO71)</f>
        <v>8874811</v>
      </c>
      <c r="G17" s="13"/>
      <c r="H17" s="12"/>
      <c r="I17" s="12"/>
      <c r="J17" s="12"/>
      <c r="K17" s="12"/>
      <c r="M17" s="16"/>
    </row>
    <row r="18" spans="1:11" ht="35.25" customHeight="1">
      <c r="A18" s="10">
        <v>14</v>
      </c>
      <c r="B18" s="5" t="s">
        <v>62</v>
      </c>
      <c r="C18" s="11" t="s">
        <v>63</v>
      </c>
      <c r="D18" s="12">
        <f>SUM('5.Finanszírozási bevételek'!AG34)</f>
        <v>39171135</v>
      </c>
      <c r="E18" s="12">
        <f>SUM('[3]5.Finanszírozási bevételek'!AH34)</f>
        <v>39171135</v>
      </c>
      <c r="F18" s="12">
        <f>SUM('5.Finanszírozási bevételek'!AI34)</f>
        <v>41291857</v>
      </c>
      <c r="G18" s="13"/>
      <c r="H18" s="12"/>
      <c r="I18" s="12"/>
      <c r="J18" s="12"/>
      <c r="K18" s="12"/>
    </row>
    <row r="19" spans="1:11" ht="35.25" customHeight="1">
      <c r="A19" s="10">
        <v>15</v>
      </c>
      <c r="B19" s="17" t="s">
        <v>64</v>
      </c>
      <c r="C19" s="17" t="s">
        <v>65</v>
      </c>
      <c r="D19" s="18">
        <f>SUM(D5:D18)</f>
        <v>171097843</v>
      </c>
      <c r="E19" s="18">
        <f>SUM(E5:E18)</f>
        <v>182086428</v>
      </c>
      <c r="F19" s="18">
        <f>SUM(F5:F18)</f>
        <v>223883954</v>
      </c>
      <c r="G19" s="17" t="s">
        <v>66</v>
      </c>
      <c r="H19" s="19" t="s">
        <v>67</v>
      </c>
      <c r="I19" s="18">
        <f>SUM(I5:I18)</f>
        <v>171097843</v>
      </c>
      <c r="J19" s="18">
        <f>SUM(J5:J18)</f>
        <v>182086428</v>
      </c>
      <c r="K19" s="18">
        <f>SUM(K5:K18)</f>
        <v>223883954</v>
      </c>
    </row>
  </sheetData>
  <sheetProtection selectLockedCells="1" selectUnlockedCells="1"/>
  <mergeCells count="4">
    <mergeCell ref="A1:K1"/>
    <mergeCell ref="A2:A4"/>
    <mergeCell ref="B3:D3"/>
    <mergeCell ref="G3:I3"/>
  </mergeCells>
  <printOptions/>
  <pageMargins left="0.6784722222222223" right="0.7083333333333334" top="1.4284722222222224" bottom="0.7479166666666667" header="0.2659722222222222" footer="0.5118055555555555"/>
  <pageSetup fitToHeight="1" fitToWidth="1" horizontalDpi="300" verticalDpi="300" orientation="landscape" paperSize="9"/>
  <headerFooter alignWithMargins="0">
    <oddHeader>&amp;R&amp;"MS Sans Serif,Általános"1. melléklet 
az 5/2018. (V.31.) 
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7" sqref="A7"/>
    </sheetView>
  </sheetViews>
  <sheetFormatPr defaultColWidth="9.140625" defaultRowHeight="47.25" customHeight="1"/>
  <cols>
    <col min="1" max="1" width="7.8515625" style="1" customWidth="1"/>
    <col min="2" max="2" width="10.28125" style="2" customWidth="1"/>
    <col min="3" max="3" width="59.8515625" style="1" customWidth="1"/>
    <col min="4" max="5" width="16.8515625" style="1" customWidth="1"/>
    <col min="6" max="6" width="11.8515625" style="2" customWidth="1"/>
    <col min="7" max="7" width="49.8515625" style="1" customWidth="1"/>
    <col min="8" max="9" width="16.8515625" style="1" customWidth="1"/>
    <col min="10" max="10" width="14.8515625" style="1" customWidth="1"/>
    <col min="11" max="16384" width="9.140625" style="1" customWidth="1"/>
  </cols>
  <sheetData>
    <row r="1" spans="8:9" ht="15" customHeight="1">
      <c r="H1" s="3"/>
      <c r="I1" s="3" t="s">
        <v>14</v>
      </c>
    </row>
    <row r="2" spans="1:9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8" ht="40.5" customHeight="1">
      <c r="A3" s="4"/>
      <c r="B3" s="6" t="s">
        <v>12</v>
      </c>
      <c r="C3" s="6"/>
      <c r="D3" s="6"/>
      <c r="E3" s="6"/>
      <c r="F3" s="5" t="s">
        <v>13</v>
      </c>
      <c r="G3" s="5"/>
      <c r="H3" s="5"/>
    </row>
    <row r="4" spans="1:9" s="9" customFormat="1" ht="63" customHeight="1">
      <c r="A4" s="4"/>
      <c r="B4" s="4" t="s">
        <v>15</v>
      </c>
      <c r="C4" s="8" t="s">
        <v>16</v>
      </c>
      <c r="D4" s="4" t="s">
        <v>17</v>
      </c>
      <c r="E4" s="4" t="s">
        <v>19</v>
      </c>
      <c r="F4" s="4" t="s">
        <v>15</v>
      </c>
      <c r="G4" s="8" t="s">
        <v>16</v>
      </c>
      <c r="H4" s="8" t="s">
        <v>688</v>
      </c>
      <c r="I4" s="4" t="s">
        <v>19</v>
      </c>
    </row>
    <row r="5" spans="1:9" ht="59.25" customHeight="1">
      <c r="A5" s="10">
        <v>1</v>
      </c>
      <c r="B5" s="5" t="s">
        <v>549</v>
      </c>
      <c r="C5" s="11" t="s">
        <v>689</v>
      </c>
      <c r="D5" s="12">
        <f>SUM('[4]1.Mérleg'!D6)</f>
        <v>26093947</v>
      </c>
      <c r="E5" s="12">
        <f>SUM(I9-E7-E8)</f>
        <v>25890987</v>
      </c>
      <c r="F5" s="13" t="s">
        <v>22</v>
      </c>
      <c r="G5" s="14" t="s">
        <v>23</v>
      </c>
      <c r="H5" s="12">
        <f>SUM('14. Óvoda-ktgvetési kiad.'!C12)</f>
        <v>20459950</v>
      </c>
      <c r="I5" s="12">
        <f>SUM('14. Óvoda-ktgvetési kiad.'!D12)</f>
        <v>20145341</v>
      </c>
    </row>
    <row r="6" spans="1:9" ht="40.5" customHeight="1">
      <c r="A6" s="10">
        <v>2</v>
      </c>
      <c r="B6" s="5" t="s">
        <v>549</v>
      </c>
      <c r="C6" s="11" t="s">
        <v>690</v>
      </c>
      <c r="D6" s="12">
        <f>SUM(D9-D5)</f>
        <v>4451903</v>
      </c>
      <c r="E6" s="12">
        <v>0</v>
      </c>
      <c r="F6" s="13" t="s">
        <v>26</v>
      </c>
      <c r="G6" s="14" t="s">
        <v>27</v>
      </c>
      <c r="H6" s="12">
        <f>SUM('14. Óvoda-ktgvetési kiad.'!C13)</f>
        <v>4608400</v>
      </c>
      <c r="I6" s="12">
        <f>SUM('14. Óvoda-ktgvetési kiad.'!D13)</f>
        <v>4539982</v>
      </c>
    </row>
    <row r="7" spans="1:9" ht="40.5" customHeight="1">
      <c r="A7" s="10">
        <v>3</v>
      </c>
      <c r="B7" s="5" t="s">
        <v>40</v>
      </c>
      <c r="C7" s="11" t="s">
        <v>691</v>
      </c>
      <c r="D7" s="12">
        <v>0</v>
      </c>
      <c r="E7" s="12">
        <f>SUM('14. Óvoda-ktgvetési kiad.'!D35)</f>
        <v>0</v>
      </c>
      <c r="F7" s="13" t="s">
        <v>30</v>
      </c>
      <c r="G7" s="14" t="s">
        <v>31</v>
      </c>
      <c r="H7" s="12">
        <f>SUM('14. Óvoda-ktgvetési kiad.'!C30)</f>
        <v>4842500</v>
      </c>
      <c r="I7" s="12">
        <f>SUM('14. Óvoda-ktgvetési kiad.'!D30)</f>
        <v>1205664</v>
      </c>
    </row>
    <row r="8" spans="1:9" ht="40.5" customHeight="1">
      <c r="A8" s="10">
        <v>4</v>
      </c>
      <c r="B8" s="5" t="s">
        <v>178</v>
      </c>
      <c r="C8" s="11" t="s">
        <v>692</v>
      </c>
      <c r="D8" s="12">
        <v>0</v>
      </c>
      <c r="E8" s="12">
        <f>SUM('14. Óvoda-ktgvetési kiad.'!D36)</f>
        <v>0</v>
      </c>
      <c r="F8" s="13" t="s">
        <v>42</v>
      </c>
      <c r="G8" s="12" t="s">
        <v>43</v>
      </c>
      <c r="H8" s="12">
        <f>SUM('14. Óvoda-ktgvetési kiad.'!C33)</f>
        <v>635000</v>
      </c>
      <c r="I8" s="12">
        <f>SUM('14. Óvoda-ktgvetési kiad.'!D33)</f>
        <v>0</v>
      </c>
    </row>
    <row r="9" spans="1:9" ht="40.5" customHeight="1">
      <c r="A9" s="10">
        <v>5</v>
      </c>
      <c r="B9" s="17" t="s">
        <v>64</v>
      </c>
      <c r="C9" s="17" t="s">
        <v>65</v>
      </c>
      <c r="D9" s="18">
        <f>SUM(H9)</f>
        <v>30545850</v>
      </c>
      <c r="E9" s="18">
        <f>SUM(I9)</f>
        <v>25890987</v>
      </c>
      <c r="F9" s="17" t="s">
        <v>66</v>
      </c>
      <c r="G9" s="19" t="s">
        <v>67</v>
      </c>
      <c r="H9" s="18">
        <f>SUM(H5:H8)</f>
        <v>30545850</v>
      </c>
      <c r="I9" s="18">
        <f>SUM(I5:I8)</f>
        <v>25890987</v>
      </c>
    </row>
  </sheetData>
  <sheetProtection selectLockedCells="1" selectUnlockedCells="1"/>
  <mergeCells count="3">
    <mergeCell ref="A2:A4"/>
    <mergeCell ref="B3:D3"/>
    <mergeCell ref="F3:H3"/>
  </mergeCells>
  <printOptions/>
  <pageMargins left="0.7083333333333334" right="0.7083333333333334" top="1.4222222222222223" bottom="0.7479166666666667" header="0.31527777777777777" footer="0.5118055555555555"/>
  <pageSetup fitToHeight="1" fitToWidth="1" horizontalDpi="300" verticalDpi="300" orientation="landscape" paperSize="9"/>
  <headerFooter alignWithMargins="0">
    <oddHeader>&amp;R&amp;"Times New Roman,Normál"&amp;12 13.  melléklet
a 2/2017.(II.15.)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pane ySplit="4" topLeftCell="A5" activePane="bottomLeft" state="frozen"/>
      <selection pane="topLeft" activeCell="A1" sqref="A1"/>
      <selection pane="bottomLeft" activeCell="A37" sqref="A37"/>
    </sheetView>
  </sheetViews>
  <sheetFormatPr defaultColWidth="9.140625" defaultRowHeight="21" customHeight="1"/>
  <cols>
    <col min="1" max="1" width="8.140625" style="155" customWidth="1"/>
    <col min="2" max="2" width="69.57421875" style="155" customWidth="1"/>
    <col min="3" max="3" width="25.421875" style="155" customWidth="1"/>
    <col min="4" max="4" width="20.00390625" style="155" customWidth="1"/>
    <col min="5" max="5" width="9.7109375" style="155" customWidth="1"/>
    <col min="6" max="16384" width="9.140625" style="155" customWidth="1"/>
  </cols>
  <sheetData>
    <row r="1" spans="1:4" s="158" customFormat="1" ht="21" customHeight="1">
      <c r="A1" s="156" t="s">
        <v>693</v>
      </c>
      <c r="B1" s="156"/>
      <c r="C1" s="156"/>
      <c r="D1" s="157" t="s">
        <v>14</v>
      </c>
    </row>
    <row r="2" spans="1:4" s="158" customFormat="1" ht="21" customHeight="1">
      <c r="A2" s="159"/>
      <c r="B2" s="160" t="s">
        <v>2</v>
      </c>
      <c r="C2" s="160" t="s">
        <v>3</v>
      </c>
      <c r="D2" s="160" t="s">
        <v>4</v>
      </c>
    </row>
    <row r="3" spans="1:4" s="158" customFormat="1" ht="21" customHeight="1">
      <c r="A3" s="161" t="s">
        <v>1</v>
      </c>
      <c r="B3" s="162" t="s">
        <v>683</v>
      </c>
      <c r="C3" s="162" t="s">
        <v>694</v>
      </c>
      <c r="D3" s="162" t="s">
        <v>695</v>
      </c>
    </row>
    <row r="4" spans="1:4" s="158" customFormat="1" ht="30" customHeight="1">
      <c r="A4" s="161"/>
      <c r="B4" s="162"/>
      <c r="C4" s="162"/>
      <c r="D4" s="162"/>
    </row>
    <row r="5" spans="1:5" s="158" customFormat="1" ht="21" customHeight="1">
      <c r="A5" s="163">
        <v>1</v>
      </c>
      <c r="B5" s="164" t="s">
        <v>696</v>
      </c>
      <c r="C5" s="165">
        <v>19384950</v>
      </c>
      <c r="D5" s="165">
        <v>18786739</v>
      </c>
      <c r="E5" s="166"/>
    </row>
    <row r="6" spans="1:5" s="158" customFormat="1" ht="21" customHeight="1">
      <c r="A6" s="163">
        <v>2</v>
      </c>
      <c r="B6" s="164" t="s">
        <v>697</v>
      </c>
      <c r="C6" s="167">
        <v>608000</v>
      </c>
      <c r="D6" s="165">
        <v>652363</v>
      </c>
      <c r="E6" s="166"/>
    </row>
    <row r="7" spans="1:5" s="158" customFormat="1" ht="21" customHeight="1">
      <c r="A7" s="163">
        <v>3</v>
      </c>
      <c r="B7" s="164" t="s">
        <v>698</v>
      </c>
      <c r="C7" s="167">
        <v>167000</v>
      </c>
      <c r="D7" s="165">
        <v>176928</v>
      </c>
      <c r="E7" s="166"/>
    </row>
    <row r="8" spans="1:5" s="158" customFormat="1" ht="21" customHeight="1">
      <c r="A8" s="163">
        <v>4</v>
      </c>
      <c r="B8" s="164" t="s">
        <v>699</v>
      </c>
      <c r="C8" s="167"/>
      <c r="D8" s="165">
        <v>229311</v>
      </c>
      <c r="E8" s="166"/>
    </row>
    <row r="9" spans="1:5" s="158" customFormat="1" ht="21" customHeight="1">
      <c r="A9" s="163">
        <v>5</v>
      </c>
      <c r="B9" s="168" t="s">
        <v>700</v>
      </c>
      <c r="C9" s="169">
        <v>20159950</v>
      </c>
      <c r="D9" s="170">
        <f>SUM(D5:D8)</f>
        <v>19845341</v>
      </c>
      <c r="E9" s="166"/>
    </row>
    <row r="10" spans="1:5" s="158" customFormat="1" ht="36" customHeight="1">
      <c r="A10" s="163">
        <v>6</v>
      </c>
      <c r="B10" s="164" t="s">
        <v>701</v>
      </c>
      <c r="C10" s="165">
        <v>300000</v>
      </c>
      <c r="D10" s="165">
        <f aca="true" t="shared" si="0" ref="D10:D11">SUM(C10:C10)</f>
        <v>300000</v>
      </c>
      <c r="E10" s="166"/>
    </row>
    <row r="11" spans="1:5" s="158" customFormat="1" ht="21" customHeight="1">
      <c r="A11" s="163">
        <v>7</v>
      </c>
      <c r="B11" s="168" t="s">
        <v>702</v>
      </c>
      <c r="C11" s="170">
        <v>300000</v>
      </c>
      <c r="D11" s="170">
        <f t="shared" si="0"/>
        <v>300000</v>
      </c>
      <c r="E11" s="166"/>
    </row>
    <row r="12" spans="1:5" s="158" customFormat="1" ht="21" customHeight="1">
      <c r="A12" s="163">
        <v>8</v>
      </c>
      <c r="B12" s="168" t="s">
        <v>703</v>
      </c>
      <c r="C12" s="170">
        <v>20459950</v>
      </c>
      <c r="D12" s="170">
        <f>SUM(D9+D11)</f>
        <v>20145341</v>
      </c>
      <c r="E12" s="166"/>
    </row>
    <row r="13" spans="1:5" s="158" customFormat="1" ht="36.75" customHeight="1">
      <c r="A13" s="163">
        <v>9</v>
      </c>
      <c r="B13" s="168" t="s">
        <v>704</v>
      </c>
      <c r="C13" s="170">
        <v>4608400</v>
      </c>
      <c r="D13" s="170">
        <v>4539982</v>
      </c>
      <c r="E13" s="166"/>
    </row>
    <row r="14" spans="1:5" s="158" customFormat="1" ht="21" customHeight="1">
      <c r="A14" s="163">
        <v>10</v>
      </c>
      <c r="B14" s="164" t="s">
        <v>705</v>
      </c>
      <c r="C14" s="165">
        <v>320000</v>
      </c>
      <c r="D14" s="165">
        <v>192303</v>
      </c>
      <c r="E14" s="166"/>
    </row>
    <row r="15" spans="1:5" s="158" customFormat="1" ht="21" customHeight="1">
      <c r="A15" s="163">
        <v>11</v>
      </c>
      <c r="B15" s="164" t="s">
        <v>706</v>
      </c>
      <c r="C15" s="165">
        <v>880000</v>
      </c>
      <c r="D15" s="165">
        <v>533049</v>
      </c>
      <c r="E15" s="166"/>
    </row>
    <row r="16" spans="1:5" s="158" customFormat="1" ht="21" customHeight="1">
      <c r="A16" s="163">
        <v>12</v>
      </c>
      <c r="B16" s="168" t="s">
        <v>707</v>
      </c>
      <c r="C16" s="170">
        <v>1200000</v>
      </c>
      <c r="D16" s="170">
        <f>SUM(D14:D15)</f>
        <v>725352</v>
      </c>
      <c r="E16" s="166"/>
    </row>
    <row r="17" spans="1:5" s="158" customFormat="1" ht="21" customHeight="1">
      <c r="A17" s="163">
        <v>13</v>
      </c>
      <c r="B17" s="164" t="s">
        <v>708</v>
      </c>
      <c r="C17" s="165">
        <v>50000</v>
      </c>
      <c r="D17" s="165">
        <v>4974</v>
      </c>
      <c r="E17" s="166"/>
    </row>
    <row r="18" spans="1:5" s="158" customFormat="1" ht="21" customHeight="1">
      <c r="A18" s="163">
        <v>14</v>
      </c>
      <c r="B18" s="164" t="s">
        <v>709</v>
      </c>
      <c r="C18" s="165">
        <v>0</v>
      </c>
      <c r="D18" s="165">
        <v>33620</v>
      </c>
      <c r="E18" s="166"/>
    </row>
    <row r="19" spans="1:5" s="158" customFormat="1" ht="21" customHeight="1">
      <c r="A19" s="163">
        <v>15</v>
      </c>
      <c r="B19" s="168" t="s">
        <v>710</v>
      </c>
      <c r="C19" s="170">
        <v>50000</v>
      </c>
      <c r="D19" s="170">
        <f>SUM(D17:D18)</f>
        <v>38594</v>
      </c>
      <c r="E19" s="166"/>
    </row>
    <row r="20" spans="1:5" s="158" customFormat="1" ht="21" customHeight="1">
      <c r="A20" s="163">
        <v>16</v>
      </c>
      <c r="B20" s="164" t="s">
        <v>711</v>
      </c>
      <c r="C20" s="165">
        <v>1500000</v>
      </c>
      <c r="D20" s="165">
        <v>0</v>
      </c>
      <c r="E20" s="166"/>
    </row>
    <row r="21" spans="1:5" s="158" customFormat="1" ht="21" customHeight="1">
      <c r="A21" s="163">
        <v>17</v>
      </c>
      <c r="B21" s="164" t="s">
        <v>712</v>
      </c>
      <c r="C21" s="165">
        <v>500000</v>
      </c>
      <c r="D21" s="165">
        <v>18000</v>
      </c>
      <c r="E21" s="166"/>
    </row>
    <row r="22" spans="1:5" s="158" customFormat="1" ht="21" customHeight="1">
      <c r="A22" s="163">
        <v>18</v>
      </c>
      <c r="B22" s="164" t="s">
        <v>713</v>
      </c>
      <c r="C22" s="165">
        <v>100000</v>
      </c>
      <c r="D22" s="165">
        <v>133100</v>
      </c>
      <c r="E22" s="166"/>
    </row>
    <row r="23" spans="1:5" s="158" customFormat="1" ht="21" customHeight="1">
      <c r="A23" s="163">
        <v>19</v>
      </c>
      <c r="B23" s="164" t="s">
        <v>714</v>
      </c>
      <c r="C23" s="165">
        <v>400000</v>
      </c>
      <c r="D23" s="165">
        <v>104922</v>
      </c>
      <c r="E23" s="166"/>
    </row>
    <row r="24" spans="1:5" s="158" customFormat="1" ht="21" customHeight="1">
      <c r="A24" s="163">
        <v>20</v>
      </c>
      <c r="B24" s="168" t="s">
        <v>715</v>
      </c>
      <c r="C24" s="170">
        <v>2500000</v>
      </c>
      <c r="D24" s="170">
        <f>SUM(D20:D23)</f>
        <v>256022</v>
      </c>
      <c r="E24" s="166"/>
    </row>
    <row r="25" spans="1:5" s="158" customFormat="1" ht="21" customHeight="1">
      <c r="A25" s="163">
        <v>21</v>
      </c>
      <c r="B25" s="164" t="s">
        <v>716</v>
      </c>
      <c r="C25" s="165">
        <v>50000</v>
      </c>
      <c r="D25" s="165">
        <v>7961</v>
      </c>
      <c r="E25" s="166"/>
    </row>
    <row r="26" spans="1:5" s="158" customFormat="1" ht="21" customHeight="1">
      <c r="A26" s="163">
        <v>22</v>
      </c>
      <c r="B26" s="168" t="s">
        <v>717</v>
      </c>
      <c r="C26" s="170">
        <v>50000</v>
      </c>
      <c r="D26" s="170">
        <f>SUM(D25)</f>
        <v>7961</v>
      </c>
      <c r="E26" s="166"/>
    </row>
    <row r="27" spans="1:5" s="158" customFormat="1" ht="21" customHeight="1">
      <c r="A27" s="163">
        <v>23</v>
      </c>
      <c r="B27" s="164" t="s">
        <v>718</v>
      </c>
      <c r="C27" s="165">
        <v>1012500</v>
      </c>
      <c r="D27" s="165">
        <v>177735</v>
      </c>
      <c r="E27" s="166"/>
    </row>
    <row r="28" spans="1:5" s="158" customFormat="1" ht="21" customHeight="1">
      <c r="A28" s="163">
        <v>24</v>
      </c>
      <c r="B28" s="164" t="s">
        <v>719</v>
      </c>
      <c r="C28" s="165">
        <v>30000</v>
      </c>
      <c r="D28" s="165">
        <v>0</v>
      </c>
      <c r="E28" s="166"/>
    </row>
    <row r="29" spans="1:5" s="158" customFormat="1" ht="21" customHeight="1">
      <c r="A29" s="163">
        <v>25</v>
      </c>
      <c r="B29" s="168" t="s">
        <v>720</v>
      </c>
      <c r="C29" s="170">
        <v>1042500</v>
      </c>
      <c r="D29" s="170">
        <f>SUM(D27:D28)</f>
        <v>177735</v>
      </c>
      <c r="E29" s="166"/>
    </row>
    <row r="30" spans="1:5" s="158" customFormat="1" ht="21" customHeight="1">
      <c r="A30" s="163">
        <v>26</v>
      </c>
      <c r="B30" s="168" t="s">
        <v>721</v>
      </c>
      <c r="C30" s="170">
        <v>4842500</v>
      </c>
      <c r="D30" s="170">
        <f>SUM(D16+D19+D24+D26+D29)</f>
        <v>1205664</v>
      </c>
      <c r="E30" s="166"/>
    </row>
    <row r="31" spans="1:5" s="158" customFormat="1" ht="21" customHeight="1">
      <c r="A31" s="163">
        <v>27</v>
      </c>
      <c r="B31" s="164" t="s">
        <v>722</v>
      </c>
      <c r="C31" s="165">
        <v>500000</v>
      </c>
      <c r="D31" s="165">
        <v>0</v>
      </c>
      <c r="E31" s="166"/>
    </row>
    <row r="32" spans="1:5" s="158" customFormat="1" ht="21" customHeight="1">
      <c r="A32" s="163">
        <v>28</v>
      </c>
      <c r="B32" s="164" t="s">
        <v>723</v>
      </c>
      <c r="C32" s="165">
        <v>135000</v>
      </c>
      <c r="D32" s="165">
        <v>0</v>
      </c>
      <c r="E32" s="166"/>
    </row>
    <row r="33" spans="1:5" s="158" customFormat="1" ht="21" customHeight="1">
      <c r="A33" s="163">
        <v>29</v>
      </c>
      <c r="B33" s="168" t="s">
        <v>724</v>
      </c>
      <c r="C33" s="170">
        <v>635000</v>
      </c>
      <c r="D33" s="170">
        <f>SUM(D31:D32)</f>
        <v>0</v>
      </c>
      <c r="E33" s="166"/>
    </row>
    <row r="34" spans="1:5" s="158" customFormat="1" ht="21" customHeight="1">
      <c r="A34" s="163">
        <v>30</v>
      </c>
      <c r="B34" s="168" t="s">
        <v>725</v>
      </c>
      <c r="C34" s="170">
        <v>30545850</v>
      </c>
      <c r="D34" s="170">
        <f>SUM(D12+D13+D30+D33)</f>
        <v>25890987</v>
      </c>
      <c r="E34" s="166"/>
    </row>
  </sheetData>
  <sheetProtection selectLockedCells="1" selectUnlockedCells="1"/>
  <mergeCells count="5">
    <mergeCell ref="A1:C1"/>
    <mergeCell ref="A3:A4"/>
    <mergeCell ref="B3:B4"/>
    <mergeCell ref="C3:C4"/>
    <mergeCell ref="D3:D4"/>
  </mergeCells>
  <printOptions/>
  <pageMargins left="0.7479166666666667" right="0.7479166666666667" top="1.797222222222222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Roman,Normál"&amp;12 14.  melléklet
a 2/2017.(II.15.)
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.140625" style="158" customWidth="1"/>
    <col min="2" max="2" width="41.00390625" style="158" customWidth="1"/>
    <col min="3" max="3" width="32.8515625" style="158" customWidth="1"/>
    <col min="4" max="4" width="25.421875" style="158" customWidth="1"/>
    <col min="5" max="16384" width="9.140625" style="158" customWidth="1"/>
  </cols>
  <sheetData>
    <row r="1" spans="1:4" ht="36" customHeight="1">
      <c r="A1" s="171" t="s">
        <v>726</v>
      </c>
      <c r="B1" s="171"/>
      <c r="C1" s="171"/>
      <c r="D1" s="171"/>
    </row>
    <row r="2" spans="1:4" ht="30">
      <c r="A2" s="161" t="s">
        <v>727</v>
      </c>
      <c r="B2" s="161" t="s">
        <v>683</v>
      </c>
      <c r="C2" s="161" t="s">
        <v>728</v>
      </c>
      <c r="D2" s="161" t="s">
        <v>729</v>
      </c>
    </row>
    <row r="3" spans="1:4" ht="15">
      <c r="A3" s="161"/>
      <c r="B3" s="161" t="s">
        <v>2</v>
      </c>
      <c r="C3" s="161" t="s">
        <v>3</v>
      </c>
      <c r="D3" s="161" t="s">
        <v>4</v>
      </c>
    </row>
    <row r="4" spans="1:4" ht="15">
      <c r="A4" s="161">
        <v>1</v>
      </c>
      <c r="B4" s="164" t="s">
        <v>730</v>
      </c>
      <c r="C4" s="165">
        <v>0</v>
      </c>
      <c r="D4" s="165">
        <v>50000</v>
      </c>
    </row>
    <row r="5" spans="1:4" ht="15">
      <c r="A5" s="161">
        <v>2</v>
      </c>
      <c r="B5" s="164" t="s">
        <v>731</v>
      </c>
      <c r="C5" s="165">
        <v>0</v>
      </c>
      <c r="D5" s="165">
        <v>670</v>
      </c>
    </row>
    <row r="6" spans="1:4" ht="15.75">
      <c r="A6" s="161">
        <v>3</v>
      </c>
      <c r="B6" s="168" t="s">
        <v>732</v>
      </c>
      <c r="C6" s="170">
        <f>SUM(C4:C5)</f>
        <v>0</v>
      </c>
      <c r="D6" s="170">
        <f>SUM(D4:D5)</f>
        <v>50670</v>
      </c>
    </row>
    <row r="7" spans="1:4" ht="34.5" customHeight="1">
      <c r="A7" s="161">
        <v>4</v>
      </c>
      <c r="B7" s="164" t="s">
        <v>733</v>
      </c>
      <c r="C7" s="165">
        <v>30545850</v>
      </c>
      <c r="D7" s="165">
        <v>25840317</v>
      </c>
    </row>
    <row r="8" spans="1:4" ht="34.5" customHeight="1">
      <c r="A8" s="161">
        <v>5</v>
      </c>
      <c r="B8" s="164" t="s">
        <v>734</v>
      </c>
      <c r="C8" s="165">
        <f aca="true" t="shared" si="0" ref="C8:C9">SUM(C7)</f>
        <v>30545850</v>
      </c>
      <c r="D8" s="165">
        <f aca="true" t="shared" si="1" ref="D8:D9">SUM(D7)</f>
        <v>25840317</v>
      </c>
    </row>
    <row r="9" spans="1:4" ht="34.5" customHeight="1">
      <c r="A9" s="161">
        <v>6</v>
      </c>
      <c r="B9" s="168" t="s">
        <v>735</v>
      </c>
      <c r="C9" s="170">
        <f t="shared" si="0"/>
        <v>30545850</v>
      </c>
      <c r="D9" s="170">
        <f t="shared" si="1"/>
        <v>25840317</v>
      </c>
    </row>
    <row r="10" spans="1:4" ht="34.5" customHeight="1">
      <c r="A10" s="161">
        <v>7</v>
      </c>
      <c r="B10" s="168" t="s">
        <v>65</v>
      </c>
      <c r="C10" s="170">
        <f>SUM(C6+C9)</f>
        <v>30545850</v>
      </c>
      <c r="D10" s="170">
        <f>SUM(D6+D9)</f>
        <v>25890987</v>
      </c>
    </row>
  </sheetData>
  <sheetProtection selectLockedCells="1" selectUnlockedCells="1"/>
  <mergeCells count="1">
    <mergeCell ref="A1:D1"/>
  </mergeCells>
  <printOptions horizontalCentered="1"/>
  <pageMargins left="0.7479166666666667" right="0.7479166666666667" top="2.163194444444444" bottom="0.9840277777777777" header="0.5118055555555555" footer="0.5118055555555555"/>
  <pageSetup horizontalDpi="300" verticalDpi="300" orientation="landscape"/>
  <headerFooter alignWithMargins="0">
    <oddHeader>&amp;LNoszlop Község 
Önkormányzata&amp;CNOSZLOPI ÓVODA
2017.ÉVI KÖLTSÉGVETÉSE&amp;R15. melléklet
&amp;"Times New Roman,Normál"&amp;12a 2/2017.(II.15.)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workbookViewId="0" topLeftCell="A1">
      <pane ySplit="65535" topLeftCell="A1" activePane="topLeft" state="split"/>
      <selection pane="topLeft" activeCell="H11" sqref="H11"/>
      <selection pane="bottomLeft" activeCell="A1" sqref="A1"/>
    </sheetView>
  </sheetViews>
  <sheetFormatPr defaultColWidth="9.140625" defaultRowHeight="14.25" customHeight="1"/>
  <cols>
    <col min="1" max="1" width="9.140625" style="172" customWidth="1"/>
    <col min="2" max="2" width="37.140625" style="172" customWidth="1"/>
    <col min="3" max="3" width="14.421875" style="172" customWidth="1"/>
    <col min="4" max="6" width="11.28125" style="172" customWidth="1"/>
    <col min="7" max="7" width="11.140625" style="172" customWidth="1"/>
    <col min="8" max="12" width="11.28125" style="172" customWidth="1"/>
    <col min="13" max="15" width="10.8515625" style="172" customWidth="1"/>
    <col min="16" max="16" width="12.421875" style="172" customWidth="1"/>
    <col min="17" max="16384" width="9.140625" style="172" customWidth="1"/>
  </cols>
  <sheetData>
    <row r="1" spans="2:15" ht="28.5" customHeight="1">
      <c r="B1" s="173" t="s">
        <v>736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3" spans="2:15" ht="14.25" customHeight="1">
      <c r="B3" s="173" t="s">
        <v>737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2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2:15" ht="14.2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 t="s">
        <v>14</v>
      </c>
      <c r="N5" s="175"/>
      <c r="O5" s="175"/>
    </row>
    <row r="6" spans="1:15" ht="14.25" customHeight="1">
      <c r="A6" s="176"/>
      <c r="B6" s="177" t="s">
        <v>2</v>
      </c>
      <c r="C6" s="178" t="s">
        <v>3</v>
      </c>
      <c r="D6" s="178" t="s">
        <v>4</v>
      </c>
      <c r="E6" s="178" t="s">
        <v>5</v>
      </c>
      <c r="F6" s="178" t="s">
        <v>6</v>
      </c>
      <c r="G6" s="178" t="s">
        <v>7</v>
      </c>
      <c r="H6" s="178" t="s">
        <v>8</v>
      </c>
      <c r="I6" s="178" t="s">
        <v>9</v>
      </c>
      <c r="J6" s="178" t="s">
        <v>10</v>
      </c>
      <c r="K6" s="178" t="s">
        <v>11</v>
      </c>
      <c r="L6" s="178" t="s">
        <v>443</v>
      </c>
      <c r="M6" s="179" t="s">
        <v>444</v>
      </c>
      <c r="N6" s="179" t="s">
        <v>445</v>
      </c>
      <c r="O6" s="179" t="s">
        <v>446</v>
      </c>
    </row>
    <row r="7" spans="1:15" ht="15" customHeight="1">
      <c r="A7" s="180" t="s">
        <v>643</v>
      </c>
      <c r="B7" s="181" t="s">
        <v>738</v>
      </c>
      <c r="C7" s="182" t="s">
        <v>739</v>
      </c>
      <c r="D7" s="183" t="s">
        <v>740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5" customHeight="1">
      <c r="A8" s="180"/>
      <c r="B8" s="181"/>
      <c r="C8" s="182"/>
      <c r="D8" s="184" t="s">
        <v>741</v>
      </c>
      <c r="E8" s="184" t="s">
        <v>742</v>
      </c>
      <c r="F8" s="184" t="s">
        <v>743</v>
      </c>
      <c r="G8" s="184" t="s">
        <v>744</v>
      </c>
      <c r="H8" s="184" t="s">
        <v>745</v>
      </c>
      <c r="I8" s="184" t="s">
        <v>746</v>
      </c>
      <c r="J8" s="184" t="s">
        <v>747</v>
      </c>
      <c r="K8" s="184" t="s">
        <v>748</v>
      </c>
      <c r="L8" s="184" t="s">
        <v>749</v>
      </c>
      <c r="M8" s="184" t="s">
        <v>750</v>
      </c>
      <c r="N8" s="184" t="s">
        <v>751</v>
      </c>
      <c r="O8" s="184" t="s">
        <v>752</v>
      </c>
    </row>
    <row r="9" spans="1:15" ht="21" customHeight="1">
      <c r="A9" s="184">
        <v>1</v>
      </c>
      <c r="B9" s="185" t="s">
        <v>753</v>
      </c>
      <c r="C9" s="186">
        <f>SUM('5.Finanszírozási bevételek'!AG14)</f>
        <v>39171135</v>
      </c>
      <c r="D9" s="187">
        <f>SUM(C9)</f>
        <v>39171135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6" ht="27.75" customHeight="1">
      <c r="A10" s="184">
        <v>2</v>
      </c>
      <c r="B10" s="188" t="s">
        <v>648</v>
      </c>
      <c r="C10" s="186">
        <f>SUM('2.Költségvetési bevételek'!AG17:AJ17)</f>
        <v>59506708</v>
      </c>
      <c r="D10" s="187">
        <f>SUM($C$10/12)</f>
        <v>4958892.333333333</v>
      </c>
      <c r="E10" s="187">
        <f>SUM($C$10/12)</f>
        <v>4958892.333333333</v>
      </c>
      <c r="F10" s="187">
        <f>SUM($C$10/12)</f>
        <v>4958892.333333333</v>
      </c>
      <c r="G10" s="187">
        <f>SUM($C$10/12)</f>
        <v>4958892.333333333</v>
      </c>
      <c r="H10" s="187">
        <f>SUM($C$10/12)</f>
        <v>4958892.333333333</v>
      </c>
      <c r="I10" s="187">
        <f>SUM($C$10/12)</f>
        <v>4958892.333333333</v>
      </c>
      <c r="J10" s="187">
        <f>SUM($C$10/12)</f>
        <v>4958892.333333333</v>
      </c>
      <c r="K10" s="187">
        <f>SUM($C$10/12)</f>
        <v>4958892.333333333</v>
      </c>
      <c r="L10" s="187">
        <f>SUM($C$10/12)</f>
        <v>4958892.333333333</v>
      </c>
      <c r="M10" s="187">
        <f>SUM($C$10/12)</f>
        <v>4958892.333333333</v>
      </c>
      <c r="N10" s="187">
        <f>SUM($C$10/12)</f>
        <v>4958892.333333333</v>
      </c>
      <c r="O10" s="187">
        <f>SUM($C$10/12)</f>
        <v>4958892.333333333</v>
      </c>
      <c r="P10" s="189"/>
    </row>
    <row r="11" spans="1:16" ht="27.75" customHeight="1">
      <c r="A11" s="184">
        <v>3</v>
      </c>
      <c r="B11" s="188" t="s">
        <v>660</v>
      </c>
      <c r="C11" s="186"/>
      <c r="D11" s="187">
        <f>SUM(C11/12)</f>
        <v>0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9"/>
    </row>
    <row r="12" spans="1:16" ht="21" customHeight="1">
      <c r="A12" s="184">
        <v>4</v>
      </c>
      <c r="B12" s="185" t="s">
        <v>649</v>
      </c>
      <c r="C12" s="186">
        <f>SUM('2.Költségvetési bevételek'!AG37:AJ37)</f>
        <v>57200000</v>
      </c>
      <c r="D12" s="187"/>
      <c r="E12" s="186"/>
      <c r="F12" s="186">
        <f>SUM(C12/2)</f>
        <v>28600000</v>
      </c>
      <c r="G12" s="186"/>
      <c r="H12" s="186"/>
      <c r="I12" s="186"/>
      <c r="J12" s="186"/>
      <c r="K12" s="186"/>
      <c r="L12" s="186">
        <f>SUM(C12/2)</f>
        <v>28600000</v>
      </c>
      <c r="M12" s="186"/>
      <c r="N12" s="186"/>
      <c r="O12" s="186"/>
      <c r="P12" s="189"/>
    </row>
    <row r="13" spans="1:16" ht="21" customHeight="1">
      <c r="A13" s="184">
        <v>5</v>
      </c>
      <c r="B13" s="185" t="s">
        <v>57</v>
      </c>
      <c r="C13" s="186">
        <f>SUM('2.Költségvetési bevételek'!AG53:AJ53)</f>
        <v>14720000</v>
      </c>
      <c r="D13" s="187">
        <f>SUM($C$13/12)</f>
        <v>1226666.6666666667</v>
      </c>
      <c r="E13" s="187">
        <f>SUM($C$13/12)</f>
        <v>1226666.6666666667</v>
      </c>
      <c r="F13" s="187">
        <f>SUM($C$13/12)</f>
        <v>1226666.6666666667</v>
      </c>
      <c r="G13" s="187">
        <f>SUM($C$13/12)</f>
        <v>1226666.6666666667</v>
      </c>
      <c r="H13" s="187">
        <f>SUM($C$13/12)</f>
        <v>1226666.6666666667</v>
      </c>
      <c r="I13" s="187">
        <f>SUM($C$13/12)</f>
        <v>1226666.6666666667</v>
      </c>
      <c r="J13" s="187">
        <f>SUM($C$13/12)</f>
        <v>1226666.6666666667</v>
      </c>
      <c r="K13" s="187">
        <f>SUM($C$13/12)</f>
        <v>1226666.6666666667</v>
      </c>
      <c r="L13" s="187">
        <f>SUM($C$13/12)</f>
        <v>1226666.6666666667</v>
      </c>
      <c r="M13" s="187">
        <f>SUM($C$13/12)</f>
        <v>1226666.6666666667</v>
      </c>
      <c r="N13" s="187">
        <f>SUM($C$13/12)</f>
        <v>1226666.6666666667</v>
      </c>
      <c r="O13" s="187">
        <f>SUM($C$13/12)</f>
        <v>1226666.6666666667</v>
      </c>
      <c r="P13" s="189"/>
    </row>
    <row r="14" spans="1:16" ht="21" customHeight="1">
      <c r="A14" s="184">
        <v>6</v>
      </c>
      <c r="B14" s="185" t="s">
        <v>61</v>
      </c>
      <c r="D14" s="187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9"/>
    </row>
    <row r="15" spans="1:16" ht="21" customHeight="1">
      <c r="A15" s="184">
        <v>7</v>
      </c>
      <c r="B15" s="185" t="s">
        <v>59</v>
      </c>
      <c r="C15" s="186"/>
      <c r="D15" s="187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9"/>
    </row>
    <row r="16" spans="1:16" ht="21" customHeight="1">
      <c r="A16" s="184">
        <v>8</v>
      </c>
      <c r="B16" s="185" t="s">
        <v>754</v>
      </c>
      <c r="C16" s="186">
        <f>SUM('2.Költségvetési bevételek'!AG70:AJ70)</f>
        <v>500000</v>
      </c>
      <c r="D16" s="187">
        <f>SUM($C$16/12)</f>
        <v>41666.666666666664</v>
      </c>
      <c r="E16" s="187">
        <f>SUM($C$16/12)</f>
        <v>41666.666666666664</v>
      </c>
      <c r="F16" s="187">
        <f>SUM($C$16/12)</f>
        <v>41666.666666666664</v>
      </c>
      <c r="G16" s="187">
        <f>SUM($C$16/12)</f>
        <v>41666.666666666664</v>
      </c>
      <c r="H16" s="187">
        <f>SUM($C$16/12)</f>
        <v>41666.666666666664</v>
      </c>
      <c r="I16" s="187">
        <f>SUM($C$16/12)</f>
        <v>41666.666666666664</v>
      </c>
      <c r="J16" s="187">
        <f>SUM($C$16/12)</f>
        <v>41666.666666666664</v>
      </c>
      <c r="K16" s="187">
        <f>SUM($C$16/12)</f>
        <v>41666.666666666664</v>
      </c>
      <c r="L16" s="187">
        <f>SUM($C$16/12)</f>
        <v>41666.666666666664</v>
      </c>
      <c r="M16" s="187">
        <f>SUM($C$16/12)</f>
        <v>41666.666666666664</v>
      </c>
      <c r="N16" s="187">
        <f>SUM($C$16/12)</f>
        <v>41666.666666666664</v>
      </c>
      <c r="O16" s="187">
        <f>SUM($C$16/12)</f>
        <v>41666.666666666664</v>
      </c>
      <c r="P16" s="189"/>
    </row>
    <row r="17" spans="1:16" ht="21" customHeight="1">
      <c r="A17" s="184">
        <v>9</v>
      </c>
      <c r="B17" s="185" t="s">
        <v>755</v>
      </c>
      <c r="C17" s="186"/>
      <c r="D17" s="187">
        <f>SUM(C17)</f>
        <v>0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9"/>
    </row>
    <row r="18" spans="1:16" ht="18.75" customHeight="1">
      <c r="A18" s="184">
        <v>10</v>
      </c>
      <c r="B18" s="190" t="s">
        <v>756</v>
      </c>
      <c r="C18" s="191">
        <f>SUM(C9:C17)</f>
        <v>171097843</v>
      </c>
      <c r="D18" s="191">
        <f>SUM(D9:D17)</f>
        <v>45398360.666666664</v>
      </c>
      <c r="E18" s="191">
        <f>SUM(E9:E17)</f>
        <v>6227225.666666666</v>
      </c>
      <c r="F18" s="191">
        <f>SUM(F9:F17)</f>
        <v>34827225.66666667</v>
      </c>
      <c r="G18" s="191">
        <f>SUM(G9:G17)</f>
        <v>6227225.666666666</v>
      </c>
      <c r="H18" s="191">
        <f>SUM(H9:H17)</f>
        <v>6227225.666666666</v>
      </c>
      <c r="I18" s="191">
        <f>SUM(I9:I17)</f>
        <v>6227225.666666666</v>
      </c>
      <c r="J18" s="191">
        <f>SUM(J9:J17)</f>
        <v>6227225.666666666</v>
      </c>
      <c r="K18" s="191">
        <f>SUM(K9:K17)</f>
        <v>6227225.666666666</v>
      </c>
      <c r="L18" s="191">
        <f>SUM(L9:L17)</f>
        <v>34827225.66666667</v>
      </c>
      <c r="M18" s="191">
        <f>SUM(M9:M17)</f>
        <v>6227225.666666666</v>
      </c>
      <c r="N18" s="191">
        <f>SUM(N9:N17)</f>
        <v>6227225.666666666</v>
      </c>
      <c r="O18" s="191">
        <f>SUM(O9:O17)</f>
        <v>6227225.666666666</v>
      </c>
      <c r="P18" s="189"/>
    </row>
    <row r="19" spans="1:16" ht="15" customHeight="1">
      <c r="A19" s="184">
        <v>11</v>
      </c>
      <c r="B19" s="192" t="s">
        <v>757</v>
      </c>
      <c r="C19" s="180" t="s">
        <v>739</v>
      </c>
      <c r="D19" s="184" t="s">
        <v>758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9"/>
    </row>
    <row r="20" spans="1:16" ht="15" customHeight="1">
      <c r="A20" s="184">
        <v>12</v>
      </c>
      <c r="B20" s="192"/>
      <c r="C20" s="180"/>
      <c r="D20" s="184" t="s">
        <v>741</v>
      </c>
      <c r="E20" s="184" t="s">
        <v>742</v>
      </c>
      <c r="F20" s="184" t="s">
        <v>743</v>
      </c>
      <c r="G20" s="184" t="s">
        <v>744</v>
      </c>
      <c r="H20" s="184" t="s">
        <v>745</v>
      </c>
      <c r="I20" s="184" t="s">
        <v>746</v>
      </c>
      <c r="J20" s="184" t="s">
        <v>747</v>
      </c>
      <c r="K20" s="184" t="s">
        <v>748</v>
      </c>
      <c r="L20" s="184" t="s">
        <v>749</v>
      </c>
      <c r="M20" s="184" t="s">
        <v>750</v>
      </c>
      <c r="N20" s="184" t="s">
        <v>751</v>
      </c>
      <c r="O20" s="184" t="s">
        <v>752</v>
      </c>
      <c r="P20" s="189"/>
    </row>
    <row r="21" spans="1:16" ht="16.5" customHeight="1">
      <c r="A21" s="184">
        <v>13</v>
      </c>
      <c r="B21" s="188" t="s">
        <v>23</v>
      </c>
      <c r="C21" s="186">
        <f>SUM('1.Mérleg'!I5)</f>
        <v>20571000</v>
      </c>
      <c r="D21" s="187">
        <f>SUM($C$21/12)</f>
        <v>1714250</v>
      </c>
      <c r="E21" s="187">
        <f>SUM($C$21/12)</f>
        <v>1714250</v>
      </c>
      <c r="F21" s="187">
        <f>SUM($C$21/12)</f>
        <v>1714250</v>
      </c>
      <c r="G21" s="187">
        <f>SUM($C$21/12)</f>
        <v>1714250</v>
      </c>
      <c r="H21" s="187">
        <f>SUM($C$21/12)</f>
        <v>1714250</v>
      </c>
      <c r="I21" s="187">
        <f>SUM($C$21/12)</f>
        <v>1714250</v>
      </c>
      <c r="J21" s="187">
        <f>SUM($C$21/12)</f>
        <v>1714250</v>
      </c>
      <c r="K21" s="187">
        <f>SUM($C$21/12)</f>
        <v>1714250</v>
      </c>
      <c r="L21" s="187">
        <f>SUM($C$21/12)</f>
        <v>1714250</v>
      </c>
      <c r="M21" s="187">
        <f>SUM($C$21/12)</f>
        <v>1714250</v>
      </c>
      <c r="N21" s="187">
        <f>SUM($C$21/12)</f>
        <v>1714250</v>
      </c>
      <c r="O21" s="187">
        <f>SUM($C$21/12)</f>
        <v>1714250</v>
      </c>
      <c r="P21" s="189"/>
    </row>
    <row r="22" spans="1:16" ht="27.75" customHeight="1">
      <c r="A22" s="184">
        <v>14</v>
      </c>
      <c r="B22" s="188" t="s">
        <v>651</v>
      </c>
      <c r="C22" s="186">
        <f>SUM('1.Mérleg'!I6)</f>
        <v>3881000</v>
      </c>
      <c r="D22" s="187">
        <f>SUM($C$22/12)</f>
        <v>323416.6666666667</v>
      </c>
      <c r="E22" s="187">
        <f>SUM($C$22/12)</f>
        <v>323416.6666666667</v>
      </c>
      <c r="F22" s="187">
        <f>SUM($C$22/12)</f>
        <v>323416.6666666667</v>
      </c>
      <c r="G22" s="187">
        <f>SUM($C$22/12)</f>
        <v>323416.6666666667</v>
      </c>
      <c r="H22" s="187">
        <f>SUM($C$22/12)</f>
        <v>323416.6666666667</v>
      </c>
      <c r="I22" s="187">
        <f>SUM($C$22/12)</f>
        <v>323416.6666666667</v>
      </c>
      <c r="J22" s="187">
        <f>SUM($C$22/12)</f>
        <v>323416.6666666667</v>
      </c>
      <c r="K22" s="187">
        <f>SUM($C$22/12)</f>
        <v>323416.6666666667</v>
      </c>
      <c r="L22" s="187">
        <f>SUM($C$22/12)</f>
        <v>323416.6666666667</v>
      </c>
      <c r="M22" s="187">
        <f>SUM($C$22/12)</f>
        <v>323416.6666666667</v>
      </c>
      <c r="N22" s="187">
        <f>SUM($C$22/12)</f>
        <v>323416.6666666667</v>
      </c>
      <c r="O22" s="187">
        <f>SUM($C$22/12)</f>
        <v>323416.6666666667</v>
      </c>
      <c r="P22" s="189"/>
    </row>
    <row r="23" spans="1:16" ht="16.5" customHeight="1">
      <c r="A23" s="184">
        <v>15</v>
      </c>
      <c r="B23" s="185" t="s">
        <v>31</v>
      </c>
      <c r="C23" s="186">
        <f>SUM('1.Mérleg'!I7)</f>
        <v>56553231</v>
      </c>
      <c r="D23" s="187">
        <f>SUM($C$23/12)</f>
        <v>4712769.25</v>
      </c>
      <c r="E23" s="187">
        <f>SUM($C$23/12)</f>
        <v>4712769.25</v>
      </c>
      <c r="F23" s="187">
        <f>SUM($C$23/12)</f>
        <v>4712769.25</v>
      </c>
      <c r="G23" s="187">
        <f>SUM($C$23/12)</f>
        <v>4712769.25</v>
      </c>
      <c r="H23" s="187">
        <f>SUM($C$23/12)</f>
        <v>4712769.25</v>
      </c>
      <c r="I23" s="187">
        <f>SUM($C$23/12)</f>
        <v>4712769.25</v>
      </c>
      <c r="J23" s="187">
        <f>SUM($C$23/12)</f>
        <v>4712769.25</v>
      </c>
      <c r="K23" s="187">
        <f>SUM($C$23/12)</f>
        <v>4712769.25</v>
      </c>
      <c r="L23" s="187">
        <f>SUM($C$23/12)</f>
        <v>4712769.25</v>
      </c>
      <c r="M23" s="187">
        <f>SUM($C$23/12)</f>
        <v>4712769.25</v>
      </c>
      <c r="N23" s="187">
        <f>SUM($C$23/12)</f>
        <v>4712769.25</v>
      </c>
      <c r="O23" s="187">
        <f>SUM($C$23/12)</f>
        <v>4712769.25</v>
      </c>
      <c r="P23" s="189"/>
    </row>
    <row r="24" spans="1:16" ht="16.5" customHeight="1">
      <c r="A24" s="184">
        <v>16</v>
      </c>
      <c r="B24" s="185" t="s">
        <v>35</v>
      </c>
      <c r="C24" s="186">
        <f>SUM('1.Mérleg'!I8)</f>
        <v>2000000</v>
      </c>
      <c r="D24" s="187">
        <f>SUM($C$24/12)</f>
        <v>166666.66666666666</v>
      </c>
      <c r="E24" s="187">
        <f>SUM($C$24/12)</f>
        <v>166666.66666666666</v>
      </c>
      <c r="F24" s="187">
        <f>SUM($C$24/12)</f>
        <v>166666.66666666666</v>
      </c>
      <c r="G24" s="187">
        <f>SUM($C$24/12)</f>
        <v>166666.66666666666</v>
      </c>
      <c r="H24" s="187">
        <f>SUM($C$24/12)</f>
        <v>166666.66666666666</v>
      </c>
      <c r="I24" s="187">
        <f>SUM($C$24/12)</f>
        <v>166666.66666666666</v>
      </c>
      <c r="J24" s="187">
        <f>SUM($C$24/12)</f>
        <v>166666.66666666666</v>
      </c>
      <c r="K24" s="187">
        <f>SUM($C$24/12)</f>
        <v>166666.66666666666</v>
      </c>
      <c r="L24" s="187">
        <f>SUM($C$24/12)</f>
        <v>166666.66666666666</v>
      </c>
      <c r="M24" s="187">
        <f>SUM($C$24/12)</f>
        <v>166666.66666666666</v>
      </c>
      <c r="N24" s="187">
        <f>SUM($C$24/12)</f>
        <v>166666.66666666666</v>
      </c>
      <c r="O24" s="187">
        <f>SUM($C$24/12)</f>
        <v>166666.66666666666</v>
      </c>
      <c r="P24" s="189"/>
    </row>
    <row r="25" spans="1:16" ht="28.5" customHeight="1">
      <c r="A25" s="184">
        <v>17</v>
      </c>
      <c r="B25" s="188" t="s">
        <v>39</v>
      </c>
      <c r="C25" s="186">
        <f>SUM('1.Mérleg'!I9)</f>
        <v>17503947</v>
      </c>
      <c r="D25" s="187">
        <f>SUM($C$25/12)</f>
        <v>1458662.25</v>
      </c>
      <c r="E25" s="187">
        <f>SUM($C$25/12)</f>
        <v>1458662.25</v>
      </c>
      <c r="F25" s="187">
        <f>SUM($C$25/12)</f>
        <v>1458662.25</v>
      </c>
      <c r="G25" s="187">
        <f>SUM($C$25/12)</f>
        <v>1458662.25</v>
      </c>
      <c r="H25" s="187">
        <f>SUM($C$25/12)</f>
        <v>1458662.25</v>
      </c>
      <c r="I25" s="187">
        <f>SUM($C$25/12)</f>
        <v>1458662.25</v>
      </c>
      <c r="J25" s="187">
        <f>SUM($C$25/12)</f>
        <v>1458662.25</v>
      </c>
      <c r="K25" s="187">
        <f>SUM($C$25/12)</f>
        <v>1458662.25</v>
      </c>
      <c r="L25" s="187">
        <f>SUM($C$25/12)</f>
        <v>1458662.25</v>
      </c>
      <c r="M25" s="187">
        <f>SUM($C$25/12)</f>
        <v>1458662.25</v>
      </c>
      <c r="N25" s="187">
        <f>SUM($C$25/12)</f>
        <v>1458662.25</v>
      </c>
      <c r="O25" s="187">
        <f>SUM($C$25/12)</f>
        <v>1458662.25</v>
      </c>
      <c r="P25" s="189"/>
    </row>
    <row r="26" spans="1:16" ht="19.5" customHeight="1">
      <c r="A26" s="184">
        <v>18</v>
      </c>
      <c r="B26" s="185" t="s">
        <v>43</v>
      </c>
      <c r="C26" s="186">
        <f>SUM('1.Mérleg'!I10)</f>
        <v>2116500</v>
      </c>
      <c r="D26" s="186"/>
      <c r="E26" s="186"/>
      <c r="F26" s="186"/>
      <c r="G26" s="186"/>
      <c r="H26" s="186"/>
      <c r="I26" s="186"/>
      <c r="J26" s="186"/>
      <c r="K26" s="186"/>
      <c r="L26" s="186">
        <f>SUM(C26)</f>
        <v>2116500</v>
      </c>
      <c r="M26" s="186"/>
      <c r="N26" s="186"/>
      <c r="O26" s="186"/>
      <c r="P26" s="189"/>
    </row>
    <row r="27" spans="1:16" ht="19.5" customHeight="1">
      <c r="A27" s="184">
        <v>19</v>
      </c>
      <c r="B27" s="185" t="s">
        <v>47</v>
      </c>
      <c r="C27" s="186">
        <f>SUM('1.Mérleg'!I11)</f>
        <v>36510200</v>
      </c>
      <c r="D27" s="186"/>
      <c r="E27" s="186"/>
      <c r="F27" s="186">
        <f>SUM(C27/2)</f>
        <v>18255100</v>
      </c>
      <c r="G27" s="186"/>
      <c r="H27" s="186"/>
      <c r="I27" s="186"/>
      <c r="J27" s="186"/>
      <c r="K27" s="186"/>
      <c r="L27" s="186">
        <f>SUM(C27/2)</f>
        <v>18255100</v>
      </c>
      <c r="M27" s="186"/>
      <c r="N27" s="186"/>
      <c r="O27" s="186"/>
      <c r="P27" s="189"/>
    </row>
    <row r="28" spans="1:16" ht="18.75" customHeight="1">
      <c r="A28" s="184">
        <v>20</v>
      </c>
      <c r="B28" s="185" t="s">
        <v>516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9"/>
    </row>
    <row r="29" spans="1:16" ht="18" customHeight="1">
      <c r="A29" s="184">
        <v>21</v>
      </c>
      <c r="B29" s="193" t="s">
        <v>51</v>
      </c>
      <c r="C29" s="194">
        <f>SUM('1.Mérleg'!I12)</f>
        <v>31961965</v>
      </c>
      <c r="D29" s="194">
        <f>SUM(C29)</f>
        <v>31961965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89"/>
    </row>
    <row r="30" spans="1:16" ht="19.5" customHeight="1">
      <c r="A30" s="184">
        <v>22</v>
      </c>
      <c r="B30" s="190" t="s">
        <v>759</v>
      </c>
      <c r="C30" s="191">
        <f>SUM(C21:C29)</f>
        <v>171097843</v>
      </c>
      <c r="D30" s="191">
        <f>SUM(D21:D29)</f>
        <v>40337729.833333336</v>
      </c>
      <c r="E30" s="191">
        <f>SUM(E21:E29)</f>
        <v>8375764.833333334</v>
      </c>
      <c r="F30" s="191">
        <f>SUM(F21:F29)</f>
        <v>26630864.833333336</v>
      </c>
      <c r="G30" s="191">
        <f>SUM(G21:G29)</f>
        <v>8375764.833333334</v>
      </c>
      <c r="H30" s="191">
        <f>SUM(H21:H29)</f>
        <v>8375764.833333334</v>
      </c>
      <c r="I30" s="191">
        <f>SUM(I21:I29)</f>
        <v>8375764.833333334</v>
      </c>
      <c r="J30" s="191">
        <f>SUM(J21:J29)</f>
        <v>8375764.833333334</v>
      </c>
      <c r="K30" s="191">
        <f>SUM(K21:K29)</f>
        <v>8375764.833333334</v>
      </c>
      <c r="L30" s="191">
        <f>SUM(L21:L29)</f>
        <v>28747364.833333336</v>
      </c>
      <c r="M30" s="191">
        <f>SUM(M21:M29)</f>
        <v>8375764.833333334</v>
      </c>
      <c r="N30" s="191">
        <f>SUM(N21:N29)</f>
        <v>8375764.833333334</v>
      </c>
      <c r="O30" s="191">
        <f>SUM(O21:O29)</f>
        <v>8375764.833333334</v>
      </c>
      <c r="P30" s="189"/>
    </row>
    <row r="31" spans="1:16" ht="19.5" customHeight="1">
      <c r="A31" s="184">
        <v>23</v>
      </c>
      <c r="B31" s="185" t="s">
        <v>760</v>
      </c>
      <c r="C31" s="18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89"/>
    </row>
    <row r="32" spans="1:16" ht="15" customHeight="1">
      <c r="A32" s="184">
        <v>24</v>
      </c>
      <c r="B32" s="195" t="s">
        <v>761</v>
      </c>
      <c r="C32" s="196">
        <f>SUM(C30:C31)</f>
        <v>171097843</v>
      </c>
      <c r="D32" s="197">
        <f>SUM(D30:D31)</f>
        <v>40337729.833333336</v>
      </c>
      <c r="E32" s="197">
        <f>SUM(E30:E31)</f>
        <v>8375764.833333334</v>
      </c>
      <c r="F32" s="197">
        <f>SUM(F30:F31)</f>
        <v>26630864.833333336</v>
      </c>
      <c r="G32" s="197">
        <f>SUM(G30:G31)</f>
        <v>8375764.833333334</v>
      </c>
      <c r="H32" s="197">
        <f>SUM(H30:H31)</f>
        <v>8375764.833333334</v>
      </c>
      <c r="I32" s="197">
        <f>SUM(I30:I31)</f>
        <v>8375764.833333334</v>
      </c>
      <c r="J32" s="197">
        <f>SUM(J30:J31)</f>
        <v>8375764.833333334</v>
      </c>
      <c r="K32" s="197">
        <f>SUM(K30:K31)</f>
        <v>8375764.833333334</v>
      </c>
      <c r="L32" s="197">
        <f>SUM(L30:L31)</f>
        <v>28747364.833333336</v>
      </c>
      <c r="M32" s="197">
        <f>SUM(M30:M31)</f>
        <v>8375764.833333334</v>
      </c>
      <c r="N32" s="197">
        <f>SUM(N30:N31)</f>
        <v>8375764.833333334</v>
      </c>
      <c r="O32" s="197">
        <f>SUM(O30:O31)</f>
        <v>8375764.833333334</v>
      </c>
      <c r="P32" s="189"/>
    </row>
    <row r="33" spans="1:17" s="199" customFormat="1" ht="31.5" customHeight="1">
      <c r="A33" s="184">
        <v>25</v>
      </c>
      <c r="B33" s="198" t="s">
        <v>762</v>
      </c>
      <c r="C33" s="191">
        <f>C18-C32</f>
        <v>0</v>
      </c>
      <c r="D33" s="191">
        <f>D18-D32</f>
        <v>5060630.833333328</v>
      </c>
      <c r="E33" s="191">
        <f>D33+E18-E32</f>
        <v>2912091.6666666605</v>
      </c>
      <c r="F33" s="191">
        <f>E33+F18-F32</f>
        <v>11108452.499999993</v>
      </c>
      <c r="G33" s="191">
        <f>F33+G18-G32</f>
        <v>8959913.333333323</v>
      </c>
      <c r="H33" s="191">
        <f>G33+H18-H32</f>
        <v>6811374.166666655</v>
      </c>
      <c r="I33" s="191">
        <f>H33+I18-I32</f>
        <v>4662834.999999987</v>
      </c>
      <c r="J33" s="191">
        <f>I33+J18-J32</f>
        <v>2514295.833333319</v>
      </c>
      <c r="K33" s="191">
        <f>J33+K18-K32</f>
        <v>365756.66666665114</v>
      </c>
      <c r="L33" s="191">
        <f>K33+L18-L32</f>
        <v>6445617.499999985</v>
      </c>
      <c r="M33" s="191">
        <f>L33+M18-M32</f>
        <v>4297078.333333317</v>
      </c>
      <c r="N33" s="191">
        <f>M33+N18-N32</f>
        <v>2148539.1666666493</v>
      </c>
      <c r="O33" s="191">
        <f>N33+O18-O32</f>
        <v>0</v>
      </c>
      <c r="P33" s="172"/>
      <c r="Q33" s="172"/>
    </row>
  </sheetData>
  <sheetProtection selectLockedCells="1" selectUnlockedCells="1"/>
  <mergeCells count="10">
    <mergeCell ref="B1:O1"/>
    <mergeCell ref="B3:O3"/>
    <mergeCell ref="M5:O5"/>
    <mergeCell ref="A7:A8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Serif,Általános"NOSZLOP KÖZSÉG
ÖNKORMÁNYZATA&amp;R&amp;"MS Sans Serif,Általános"10.melléklet a ../2017. (II......)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pane ySplit="65535" topLeftCell="A1" activePane="topLeft" state="split"/>
      <selection pane="topLeft" activeCell="D21" sqref="D21"/>
      <selection pane="bottomLeft" activeCell="A1" sqref="A1"/>
    </sheetView>
  </sheetViews>
  <sheetFormatPr defaultColWidth="9.140625" defaultRowHeight="12.75" customHeight="1"/>
  <cols>
    <col min="1" max="1" width="9.140625" style="146" customWidth="1"/>
    <col min="2" max="2" width="51.421875" style="146" customWidth="1"/>
    <col min="3" max="3" width="14.7109375" style="146" customWidth="1"/>
    <col min="4" max="4" width="13.57421875" style="146" customWidth="1"/>
    <col min="5" max="16384" width="9.140625" style="146" customWidth="1"/>
  </cols>
  <sheetData>
    <row r="1" spans="2:4" ht="35.25" customHeight="1">
      <c r="B1" s="200" t="s">
        <v>763</v>
      </c>
      <c r="C1" s="200"/>
      <c r="D1" s="200"/>
    </row>
    <row r="2" ht="15.75" customHeight="1">
      <c r="D2" s="129" t="s">
        <v>764</v>
      </c>
    </row>
    <row r="3" spans="1:4" ht="15.75" customHeight="1">
      <c r="A3" s="201" t="s">
        <v>682</v>
      </c>
      <c r="B3" s="202" t="s">
        <v>2</v>
      </c>
      <c r="C3" s="203" t="s">
        <v>3</v>
      </c>
      <c r="D3" s="203" t="s">
        <v>4</v>
      </c>
    </row>
    <row r="4" spans="1:4" ht="15" customHeight="1">
      <c r="A4" s="201"/>
      <c r="B4" s="204" t="s">
        <v>765</v>
      </c>
      <c r="C4" s="205" t="s">
        <v>766</v>
      </c>
      <c r="D4" s="206" t="s">
        <v>767</v>
      </c>
    </row>
    <row r="5" spans="1:4" ht="15" customHeight="1">
      <c r="A5" s="149">
        <v>1</v>
      </c>
      <c r="B5" s="207" t="s">
        <v>768</v>
      </c>
      <c r="C5" s="207"/>
      <c r="D5" s="207"/>
    </row>
    <row r="6" spans="1:4" ht="15" customHeight="1">
      <c r="A6" s="149">
        <v>2</v>
      </c>
      <c r="B6" s="208" t="s">
        <v>769</v>
      </c>
      <c r="C6" s="209"/>
      <c r="D6" s="209"/>
    </row>
    <row r="7" spans="1:4" ht="47.25" customHeight="1">
      <c r="A7" s="149">
        <v>3</v>
      </c>
      <c r="B7" s="208" t="s">
        <v>770</v>
      </c>
      <c r="C7" s="209">
        <v>1</v>
      </c>
      <c r="D7" s="210">
        <v>36915</v>
      </c>
    </row>
    <row r="8" spans="1:4" ht="15" customHeight="1">
      <c r="A8" s="149">
        <v>4</v>
      </c>
      <c r="B8" s="208" t="s">
        <v>771</v>
      </c>
      <c r="C8" s="209"/>
      <c r="D8" s="210"/>
    </row>
    <row r="9" spans="1:4" ht="15.75" customHeight="1">
      <c r="A9" s="149">
        <v>5</v>
      </c>
      <c r="B9" s="208" t="s">
        <v>772</v>
      </c>
      <c r="C9" s="209">
        <v>81</v>
      </c>
      <c r="D9" s="210">
        <v>133221</v>
      </c>
    </row>
    <row r="10" spans="1:4" ht="31.5" customHeight="1">
      <c r="A10" s="149">
        <v>6</v>
      </c>
      <c r="B10" s="208" t="s">
        <v>773</v>
      </c>
      <c r="C10" s="209">
        <v>81</v>
      </c>
      <c r="D10" s="210">
        <v>80730</v>
      </c>
    </row>
    <row r="11" spans="1:4" ht="15" customHeight="1">
      <c r="A11" s="149">
        <v>7</v>
      </c>
      <c r="B11" s="211" t="s">
        <v>774</v>
      </c>
      <c r="C11" s="209">
        <v>163</v>
      </c>
      <c r="D11" s="210">
        <v>250866</v>
      </c>
    </row>
    <row r="12" spans="1:4" ht="15" customHeight="1">
      <c r="A12" s="149">
        <v>8</v>
      </c>
      <c r="B12" s="207" t="s">
        <v>775</v>
      </c>
      <c r="C12" s="207"/>
      <c r="D12" s="207"/>
    </row>
    <row r="13" spans="1:4" ht="31.5" customHeight="1">
      <c r="A13" s="149">
        <v>9</v>
      </c>
      <c r="B13" s="208" t="s">
        <v>776</v>
      </c>
      <c r="C13" s="203" t="s">
        <v>314</v>
      </c>
      <c r="D13" s="203" t="s">
        <v>314</v>
      </c>
    </row>
    <row r="14" spans="1:4" ht="15.75" customHeight="1">
      <c r="A14" s="149">
        <v>10</v>
      </c>
      <c r="B14" s="208" t="s">
        <v>777</v>
      </c>
      <c r="C14" s="203" t="s">
        <v>314</v>
      </c>
      <c r="D14" s="203" t="s">
        <v>314</v>
      </c>
    </row>
    <row r="15" spans="1:4" ht="17.25" customHeight="1">
      <c r="A15" s="149">
        <v>11</v>
      </c>
      <c r="B15" s="211" t="s">
        <v>778</v>
      </c>
      <c r="C15" s="203" t="s">
        <v>314</v>
      </c>
      <c r="D15" s="203" t="s">
        <v>314</v>
      </c>
    </row>
    <row r="16" spans="1:4" ht="27.75" customHeight="1">
      <c r="A16" s="149">
        <v>12</v>
      </c>
      <c r="B16" s="211" t="s">
        <v>779</v>
      </c>
      <c r="C16" s="203"/>
      <c r="D16" s="203"/>
    </row>
    <row r="17" spans="1:4" ht="17.25" customHeight="1">
      <c r="A17" s="149">
        <v>13</v>
      </c>
      <c r="B17" s="146" t="s">
        <v>780</v>
      </c>
      <c r="C17" s="203"/>
      <c r="D17" s="203"/>
    </row>
    <row r="18" spans="1:4" ht="17.25" customHeight="1">
      <c r="A18" s="149">
        <v>14</v>
      </c>
      <c r="B18" s="211" t="s">
        <v>781</v>
      </c>
      <c r="C18" s="203"/>
      <c r="D18" s="203"/>
    </row>
    <row r="19" spans="1:4" ht="31.5" customHeight="1">
      <c r="A19" s="149">
        <v>15</v>
      </c>
      <c r="B19" s="207" t="s">
        <v>782</v>
      </c>
      <c r="C19" s="207"/>
      <c r="D19" s="207"/>
    </row>
    <row r="20" spans="1:4" ht="15" customHeight="1">
      <c r="A20" s="149">
        <v>16</v>
      </c>
      <c r="B20" s="212" t="s">
        <v>783</v>
      </c>
      <c r="C20" s="213"/>
      <c r="D20" s="213"/>
    </row>
    <row r="21" spans="1:4" ht="15" customHeight="1">
      <c r="A21" s="149">
        <v>17</v>
      </c>
      <c r="B21" s="208" t="s">
        <v>784</v>
      </c>
      <c r="C21" s="209">
        <v>19</v>
      </c>
      <c r="D21" s="214">
        <v>96000</v>
      </c>
    </row>
    <row r="22" spans="1:4" ht="15" customHeight="1">
      <c r="A22" s="149">
        <v>18</v>
      </c>
      <c r="B22" s="208" t="s">
        <v>785</v>
      </c>
      <c r="C22" s="209">
        <v>3</v>
      </c>
      <c r="D22" s="214">
        <v>9000</v>
      </c>
    </row>
    <row r="23" spans="1:4" ht="15" customHeight="1">
      <c r="A23" s="149">
        <v>19</v>
      </c>
      <c r="B23" s="208" t="s">
        <v>786</v>
      </c>
      <c r="C23" s="209">
        <v>1</v>
      </c>
      <c r="D23" s="214">
        <v>3000</v>
      </c>
    </row>
    <row r="24" spans="1:4" ht="15" customHeight="1">
      <c r="A24" s="149">
        <v>20</v>
      </c>
      <c r="B24" s="211" t="s">
        <v>787</v>
      </c>
      <c r="C24" s="209">
        <f>SUM(C21:C23)</f>
        <v>23</v>
      </c>
      <c r="D24" s="210">
        <v>108000</v>
      </c>
    </row>
    <row r="25" spans="1:4" ht="15" customHeight="1">
      <c r="A25" s="149">
        <v>21</v>
      </c>
      <c r="B25" s="211" t="s">
        <v>788</v>
      </c>
      <c r="C25" s="209">
        <f>SUM(C11+C24)</f>
        <v>186</v>
      </c>
      <c r="D25" s="210">
        <f>SUM(D11+D24)</f>
        <v>358866</v>
      </c>
    </row>
  </sheetData>
  <sheetProtection selectLockedCells="1" selectUnlockedCells="1"/>
  <mergeCells count="5">
    <mergeCell ref="B1:D1"/>
    <mergeCell ref="A3:A4"/>
    <mergeCell ref="B5:D5"/>
    <mergeCell ref="B12:D12"/>
    <mergeCell ref="B19:D19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 
ÖNKORMÁNYZATA&amp;R&amp;"MS Sans Serif,Általános"11.melléklet a ../2017. (II......)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12.57421875" defaultRowHeight="12.75"/>
  <cols>
    <col min="1" max="1" width="8.140625" style="146" customWidth="1"/>
    <col min="2" max="2" width="30.00390625" style="146" customWidth="1"/>
    <col min="3" max="3" width="17.140625" style="146" customWidth="1"/>
    <col min="4" max="4" width="16.28125" style="146" customWidth="1"/>
    <col min="5" max="16384" width="11.57421875" style="146" customWidth="1"/>
  </cols>
  <sheetData>
    <row r="1" spans="1:4" ht="33.75" customHeight="1">
      <c r="A1" s="200" t="s">
        <v>789</v>
      </c>
      <c r="B1" s="200"/>
      <c r="C1" s="200"/>
      <c r="D1" s="200"/>
    </row>
    <row r="3" spans="1:4" s="216" customFormat="1" ht="35.25" customHeight="1">
      <c r="A3" s="201" t="s">
        <v>682</v>
      </c>
      <c r="B3" s="215" t="s">
        <v>2</v>
      </c>
      <c r="C3" s="215" t="s">
        <v>3</v>
      </c>
      <c r="D3" s="215" t="s">
        <v>4</v>
      </c>
    </row>
    <row r="4" spans="1:4" ht="35.25" customHeight="1">
      <c r="A4" s="201"/>
      <c r="B4" s="217" t="s">
        <v>683</v>
      </c>
      <c r="C4" s="218" t="s">
        <v>790</v>
      </c>
      <c r="D4" s="218"/>
    </row>
    <row r="5" spans="1:4" ht="35.25" customHeight="1">
      <c r="A5" s="201"/>
      <c r="B5" s="217"/>
      <c r="C5" s="219" t="s">
        <v>791</v>
      </c>
      <c r="D5" s="219" t="s">
        <v>792</v>
      </c>
    </row>
    <row r="6" spans="1:4" ht="35.25" customHeight="1">
      <c r="A6" s="203">
        <v>1</v>
      </c>
      <c r="B6" s="153" t="s">
        <v>793</v>
      </c>
      <c r="C6" s="203">
        <v>1</v>
      </c>
      <c r="D6" s="203"/>
    </row>
    <row r="7" spans="1:4" ht="35.25" customHeight="1">
      <c r="A7" s="203">
        <v>2</v>
      </c>
      <c r="B7" s="153" t="s">
        <v>794</v>
      </c>
      <c r="C7" s="203">
        <v>1</v>
      </c>
      <c r="D7" s="203">
        <v>1</v>
      </c>
    </row>
    <row r="8" spans="1:4" ht="35.25" customHeight="1">
      <c r="A8" s="203">
        <v>4</v>
      </c>
      <c r="B8" s="153" t="s">
        <v>795</v>
      </c>
      <c r="C8" s="203">
        <v>10</v>
      </c>
      <c r="D8" s="203"/>
    </row>
    <row r="9" spans="1:4" ht="35.25" customHeight="1">
      <c r="A9" s="203">
        <v>5</v>
      </c>
      <c r="B9" s="153" t="s">
        <v>796</v>
      </c>
      <c r="C9" s="203">
        <v>7</v>
      </c>
      <c r="D9" s="203"/>
    </row>
    <row r="10" spans="1:4" ht="35.25" customHeight="1">
      <c r="A10" s="203">
        <v>6</v>
      </c>
      <c r="B10" s="220" t="s">
        <v>797</v>
      </c>
      <c r="C10" s="215">
        <f>SUM(C6:C9)</f>
        <v>19</v>
      </c>
      <c r="D10" s="215">
        <f>SUM(D6:D8)</f>
        <v>1</v>
      </c>
    </row>
  </sheetData>
  <sheetProtection selectLockedCells="1" selectUnlockedCells="1"/>
  <mergeCells count="3">
    <mergeCell ref="A1:D1"/>
    <mergeCell ref="A3:A5"/>
    <mergeCell ref="C4:D4"/>
  </mergeCells>
  <printOptions horizontalCentered="1"/>
  <pageMargins left="0.7875" right="0.7875" top="1.0631944444444446" bottom="1.0631944444444446" header="0.7875" footer="0.5118055555555555"/>
  <pageSetup horizontalDpi="300" verticalDpi="300" orientation="portrait" paperSize="9"/>
  <headerFooter alignWithMargins="0">
    <oddHeader>&amp;L&amp;"MS Sans Serif,Általános"NOSZLOP KÖZSÉG
ÖNKORMÁNYZATA&amp;R&amp;"MS Sans Serif,Általános"12.melléklet a ../2017. (II......)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4">
      <pane ySplit="65535" topLeftCell="A4" activePane="topLeft" state="split"/>
      <selection pane="topLeft" activeCell="G1" sqref="G1"/>
      <selection pane="bottomLeft" activeCell="A4" sqref="A4"/>
    </sheetView>
  </sheetViews>
  <sheetFormatPr defaultColWidth="9.140625" defaultRowHeight="47.25" customHeight="1"/>
  <cols>
    <col min="1" max="1" width="7.8515625" style="1" customWidth="1"/>
    <col min="2" max="2" width="10.28125" style="2" customWidth="1"/>
    <col min="3" max="3" width="59.8515625" style="1" customWidth="1"/>
    <col min="4" max="4" width="16.8515625" style="1" customWidth="1"/>
    <col min="5" max="5" width="11.8515625" style="2" customWidth="1"/>
    <col min="6" max="6" width="49.8515625" style="1" customWidth="1"/>
    <col min="7" max="7" width="16.8515625" style="1" customWidth="1"/>
    <col min="8" max="8" width="9.140625" style="1" customWidth="1"/>
    <col min="9" max="9" width="14.8515625" style="1" customWidth="1"/>
    <col min="10" max="16384" width="9.140625" style="1" customWidth="1"/>
  </cols>
  <sheetData>
    <row r="1" ht="15" customHeight="1">
      <c r="G1" s="3" t="s">
        <v>14</v>
      </c>
    </row>
    <row r="2" spans="1:7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0.5" customHeight="1">
      <c r="A3" s="4"/>
      <c r="B3" s="6" t="s">
        <v>12</v>
      </c>
      <c r="C3" s="6"/>
      <c r="D3" s="6"/>
      <c r="E3" s="5" t="s">
        <v>13</v>
      </c>
      <c r="F3" s="5"/>
      <c r="G3" s="5"/>
    </row>
    <row r="4" spans="1:7" s="9" customFormat="1" ht="35.25" customHeight="1">
      <c r="A4" s="4"/>
      <c r="B4" s="4" t="s">
        <v>15</v>
      </c>
      <c r="C4" s="8" t="s">
        <v>16</v>
      </c>
      <c r="D4" s="4" t="s">
        <v>17</v>
      </c>
      <c r="E4" s="4" t="s">
        <v>15</v>
      </c>
      <c r="F4" s="8" t="s">
        <v>16</v>
      </c>
      <c r="G4" s="8" t="s">
        <v>688</v>
      </c>
    </row>
    <row r="5" spans="1:7" ht="59.25" customHeight="1">
      <c r="A5" s="10">
        <v>1</v>
      </c>
      <c r="B5" s="5" t="s">
        <v>549</v>
      </c>
      <c r="C5" s="11" t="s">
        <v>689</v>
      </c>
      <c r="D5" s="12">
        <f>SUM('1.Mérleg'!D6)</f>
        <v>26093947</v>
      </c>
      <c r="E5" s="13" t="s">
        <v>22</v>
      </c>
      <c r="F5" s="14" t="s">
        <v>23</v>
      </c>
      <c r="G5" s="12">
        <f>SUM('14. Óvoda-ktgvetési kiadások'!F11)</f>
        <v>20459950</v>
      </c>
    </row>
    <row r="6" spans="1:7" ht="40.5" customHeight="1">
      <c r="A6" s="10">
        <v>2</v>
      </c>
      <c r="B6" s="5" t="s">
        <v>549</v>
      </c>
      <c r="C6" s="11" t="s">
        <v>690</v>
      </c>
      <c r="D6" s="12">
        <f>SUM(D9-D5)</f>
        <v>4451903</v>
      </c>
      <c r="E6" s="13" t="s">
        <v>26</v>
      </c>
      <c r="F6" s="14" t="s">
        <v>27</v>
      </c>
      <c r="G6" s="12">
        <f>SUM('14. Óvoda-ktgvetési kiadások'!F12)</f>
        <v>4608400</v>
      </c>
    </row>
    <row r="7" spans="1:7" ht="40.5" customHeight="1">
      <c r="A7" s="10">
        <v>3</v>
      </c>
      <c r="B7" s="5"/>
      <c r="C7" s="11"/>
      <c r="D7" s="12"/>
      <c r="E7" s="13" t="s">
        <v>30</v>
      </c>
      <c r="F7" s="14" t="s">
        <v>31</v>
      </c>
      <c r="G7" s="12">
        <f>SUM('14. Óvoda-ktgvetési kiadások'!F28)</f>
        <v>4842500</v>
      </c>
    </row>
    <row r="8" spans="1:7" ht="40.5" customHeight="1">
      <c r="A8" s="10">
        <v>4</v>
      </c>
      <c r="B8" s="5"/>
      <c r="C8" s="11"/>
      <c r="D8" s="12"/>
      <c r="E8" s="13" t="s">
        <v>42</v>
      </c>
      <c r="F8" s="12" t="s">
        <v>43</v>
      </c>
      <c r="G8" s="12">
        <f>SUM('14. Óvoda-ktgvetési kiadások'!F31)</f>
        <v>635000</v>
      </c>
    </row>
    <row r="9" spans="1:7" ht="40.5" customHeight="1">
      <c r="A9" s="10">
        <v>5</v>
      </c>
      <c r="B9" s="17" t="s">
        <v>64</v>
      </c>
      <c r="C9" s="17" t="s">
        <v>65</v>
      </c>
      <c r="D9" s="18">
        <f>SUM(G9)</f>
        <v>30545850</v>
      </c>
      <c r="E9" s="17" t="s">
        <v>66</v>
      </c>
      <c r="F9" s="19" t="s">
        <v>67</v>
      </c>
      <c r="G9" s="18">
        <f>SUM(G5:G8)</f>
        <v>30545850</v>
      </c>
    </row>
  </sheetData>
  <sheetProtection selectLockedCells="1" selectUnlockedCells="1"/>
  <mergeCells count="3">
    <mergeCell ref="A2:A4"/>
    <mergeCell ref="B3:D3"/>
    <mergeCell ref="E3:G3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&amp;L&amp;"MS Sans Serif,Általános"NOSZLOP KÖZSÉG ÖNKORMÁNYZATA&amp;C&amp;"MS Sans Serif,Általános"NOSZLOPI ÓVODA
2017 KÖLTSÉGVETÉS
BEVÉTELEK ÉS KIADÁSOK ALAKULÁSA&amp;R&amp;"MS Sans Serif,Általános"13.melléklet a ../2017. (II......)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pane ySplit="4" topLeftCell="A29" activePane="bottomLeft" state="frozen"/>
      <selection pane="topLeft" activeCell="A1" sqref="A1"/>
      <selection pane="bottomLeft" activeCell="A9" sqref="A9"/>
    </sheetView>
  </sheetViews>
  <sheetFormatPr defaultColWidth="9.140625" defaultRowHeight="21" customHeight="1"/>
  <cols>
    <col min="1" max="1" width="8.140625" style="221" customWidth="1"/>
    <col min="2" max="2" width="69.57421875" style="221" customWidth="1"/>
    <col min="3" max="3" width="25.421875" style="221" customWidth="1"/>
    <col min="4" max="4" width="22.421875" style="221" customWidth="1"/>
    <col min="5" max="6" width="20.00390625" style="221" customWidth="1"/>
    <col min="7" max="16384" width="9.140625" style="221" customWidth="1"/>
  </cols>
  <sheetData>
    <row r="1" spans="1:6" s="224" customFormat="1" ht="21" customHeight="1">
      <c r="A1" s="222" t="s">
        <v>693</v>
      </c>
      <c r="B1" s="222"/>
      <c r="C1" s="222"/>
      <c r="D1" s="222"/>
      <c r="E1" s="222"/>
      <c r="F1" s="223" t="s">
        <v>14</v>
      </c>
    </row>
    <row r="2" spans="1:6" s="224" customFormat="1" ht="21" customHeight="1">
      <c r="A2" s="225"/>
      <c r="B2" s="226" t="s">
        <v>2</v>
      </c>
      <c r="C2" s="226" t="s">
        <v>3</v>
      </c>
      <c r="D2" s="226" t="s">
        <v>4</v>
      </c>
      <c r="E2" s="226" t="s">
        <v>5</v>
      </c>
      <c r="F2" s="226" t="s">
        <v>441</v>
      </c>
    </row>
    <row r="3" spans="1:6" s="224" customFormat="1" ht="21" customHeight="1">
      <c r="A3" s="227" t="s">
        <v>1</v>
      </c>
      <c r="B3" s="227" t="s">
        <v>683</v>
      </c>
      <c r="C3" s="227" t="s">
        <v>468</v>
      </c>
      <c r="D3" s="227" t="s">
        <v>798</v>
      </c>
      <c r="E3" s="227" t="s">
        <v>799</v>
      </c>
      <c r="F3" s="227" t="s">
        <v>800</v>
      </c>
    </row>
    <row r="4" spans="1:6" s="224" customFormat="1" ht="30" customHeight="1">
      <c r="A4" s="227"/>
      <c r="B4" s="227"/>
      <c r="C4" s="227" t="s">
        <v>801</v>
      </c>
      <c r="D4" s="227" t="s">
        <v>802</v>
      </c>
      <c r="E4" s="227" t="s">
        <v>803</v>
      </c>
      <c r="F4" s="227"/>
    </row>
    <row r="5" spans="1:6" s="224" customFormat="1" ht="21" customHeight="1">
      <c r="A5" s="228">
        <v>1</v>
      </c>
      <c r="B5" s="229" t="s">
        <v>696</v>
      </c>
      <c r="C5" s="229"/>
      <c r="D5" s="230">
        <v>19384950</v>
      </c>
      <c r="E5" s="230"/>
      <c r="F5" s="230">
        <f aca="true" t="shared" si="0" ref="F5:F27">SUM(C5:E5)</f>
        <v>19384950</v>
      </c>
    </row>
    <row r="6" spans="1:6" s="224" customFormat="1" ht="21" customHeight="1">
      <c r="A6" s="228">
        <v>2</v>
      </c>
      <c r="B6" s="229" t="s">
        <v>697</v>
      </c>
      <c r="C6" s="229"/>
      <c r="D6" s="230">
        <v>608000</v>
      </c>
      <c r="E6" s="230"/>
      <c r="F6" s="230">
        <f t="shared" si="0"/>
        <v>608000</v>
      </c>
    </row>
    <row r="7" spans="1:6" s="224" customFormat="1" ht="21" customHeight="1">
      <c r="A7" s="228">
        <v>3</v>
      </c>
      <c r="B7" s="229" t="s">
        <v>698</v>
      </c>
      <c r="C7" s="229"/>
      <c r="D7" s="230">
        <v>167000</v>
      </c>
      <c r="E7" s="230"/>
      <c r="F7" s="230">
        <f t="shared" si="0"/>
        <v>167000</v>
      </c>
    </row>
    <row r="8" spans="1:6" s="224" customFormat="1" ht="21" customHeight="1">
      <c r="A8" s="228">
        <v>4</v>
      </c>
      <c r="B8" s="231" t="s">
        <v>700</v>
      </c>
      <c r="C8" s="231"/>
      <c r="D8" s="232">
        <f>SUM(D5:D7)</f>
        <v>20159950</v>
      </c>
      <c r="E8" s="232">
        <f>SUM(E5:E7)</f>
        <v>0</v>
      </c>
      <c r="F8" s="232">
        <f t="shared" si="0"/>
        <v>20159950</v>
      </c>
    </row>
    <row r="9" spans="1:6" s="224" customFormat="1" ht="36" customHeight="1">
      <c r="A9" s="228">
        <v>5</v>
      </c>
      <c r="B9" s="229" t="s">
        <v>701</v>
      </c>
      <c r="C9" s="230">
        <v>300000</v>
      </c>
      <c r="D9" s="230"/>
      <c r="E9" s="230"/>
      <c r="F9" s="230">
        <f t="shared" si="0"/>
        <v>300000</v>
      </c>
    </row>
    <row r="10" spans="1:6" s="224" customFormat="1" ht="21" customHeight="1">
      <c r="A10" s="228">
        <v>6</v>
      </c>
      <c r="B10" s="231" t="s">
        <v>702</v>
      </c>
      <c r="C10" s="232">
        <f>SUM(C9)</f>
        <v>300000</v>
      </c>
      <c r="D10" s="232">
        <f>SUM(D9)</f>
        <v>0</v>
      </c>
      <c r="E10" s="232">
        <f>SUM(E9)</f>
        <v>0</v>
      </c>
      <c r="F10" s="232">
        <f t="shared" si="0"/>
        <v>300000</v>
      </c>
    </row>
    <row r="11" spans="1:6" s="224" customFormat="1" ht="21" customHeight="1">
      <c r="A11" s="228">
        <v>7</v>
      </c>
      <c r="B11" s="231" t="s">
        <v>703</v>
      </c>
      <c r="C11" s="232">
        <f>SUM(C8+C10)</f>
        <v>300000</v>
      </c>
      <c r="D11" s="232">
        <f>SUM(D8+D10)</f>
        <v>20159950</v>
      </c>
      <c r="E11" s="232">
        <f>SUM(E8+E10)</f>
        <v>0</v>
      </c>
      <c r="F11" s="232">
        <f t="shared" si="0"/>
        <v>20459950</v>
      </c>
    </row>
    <row r="12" spans="1:6" s="224" customFormat="1" ht="36.75" customHeight="1">
      <c r="A12" s="228">
        <v>8</v>
      </c>
      <c r="B12" s="231" t="s">
        <v>704</v>
      </c>
      <c r="C12" s="232">
        <v>66000</v>
      </c>
      <c r="D12" s="232">
        <v>4542400</v>
      </c>
      <c r="E12" s="232"/>
      <c r="F12" s="232">
        <f t="shared" si="0"/>
        <v>4608400</v>
      </c>
    </row>
    <row r="13" spans="1:6" s="224" customFormat="1" ht="21" customHeight="1">
      <c r="A13" s="228">
        <v>9</v>
      </c>
      <c r="B13" s="229" t="s">
        <v>705</v>
      </c>
      <c r="C13" s="230"/>
      <c r="D13" s="230">
        <v>320000</v>
      </c>
      <c r="E13" s="230"/>
      <c r="F13" s="230">
        <f t="shared" si="0"/>
        <v>320000</v>
      </c>
    </row>
    <row r="14" spans="1:6" s="224" customFormat="1" ht="21" customHeight="1">
      <c r="A14" s="228">
        <v>10</v>
      </c>
      <c r="B14" s="229" t="s">
        <v>706</v>
      </c>
      <c r="C14" s="230"/>
      <c r="D14" s="230">
        <v>140000</v>
      </c>
      <c r="E14" s="230">
        <v>740000</v>
      </c>
      <c r="F14" s="230">
        <f t="shared" si="0"/>
        <v>880000</v>
      </c>
    </row>
    <row r="15" spans="1:6" s="224" customFormat="1" ht="21" customHeight="1">
      <c r="A15" s="228">
        <v>11</v>
      </c>
      <c r="B15" s="231" t="s">
        <v>707</v>
      </c>
      <c r="C15" s="232">
        <f>SUM(C13:C14)</f>
        <v>0</v>
      </c>
      <c r="D15" s="232">
        <f>SUM(D13:D14)</f>
        <v>460000</v>
      </c>
      <c r="E15" s="232">
        <f>SUM(E13:E14)</f>
        <v>740000</v>
      </c>
      <c r="F15" s="232">
        <f t="shared" si="0"/>
        <v>1200000</v>
      </c>
    </row>
    <row r="16" spans="1:6" s="224" customFormat="1" ht="21" customHeight="1">
      <c r="A16" s="228">
        <v>12</v>
      </c>
      <c r="B16" s="229" t="s">
        <v>709</v>
      </c>
      <c r="C16" s="230"/>
      <c r="D16" s="230"/>
      <c r="E16" s="230">
        <v>50000</v>
      </c>
      <c r="F16" s="230">
        <f t="shared" si="0"/>
        <v>50000</v>
      </c>
    </row>
    <row r="17" spans="1:6" s="224" customFormat="1" ht="21" customHeight="1">
      <c r="A17" s="228">
        <v>13</v>
      </c>
      <c r="B17" s="231" t="s">
        <v>710</v>
      </c>
      <c r="C17" s="232">
        <f>SUM(C16)</f>
        <v>0</v>
      </c>
      <c r="D17" s="232">
        <f>SUM(D16)</f>
        <v>0</v>
      </c>
      <c r="E17" s="232">
        <f>SUM(E16)</f>
        <v>50000</v>
      </c>
      <c r="F17" s="232">
        <f t="shared" si="0"/>
        <v>50000</v>
      </c>
    </row>
    <row r="18" spans="1:6" s="224" customFormat="1" ht="21" customHeight="1">
      <c r="A18" s="228">
        <v>14</v>
      </c>
      <c r="B18" s="229" t="s">
        <v>711</v>
      </c>
      <c r="C18" s="230"/>
      <c r="D18" s="230"/>
      <c r="E18" s="230">
        <v>1500000</v>
      </c>
      <c r="F18" s="230">
        <f t="shared" si="0"/>
        <v>1500000</v>
      </c>
    </row>
    <row r="19" spans="1:6" s="224" customFormat="1" ht="21" customHeight="1">
      <c r="A19" s="228">
        <v>15</v>
      </c>
      <c r="B19" s="229" t="s">
        <v>712</v>
      </c>
      <c r="C19" s="230"/>
      <c r="D19" s="230"/>
      <c r="E19" s="230">
        <v>500000</v>
      </c>
      <c r="F19" s="230">
        <f t="shared" si="0"/>
        <v>500000</v>
      </c>
    </row>
    <row r="20" spans="1:6" s="224" customFormat="1" ht="21" customHeight="1">
      <c r="A20" s="228">
        <v>16</v>
      </c>
      <c r="B20" s="229" t="s">
        <v>804</v>
      </c>
      <c r="C20" s="230"/>
      <c r="D20" s="230">
        <v>100000</v>
      </c>
      <c r="E20" s="230"/>
      <c r="F20" s="230">
        <f t="shared" si="0"/>
        <v>100000</v>
      </c>
    </row>
    <row r="21" spans="1:6" s="224" customFormat="1" ht="21" customHeight="1">
      <c r="A21" s="228">
        <v>17</v>
      </c>
      <c r="B21" s="229" t="s">
        <v>714</v>
      </c>
      <c r="C21" s="230"/>
      <c r="D21" s="230"/>
      <c r="E21" s="230">
        <v>400000</v>
      </c>
      <c r="F21" s="230">
        <f t="shared" si="0"/>
        <v>400000</v>
      </c>
    </row>
    <row r="22" spans="1:6" s="224" customFormat="1" ht="21" customHeight="1">
      <c r="A22" s="228">
        <v>18</v>
      </c>
      <c r="B22" s="231" t="s">
        <v>715</v>
      </c>
      <c r="C22" s="232">
        <f>SUM(C18:C21)</f>
        <v>0</v>
      </c>
      <c r="D22" s="232">
        <f>SUM(D18:D21)</f>
        <v>100000</v>
      </c>
      <c r="E22" s="232">
        <f>SUM(E18:E21)</f>
        <v>2400000</v>
      </c>
      <c r="F22" s="232">
        <f t="shared" si="0"/>
        <v>2500000</v>
      </c>
    </row>
    <row r="23" spans="1:6" s="224" customFormat="1" ht="21" customHeight="1">
      <c r="A23" s="228">
        <v>19</v>
      </c>
      <c r="B23" s="229" t="s">
        <v>716</v>
      </c>
      <c r="C23" s="230"/>
      <c r="D23" s="230">
        <v>50000</v>
      </c>
      <c r="E23" s="230"/>
      <c r="F23" s="230">
        <f t="shared" si="0"/>
        <v>50000</v>
      </c>
    </row>
    <row r="24" spans="1:6" s="224" customFormat="1" ht="21" customHeight="1">
      <c r="A24" s="228">
        <v>20</v>
      </c>
      <c r="B24" s="231" t="s">
        <v>717</v>
      </c>
      <c r="C24" s="232">
        <f>SUM(C23)</f>
        <v>0</v>
      </c>
      <c r="D24" s="232">
        <f>SUM(D23)</f>
        <v>50000</v>
      </c>
      <c r="E24" s="232">
        <f>SUM(E23)</f>
        <v>0</v>
      </c>
      <c r="F24" s="232">
        <f t="shared" si="0"/>
        <v>50000</v>
      </c>
    </row>
    <row r="25" spans="1:6" s="224" customFormat="1" ht="21" customHeight="1">
      <c r="A25" s="228">
        <v>21</v>
      </c>
      <c r="B25" s="229" t="s">
        <v>718</v>
      </c>
      <c r="C25" s="230"/>
      <c r="D25" s="230">
        <v>151000</v>
      </c>
      <c r="E25" s="230">
        <v>861500</v>
      </c>
      <c r="F25" s="230">
        <f t="shared" si="0"/>
        <v>1012500</v>
      </c>
    </row>
    <row r="26" spans="1:6" s="224" customFormat="1" ht="21" customHeight="1">
      <c r="A26" s="228">
        <v>22</v>
      </c>
      <c r="B26" s="229" t="s">
        <v>719</v>
      </c>
      <c r="C26" s="230"/>
      <c r="D26" s="230"/>
      <c r="E26" s="230">
        <v>30000</v>
      </c>
      <c r="F26" s="230">
        <f t="shared" si="0"/>
        <v>30000</v>
      </c>
    </row>
    <row r="27" spans="1:6" s="224" customFormat="1" ht="21" customHeight="1">
      <c r="A27" s="228">
        <v>23</v>
      </c>
      <c r="B27" s="231" t="s">
        <v>720</v>
      </c>
      <c r="C27" s="232">
        <f>SUM(C25:C26)</f>
        <v>0</v>
      </c>
      <c r="D27" s="232">
        <f>SUM(D25:D26)</f>
        <v>151000</v>
      </c>
      <c r="E27" s="232">
        <f>SUM(E25:E26)</f>
        <v>891500</v>
      </c>
      <c r="F27" s="232">
        <f t="shared" si="0"/>
        <v>1042500</v>
      </c>
    </row>
    <row r="28" spans="1:6" s="224" customFormat="1" ht="21" customHeight="1">
      <c r="A28" s="228">
        <v>24</v>
      </c>
      <c r="B28" s="231" t="s">
        <v>721</v>
      </c>
      <c r="C28" s="232">
        <f>SUM(C15+C17+C22+C24+C27)</f>
        <v>0</v>
      </c>
      <c r="D28" s="232">
        <f>SUM(D15+D17+D22+D24+D27)</f>
        <v>761000</v>
      </c>
      <c r="E28" s="232">
        <f>SUM(E15+E17+E22+E24+E27)</f>
        <v>4081500</v>
      </c>
      <c r="F28" s="232">
        <f>SUM(F15+F17+F22+F24+F27)</f>
        <v>4842500</v>
      </c>
    </row>
    <row r="29" spans="1:6" s="224" customFormat="1" ht="21" customHeight="1">
      <c r="A29" s="228">
        <v>25</v>
      </c>
      <c r="B29" s="229" t="s">
        <v>722</v>
      </c>
      <c r="C29" s="230"/>
      <c r="D29" s="230">
        <v>500000</v>
      </c>
      <c r="E29" s="230"/>
      <c r="F29" s="230">
        <f aca="true" t="shared" si="1" ref="F29:F32">SUM(C29:E29)</f>
        <v>500000</v>
      </c>
    </row>
    <row r="30" spans="1:6" s="224" customFormat="1" ht="21" customHeight="1">
      <c r="A30" s="228">
        <v>26</v>
      </c>
      <c r="B30" s="229" t="s">
        <v>723</v>
      </c>
      <c r="C30" s="230"/>
      <c r="D30" s="230">
        <v>135000</v>
      </c>
      <c r="E30" s="230"/>
      <c r="F30" s="230">
        <f t="shared" si="1"/>
        <v>135000</v>
      </c>
    </row>
    <row r="31" spans="1:6" s="224" customFormat="1" ht="21" customHeight="1">
      <c r="A31" s="228">
        <v>27</v>
      </c>
      <c r="B31" s="231" t="s">
        <v>724</v>
      </c>
      <c r="C31" s="232">
        <f>SUM(C29:C30)</f>
        <v>0</v>
      </c>
      <c r="D31" s="232">
        <f>SUM(D29:D30)</f>
        <v>635000</v>
      </c>
      <c r="E31" s="232">
        <f>SUM(E29:E30)</f>
        <v>0</v>
      </c>
      <c r="F31" s="232">
        <f t="shared" si="1"/>
        <v>635000</v>
      </c>
    </row>
    <row r="32" spans="1:6" s="224" customFormat="1" ht="21" customHeight="1">
      <c r="A32" s="228">
        <v>28</v>
      </c>
      <c r="B32" s="231" t="s">
        <v>725</v>
      </c>
      <c r="C32" s="232">
        <f>SUM(C11+C12+C28+C31)</f>
        <v>366000</v>
      </c>
      <c r="D32" s="232">
        <f>SUM(D11+D12+D28+D31)</f>
        <v>26098350</v>
      </c>
      <c r="E32" s="232">
        <f>SUM(E11+E12+E28+E31)</f>
        <v>4081500</v>
      </c>
      <c r="F32" s="232">
        <f t="shared" si="1"/>
        <v>30545850</v>
      </c>
    </row>
  </sheetData>
  <sheetProtection selectLockedCells="1" selectUnlockedCells="1"/>
  <mergeCells count="4">
    <mergeCell ref="A1:E1"/>
    <mergeCell ref="A3:A4"/>
    <mergeCell ref="B3:B4"/>
    <mergeCell ref="F3:F4"/>
  </mergeCells>
  <printOptions/>
  <pageMargins left="0.7479166666666667" right="0.7479166666666667" top="1.5750000000000002" bottom="0.9840277777777777" header="0.5118055555555555" footer="0.5118055555555555"/>
  <pageSetup fitToHeight="1" fitToWidth="1" horizontalDpi="300" verticalDpi="300" orientation="landscape"/>
  <headerFooter alignWithMargins="0">
    <oddHeader>&amp;LNoszlop Község
Önkormányzata&amp;CNOSZLOPI ÓVODA
2017.ÉVI KÖLTSÉGVETÉSE&amp;R14.melléklet a ..../2017. (II:....)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140625" style="224" customWidth="1"/>
    <col min="2" max="2" width="41.00390625" style="224" customWidth="1"/>
    <col min="3" max="3" width="32.8515625" style="224" customWidth="1"/>
    <col min="4" max="16384" width="9.140625" style="224" customWidth="1"/>
  </cols>
  <sheetData>
    <row r="1" spans="1:3" ht="36" customHeight="1">
      <c r="A1" s="222" t="s">
        <v>805</v>
      </c>
      <c r="B1" s="222"/>
      <c r="C1" s="222"/>
    </row>
    <row r="2" spans="1:3" ht="30">
      <c r="A2" s="227" t="s">
        <v>727</v>
      </c>
      <c r="B2" s="227" t="s">
        <v>683</v>
      </c>
      <c r="C2" s="227" t="s">
        <v>806</v>
      </c>
    </row>
    <row r="3" spans="1:3" ht="15">
      <c r="A3" s="227"/>
      <c r="B3" s="227" t="s">
        <v>2</v>
      </c>
      <c r="C3" s="227" t="s">
        <v>3</v>
      </c>
    </row>
    <row r="4" spans="1:3" ht="34.5" customHeight="1">
      <c r="A4" s="228">
        <v>1</v>
      </c>
      <c r="B4" s="233" t="s">
        <v>733</v>
      </c>
      <c r="C4" s="234">
        <v>30545850</v>
      </c>
    </row>
    <row r="5" spans="1:3" ht="34.5" customHeight="1">
      <c r="A5" s="235">
        <v>2</v>
      </c>
      <c r="B5" s="236" t="s">
        <v>734</v>
      </c>
      <c r="C5" s="237">
        <f aca="true" t="shared" si="0" ref="C5:C6">SUM(C4)</f>
        <v>30545850</v>
      </c>
    </row>
    <row r="6" spans="1:3" ht="34.5" customHeight="1">
      <c r="A6" s="235">
        <v>3</v>
      </c>
      <c r="B6" s="236" t="s">
        <v>735</v>
      </c>
      <c r="C6" s="237">
        <f t="shared" si="0"/>
        <v>30545850</v>
      </c>
    </row>
  </sheetData>
  <sheetProtection selectLockedCells="1" selectUnlockedCells="1"/>
  <mergeCells count="1">
    <mergeCell ref="A1:C1"/>
  </mergeCells>
  <printOptions horizontalCentered="1"/>
  <pageMargins left="0.7479166666666667" right="0.7479166666666667" top="1.96875" bottom="0.9840277777777777" header="0.5118055555555555" footer="0.5118055555555555"/>
  <pageSetup horizontalDpi="300" verticalDpi="300" orientation="landscape"/>
  <headerFooter alignWithMargins="0">
    <oddHeader>&amp;LNoszlop Község 
Önkormányzata&amp;CNOSZLOPI ÓVODA
2017.ÉVI KÖLTSÉGVETÉSE&amp;R15.melléklet a ....../2017 (II.....) önkormányzati rendelethet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AK16" sqref="AK16"/>
    </sheetView>
  </sheetViews>
  <sheetFormatPr defaultColWidth="9.140625" defaultRowHeight="12.75"/>
  <cols>
    <col min="1" max="28" width="2.7109375" style="20" customWidth="1"/>
    <col min="29" max="29" width="2.7109375" style="21" customWidth="1"/>
    <col min="30" max="32" width="2.7109375" style="20" customWidth="1"/>
    <col min="33" max="35" width="2.7109375" style="22" customWidth="1"/>
    <col min="36" max="36" width="6.7109375" style="22" customWidth="1"/>
    <col min="37" max="39" width="2.7109375" style="22" customWidth="1"/>
    <col min="40" max="40" width="6.7109375" style="22" customWidth="1"/>
    <col min="41" max="43" width="2.7109375" style="22" customWidth="1"/>
    <col min="44" max="44" width="6.7109375" style="22" customWidth="1"/>
    <col min="45" max="45" width="2.7109375" style="20" customWidth="1"/>
    <col min="46" max="46" width="10.140625" style="20" customWidth="1"/>
    <col min="47" max="16384" width="9.140625" style="20" customWidth="1"/>
  </cols>
  <sheetData>
    <row r="1" spans="1:36" s="20" customFormat="1" ht="39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4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34.5" customHeight="1">
      <c r="A3" s="25"/>
      <c r="B3" s="25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28" t="s">
        <v>4</v>
      </c>
      <c r="AH3" s="28"/>
      <c r="AI3" s="28"/>
      <c r="AJ3" s="28"/>
      <c r="AK3" s="28" t="s">
        <v>5</v>
      </c>
      <c r="AL3" s="28"/>
      <c r="AM3" s="28"/>
      <c r="AN3" s="28"/>
      <c r="AO3" s="28" t="s">
        <v>6</v>
      </c>
      <c r="AP3" s="28"/>
      <c r="AQ3" s="28"/>
      <c r="AR3" s="28"/>
    </row>
    <row r="4" spans="1:44" ht="51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29" t="s">
        <v>17</v>
      </c>
      <c r="AH4" s="29"/>
      <c r="AI4" s="29"/>
      <c r="AJ4" s="29"/>
      <c r="AK4" s="29" t="s">
        <v>18</v>
      </c>
      <c r="AL4" s="29"/>
      <c r="AM4" s="29"/>
      <c r="AN4" s="29"/>
      <c r="AO4" s="29" t="s">
        <v>19</v>
      </c>
      <c r="AP4" s="29"/>
      <c r="AQ4" s="29"/>
      <c r="AR4" s="29"/>
    </row>
    <row r="5" spans="1:44" s="34" customFormat="1" ht="12.75" customHeight="1">
      <c r="A5" s="30" t="s">
        <v>71</v>
      </c>
      <c r="B5" s="30"/>
      <c r="C5" s="31" t="s">
        <v>21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 t="s">
        <v>20</v>
      </c>
      <c r="AD5" s="32"/>
      <c r="AE5" s="32"/>
      <c r="AF5" s="32"/>
      <c r="AG5" s="33"/>
      <c r="AH5" s="33"/>
      <c r="AI5" s="33"/>
      <c r="AJ5" s="33"/>
      <c r="AK5" s="33">
        <v>9652</v>
      </c>
      <c r="AL5" s="33"/>
      <c r="AM5" s="33"/>
      <c r="AN5" s="33"/>
      <c r="AO5" s="33">
        <v>9652</v>
      </c>
      <c r="AP5" s="33"/>
      <c r="AQ5" s="33"/>
      <c r="AR5" s="33"/>
    </row>
    <row r="6" spans="1:44" s="34" customFormat="1" ht="12.75" customHeight="1">
      <c r="A6" s="30" t="s">
        <v>72</v>
      </c>
      <c r="B6" s="30"/>
      <c r="C6" s="35" t="s">
        <v>25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2" t="s">
        <v>24</v>
      </c>
      <c r="AD6" s="32"/>
      <c r="AE6" s="32"/>
      <c r="AF6" s="32"/>
      <c r="AG6" s="33">
        <v>26093947</v>
      </c>
      <c r="AH6" s="33"/>
      <c r="AI6" s="33"/>
      <c r="AJ6" s="33"/>
      <c r="AK6" s="33">
        <v>26093947</v>
      </c>
      <c r="AL6" s="33"/>
      <c r="AM6" s="33"/>
      <c r="AN6" s="33"/>
      <c r="AO6" s="33">
        <v>26330310</v>
      </c>
      <c r="AP6" s="33"/>
      <c r="AQ6" s="33"/>
      <c r="AR6" s="33"/>
    </row>
    <row r="7" spans="1:44" s="34" customFormat="1" ht="25.5" customHeight="1">
      <c r="A7" s="30" t="s">
        <v>73</v>
      </c>
      <c r="B7" s="30"/>
      <c r="C7" s="35" t="s">
        <v>29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2" t="s">
        <v>28</v>
      </c>
      <c r="AD7" s="32"/>
      <c r="AE7" s="32"/>
      <c r="AF7" s="32"/>
      <c r="AG7" s="33">
        <v>16538154</v>
      </c>
      <c r="AH7" s="33"/>
      <c r="AI7" s="33"/>
      <c r="AJ7" s="33"/>
      <c r="AK7" s="33">
        <v>16538154</v>
      </c>
      <c r="AL7" s="33"/>
      <c r="AM7" s="33"/>
      <c r="AN7" s="33"/>
      <c r="AO7" s="33">
        <v>16128595</v>
      </c>
      <c r="AP7" s="33"/>
      <c r="AQ7" s="33"/>
      <c r="AR7" s="33"/>
    </row>
    <row r="8" spans="1:44" ht="12.75" customHeight="1">
      <c r="A8" s="30" t="s">
        <v>74</v>
      </c>
      <c r="B8" s="30"/>
      <c r="C8" s="35" t="s">
        <v>33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2" t="s">
        <v>32</v>
      </c>
      <c r="AD8" s="32"/>
      <c r="AE8" s="32"/>
      <c r="AF8" s="32"/>
      <c r="AG8" s="33">
        <v>1200000</v>
      </c>
      <c r="AH8" s="33"/>
      <c r="AI8" s="33"/>
      <c r="AJ8" s="33"/>
      <c r="AK8" s="33">
        <v>1200000</v>
      </c>
      <c r="AL8" s="33"/>
      <c r="AM8" s="33"/>
      <c r="AN8" s="33"/>
      <c r="AO8" s="33">
        <v>1200000</v>
      </c>
      <c r="AP8" s="33"/>
      <c r="AQ8" s="33"/>
      <c r="AR8" s="33"/>
    </row>
    <row r="9" spans="1:44" s="36" customFormat="1" ht="12.75" customHeight="1">
      <c r="A9" s="30" t="s">
        <v>75</v>
      </c>
      <c r="B9" s="30"/>
      <c r="C9" s="35" t="s">
        <v>37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2" t="s">
        <v>36</v>
      </c>
      <c r="AD9" s="32"/>
      <c r="AE9" s="32"/>
      <c r="AF9" s="32"/>
      <c r="AG9" s="33"/>
      <c r="AH9" s="33"/>
      <c r="AI9" s="33"/>
      <c r="AJ9" s="33"/>
      <c r="AK9" s="33"/>
      <c r="AL9" s="33"/>
      <c r="AM9" s="33"/>
      <c r="AN9" s="33"/>
      <c r="AO9" s="33">
        <v>1112126</v>
      </c>
      <c r="AP9" s="33"/>
      <c r="AQ9" s="33"/>
      <c r="AR9" s="33"/>
    </row>
    <row r="10" spans="1:44" s="36" customFormat="1" ht="12.75" customHeight="1">
      <c r="A10" s="30" t="s">
        <v>76</v>
      </c>
      <c r="B10" s="30"/>
      <c r="C10" s="35" t="s">
        <v>77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2" t="s">
        <v>78</v>
      </c>
      <c r="AD10" s="32"/>
      <c r="AE10" s="32"/>
      <c r="AF10" s="32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12.75" customHeight="1">
      <c r="A11" s="30" t="s">
        <v>79</v>
      </c>
      <c r="B11" s="30"/>
      <c r="C11" s="35" t="s">
        <v>80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2" t="s">
        <v>81</v>
      </c>
      <c r="AD11" s="32"/>
      <c r="AE11" s="32"/>
      <c r="AF11" s="32"/>
      <c r="AG11" s="38">
        <f>SUM(AG5:AJ10)</f>
        <v>43832101</v>
      </c>
      <c r="AH11" s="38"/>
      <c r="AI11" s="38"/>
      <c r="AJ11" s="38"/>
      <c r="AK11" s="38">
        <f>SUM(AK5:AN10)</f>
        <v>43841753</v>
      </c>
      <c r="AL11" s="38"/>
      <c r="AM11" s="38"/>
      <c r="AN11" s="38"/>
      <c r="AO11" s="38">
        <f>SUM(AO5:AR10)</f>
        <v>44780683</v>
      </c>
      <c r="AP11" s="38"/>
      <c r="AQ11" s="38"/>
      <c r="AR11" s="38"/>
    </row>
    <row r="12" spans="1:44" ht="12.75" customHeight="1">
      <c r="A12" s="30" t="s">
        <v>82</v>
      </c>
      <c r="B12" s="30"/>
      <c r="C12" s="35" t="s">
        <v>83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2" t="s">
        <v>84</v>
      </c>
      <c r="AD12" s="32"/>
      <c r="AE12" s="32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25.5" customHeight="1">
      <c r="A13" s="30" t="s">
        <v>85</v>
      </c>
      <c r="B13" s="30"/>
      <c r="C13" s="35" t="s">
        <v>86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2" t="s">
        <v>87</v>
      </c>
      <c r="AD13" s="32"/>
      <c r="AE13" s="32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ht="25.5" customHeight="1">
      <c r="A14" s="30" t="s">
        <v>88</v>
      </c>
      <c r="B14" s="30"/>
      <c r="C14" s="35" t="s">
        <v>89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2" t="s">
        <v>90</v>
      </c>
      <c r="AD14" s="32"/>
      <c r="AE14" s="32"/>
      <c r="AF14" s="32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ht="25.5" customHeight="1">
      <c r="A15" s="30" t="s">
        <v>91</v>
      </c>
      <c r="B15" s="30"/>
      <c r="C15" s="35" t="s">
        <v>92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2" t="s">
        <v>93</v>
      </c>
      <c r="AD15" s="32"/>
      <c r="AE15" s="32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ht="12.75" customHeight="1">
      <c r="A16" s="30" t="s">
        <v>94</v>
      </c>
      <c r="B16" s="30"/>
      <c r="C16" s="35" t="s">
        <v>41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2" t="s">
        <v>40</v>
      </c>
      <c r="AD16" s="32"/>
      <c r="AE16" s="32"/>
      <c r="AF16" s="32"/>
      <c r="AG16" s="33">
        <v>15674607</v>
      </c>
      <c r="AH16" s="33"/>
      <c r="AI16" s="33"/>
      <c r="AJ16" s="33"/>
      <c r="AK16" s="33">
        <v>15664955</v>
      </c>
      <c r="AL16" s="33"/>
      <c r="AM16" s="33"/>
      <c r="AN16" s="33"/>
      <c r="AO16" s="33">
        <v>12656161</v>
      </c>
      <c r="AP16" s="33"/>
      <c r="AQ16" s="33"/>
      <c r="AR16" s="33"/>
    </row>
    <row r="17" spans="1:44" ht="12.75" customHeight="1">
      <c r="A17" s="26" t="s">
        <v>95</v>
      </c>
      <c r="B17" s="26"/>
      <c r="C17" s="39" t="s">
        <v>96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 t="s">
        <v>97</v>
      </c>
      <c r="AD17" s="40"/>
      <c r="AE17" s="40"/>
      <c r="AF17" s="40"/>
      <c r="AG17" s="38">
        <f>SUM(AG11:AJ16)</f>
        <v>59506708</v>
      </c>
      <c r="AH17" s="38"/>
      <c r="AI17" s="38"/>
      <c r="AJ17" s="38"/>
      <c r="AK17" s="38">
        <f>SUM(AK11:AN16)</f>
        <v>59506708</v>
      </c>
      <c r="AL17" s="38"/>
      <c r="AM17" s="38"/>
      <c r="AN17" s="38"/>
      <c r="AO17" s="38">
        <f>SUM(AO11:AR16)</f>
        <v>57436844</v>
      </c>
      <c r="AP17" s="38"/>
      <c r="AQ17" s="38"/>
      <c r="AR17" s="38"/>
    </row>
    <row r="18" spans="1:44" ht="12.75" customHeight="1">
      <c r="A18" s="30" t="s">
        <v>98</v>
      </c>
      <c r="B18" s="30"/>
      <c r="C18" s="35" t="s">
        <v>99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2" t="s">
        <v>100</v>
      </c>
      <c r="AD18" s="32"/>
      <c r="AE18" s="32"/>
      <c r="AF18" s="32"/>
      <c r="AG18" s="33"/>
      <c r="AH18" s="33"/>
      <c r="AI18" s="33"/>
      <c r="AJ18" s="33"/>
      <c r="AK18" s="33">
        <v>10988585</v>
      </c>
      <c r="AL18" s="33"/>
      <c r="AM18" s="33"/>
      <c r="AN18" s="33"/>
      <c r="AO18" s="33">
        <v>10164442</v>
      </c>
      <c r="AP18" s="33"/>
      <c r="AQ18" s="33"/>
      <c r="AR18" s="33"/>
    </row>
    <row r="19" spans="1:44" ht="25.5" customHeight="1">
      <c r="A19" s="30" t="s">
        <v>101</v>
      </c>
      <c r="B19" s="30"/>
      <c r="C19" s="35" t="s">
        <v>102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2" t="s">
        <v>103</v>
      </c>
      <c r="AD19" s="32"/>
      <c r="AE19" s="32"/>
      <c r="AF19" s="32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25.5" customHeight="1">
      <c r="A20" s="30" t="s">
        <v>104</v>
      </c>
      <c r="B20" s="30"/>
      <c r="C20" s="35" t="s">
        <v>105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2" t="s">
        <v>106</v>
      </c>
      <c r="AD20" s="32"/>
      <c r="AE20" s="32"/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25.5" customHeight="1">
      <c r="A21" s="30" t="s">
        <v>107</v>
      </c>
      <c r="B21" s="30"/>
      <c r="C21" s="35" t="s">
        <v>108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2" t="s">
        <v>109</v>
      </c>
      <c r="AD21" s="32"/>
      <c r="AE21" s="32"/>
      <c r="AF21" s="32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12.75" customHeight="1">
      <c r="A22" s="30" t="s">
        <v>110</v>
      </c>
      <c r="B22" s="30"/>
      <c r="C22" s="35" t="s">
        <v>111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2" t="s">
        <v>112</v>
      </c>
      <c r="AD22" s="32"/>
      <c r="AE22" s="32"/>
      <c r="AF22" s="3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ht="12.75" customHeight="1">
      <c r="A23" s="26" t="s">
        <v>113</v>
      </c>
      <c r="B23" s="26"/>
      <c r="C23" s="39" t="s">
        <v>114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 t="s">
        <v>54</v>
      </c>
      <c r="AD23" s="40"/>
      <c r="AE23" s="40"/>
      <c r="AF23" s="40"/>
      <c r="AG23" s="38">
        <f>SUM(AG18:AJ22)</f>
        <v>0</v>
      </c>
      <c r="AH23" s="38"/>
      <c r="AI23" s="38"/>
      <c r="AJ23" s="38"/>
      <c r="AK23" s="38">
        <f>SUM(AK18:AN22)</f>
        <v>10988585</v>
      </c>
      <c r="AL23" s="38"/>
      <c r="AM23" s="38"/>
      <c r="AN23" s="38"/>
      <c r="AO23" s="38">
        <f>SUM(AO18:AR22)</f>
        <v>10164442</v>
      </c>
      <c r="AP23" s="38"/>
      <c r="AQ23" s="38"/>
      <c r="AR23" s="38"/>
    </row>
    <row r="24" spans="1:44" ht="12.75" customHeight="1">
      <c r="A24" s="30" t="s">
        <v>115</v>
      </c>
      <c r="B24" s="30"/>
      <c r="C24" s="35" t="s">
        <v>116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2" t="s">
        <v>117</v>
      </c>
      <c r="AD24" s="32"/>
      <c r="AE24" s="32"/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ht="12.75" customHeight="1">
      <c r="A25" s="30" t="s">
        <v>118</v>
      </c>
      <c r="B25" s="30"/>
      <c r="C25" s="35" t="s">
        <v>119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2" t="s">
        <v>120</v>
      </c>
      <c r="AD25" s="32"/>
      <c r="AE25" s="32"/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21" customFormat="1" ht="12.75" customHeight="1">
      <c r="A26" s="30" t="s">
        <v>121</v>
      </c>
      <c r="B26" s="30"/>
      <c r="C26" s="35" t="s">
        <v>122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2" t="s">
        <v>123</v>
      </c>
      <c r="AD26" s="32"/>
      <c r="AE26" s="32"/>
      <c r="AF26" s="32"/>
      <c r="AG26" s="38">
        <f>SUM(AG24:AJ25)</f>
        <v>0</v>
      </c>
      <c r="AH26" s="38"/>
      <c r="AI26" s="38"/>
      <c r="AJ26" s="38"/>
      <c r="AK26" s="38">
        <f>SUM(AK24:AN25)</f>
        <v>0</v>
      </c>
      <c r="AL26" s="38"/>
      <c r="AM26" s="38"/>
      <c r="AN26" s="38"/>
      <c r="AO26" s="38">
        <f>SUM(AO24:AR25)</f>
        <v>0</v>
      </c>
      <c r="AP26" s="38"/>
      <c r="AQ26" s="38"/>
      <c r="AR26" s="38"/>
    </row>
    <row r="27" spans="1:44" ht="12.75" customHeight="1">
      <c r="A27" s="30" t="s">
        <v>124</v>
      </c>
      <c r="B27" s="30"/>
      <c r="C27" s="35" t="s">
        <v>125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2" t="s">
        <v>126</v>
      </c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ht="12.75" customHeight="1">
      <c r="A28" s="30" t="s">
        <v>127</v>
      </c>
      <c r="B28" s="30"/>
      <c r="C28" s="35" t="s">
        <v>128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2" t="s">
        <v>129</v>
      </c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ht="12.75" customHeight="1">
      <c r="A29" s="30" t="s">
        <v>130</v>
      </c>
      <c r="B29" s="30"/>
      <c r="C29" s="35" t="s">
        <v>131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2" t="s">
        <v>44</v>
      </c>
      <c r="AD29" s="32"/>
      <c r="AE29" s="32"/>
      <c r="AF29" s="32"/>
      <c r="AG29" s="33">
        <v>1000000</v>
      </c>
      <c r="AH29" s="33"/>
      <c r="AI29" s="33"/>
      <c r="AJ29" s="33"/>
      <c r="AK29" s="33">
        <v>1000000</v>
      </c>
      <c r="AL29" s="33"/>
      <c r="AM29" s="33"/>
      <c r="AN29" s="33"/>
      <c r="AO29" s="33">
        <v>1379930</v>
      </c>
      <c r="AP29" s="33"/>
      <c r="AQ29" s="33"/>
      <c r="AR29" s="33"/>
    </row>
    <row r="30" spans="1:44" ht="12.75" customHeight="1">
      <c r="A30" s="30" t="s">
        <v>132</v>
      </c>
      <c r="B30" s="30"/>
      <c r="C30" s="35" t="s">
        <v>133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2" t="s">
        <v>134</v>
      </c>
      <c r="AD30" s="32"/>
      <c r="AE30" s="32"/>
      <c r="AF30" s="32"/>
      <c r="AG30" s="33">
        <v>53000000</v>
      </c>
      <c r="AH30" s="33"/>
      <c r="AI30" s="33"/>
      <c r="AJ30" s="33"/>
      <c r="AK30" s="33">
        <v>53000000</v>
      </c>
      <c r="AL30" s="33"/>
      <c r="AM30" s="33"/>
      <c r="AN30" s="33"/>
      <c r="AO30" s="33">
        <v>80824129</v>
      </c>
      <c r="AP30" s="33"/>
      <c r="AQ30" s="33"/>
      <c r="AR30" s="33"/>
    </row>
    <row r="31" spans="1:44" ht="12.75" customHeight="1">
      <c r="A31" s="30" t="s">
        <v>135</v>
      </c>
      <c r="B31" s="30"/>
      <c r="C31" s="35" t="s">
        <v>136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2" t="s">
        <v>137</v>
      </c>
      <c r="AD31" s="32"/>
      <c r="AE31" s="32"/>
      <c r="AF31" s="32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ht="12.75" customHeight="1">
      <c r="A32" s="30" t="s">
        <v>138</v>
      </c>
      <c r="B32" s="30"/>
      <c r="C32" s="35" t="s">
        <v>139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2" t="s">
        <v>140</v>
      </c>
      <c r="AD32" s="32"/>
      <c r="AE32" s="32"/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ht="12.75" customHeight="1">
      <c r="A33" s="30" t="s">
        <v>141</v>
      </c>
      <c r="B33" s="30"/>
      <c r="C33" s="35" t="s">
        <v>142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2" t="s">
        <v>143</v>
      </c>
      <c r="AD33" s="32"/>
      <c r="AE33" s="32"/>
      <c r="AF33" s="32"/>
      <c r="AG33" s="33">
        <v>3200000</v>
      </c>
      <c r="AH33" s="33"/>
      <c r="AI33" s="33"/>
      <c r="AJ33" s="33"/>
      <c r="AK33" s="33">
        <v>3200000</v>
      </c>
      <c r="AL33" s="33"/>
      <c r="AM33" s="33"/>
      <c r="AN33" s="33"/>
      <c r="AO33" s="33">
        <v>3640339</v>
      </c>
      <c r="AP33" s="33"/>
      <c r="AQ33" s="33"/>
      <c r="AR33" s="33"/>
    </row>
    <row r="34" spans="1:44" ht="12.75" customHeight="1">
      <c r="A34" s="30" t="s">
        <v>144</v>
      </c>
      <c r="B34" s="30"/>
      <c r="C34" s="35" t="s">
        <v>145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2" t="s">
        <v>146</v>
      </c>
      <c r="AD34" s="32"/>
      <c r="AE34" s="32"/>
      <c r="AF34" s="32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ht="12.75" customHeight="1">
      <c r="A35" s="30" t="s">
        <v>147</v>
      </c>
      <c r="B35" s="30"/>
      <c r="C35" s="35" t="s">
        <v>148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2" t="s">
        <v>48</v>
      </c>
      <c r="AD35" s="32"/>
      <c r="AE35" s="32"/>
      <c r="AF35" s="32"/>
      <c r="AG35" s="38">
        <f>SUM(AG30:AJ34)</f>
        <v>56200000</v>
      </c>
      <c r="AH35" s="38"/>
      <c r="AI35" s="38"/>
      <c r="AJ35" s="38"/>
      <c r="AK35" s="38">
        <f>SUM(AK30:AN34)</f>
        <v>56200000</v>
      </c>
      <c r="AL35" s="38"/>
      <c r="AM35" s="38"/>
      <c r="AN35" s="38"/>
      <c r="AO35" s="38">
        <f>SUM(AO30:AR34)</f>
        <v>84464468</v>
      </c>
      <c r="AP35" s="38"/>
      <c r="AQ35" s="38"/>
      <c r="AR35" s="38"/>
    </row>
    <row r="36" spans="1:46" ht="12.75" customHeight="1">
      <c r="A36" s="30" t="s">
        <v>149</v>
      </c>
      <c r="B36" s="30"/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2" t="s">
        <v>52</v>
      </c>
      <c r="AD36" s="32"/>
      <c r="AE36" s="32"/>
      <c r="AF36" s="32"/>
      <c r="AG36" s="33"/>
      <c r="AH36" s="33"/>
      <c r="AI36" s="33"/>
      <c r="AJ36" s="33"/>
      <c r="AK36" s="33"/>
      <c r="AL36" s="33"/>
      <c r="AM36" s="33"/>
      <c r="AN36" s="33"/>
      <c r="AO36" s="33">
        <v>4073751</v>
      </c>
      <c r="AP36" s="33"/>
      <c r="AQ36" s="33"/>
      <c r="AR36" s="33"/>
      <c r="AT36" s="41"/>
    </row>
    <row r="37" spans="1:44" ht="12.75" customHeight="1">
      <c r="A37" s="26" t="s">
        <v>150</v>
      </c>
      <c r="B37" s="26"/>
      <c r="C37" s="39" t="s">
        <v>151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 t="s">
        <v>152</v>
      </c>
      <c r="AD37" s="40"/>
      <c r="AE37" s="40"/>
      <c r="AF37" s="40"/>
      <c r="AG37" s="38">
        <f>SUM(AG26+AG27+AG28+AG29+AG35+AG36)</f>
        <v>57200000</v>
      </c>
      <c r="AH37" s="38"/>
      <c r="AI37" s="38"/>
      <c r="AJ37" s="38"/>
      <c r="AK37" s="38">
        <f>SUM(AK26+AK27+AK28+AK29+AK35+AK36)</f>
        <v>57200000</v>
      </c>
      <c r="AL37" s="38"/>
      <c r="AM37" s="38"/>
      <c r="AN37" s="38"/>
      <c r="AO37" s="38">
        <f>SUM(AO26+AO27+AO28+AO29+AO35+AO36)</f>
        <v>89918149</v>
      </c>
      <c r="AP37" s="38"/>
      <c r="AQ37" s="38"/>
      <c r="AR37" s="38"/>
    </row>
    <row r="38" spans="1:44" ht="12.75" customHeight="1">
      <c r="A38" s="30" t="s">
        <v>153</v>
      </c>
      <c r="B38" s="30"/>
      <c r="C38" s="42" t="s">
        <v>154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2" t="s">
        <v>155</v>
      </c>
      <c r="AD38" s="32"/>
      <c r="AE38" s="32"/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ht="12.75" customHeight="1">
      <c r="A39" s="30" t="s">
        <v>156</v>
      </c>
      <c r="B39" s="30"/>
      <c r="C39" s="42" t="s">
        <v>157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2" t="s">
        <v>158</v>
      </c>
      <c r="AD39" s="32"/>
      <c r="AE39" s="32"/>
      <c r="AF39" s="32"/>
      <c r="AG39" s="33">
        <v>4000000</v>
      </c>
      <c r="AH39" s="33"/>
      <c r="AI39" s="33"/>
      <c r="AJ39" s="33"/>
      <c r="AK39" s="33">
        <v>4000000</v>
      </c>
      <c r="AL39" s="33"/>
      <c r="AM39" s="33"/>
      <c r="AN39" s="33"/>
      <c r="AO39" s="33">
        <v>3726358</v>
      </c>
      <c r="AP39" s="33"/>
      <c r="AQ39" s="33"/>
      <c r="AR39" s="33"/>
    </row>
    <row r="40" spans="1:44" ht="12.75" customHeight="1">
      <c r="A40" s="30" t="s">
        <v>159</v>
      </c>
      <c r="B40" s="30"/>
      <c r="C40" s="42" t="s">
        <v>160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2" t="s">
        <v>161</v>
      </c>
      <c r="AD40" s="32"/>
      <c r="AE40" s="32"/>
      <c r="AF40" s="32"/>
      <c r="AG40" s="33"/>
      <c r="AH40" s="33"/>
      <c r="AI40" s="33"/>
      <c r="AJ40" s="33"/>
      <c r="AK40" s="33"/>
      <c r="AL40" s="33"/>
      <c r="AM40" s="33"/>
      <c r="AN40" s="33"/>
      <c r="AO40" s="33">
        <v>110483</v>
      </c>
      <c r="AP40" s="33"/>
      <c r="AQ40" s="33"/>
      <c r="AR40" s="33"/>
    </row>
    <row r="41" spans="1:44" ht="12.75" customHeight="1">
      <c r="A41" s="30" t="s">
        <v>162</v>
      </c>
      <c r="B41" s="30"/>
      <c r="C41" s="42" t="s">
        <v>163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2" t="s">
        <v>164</v>
      </c>
      <c r="AD41" s="32"/>
      <c r="AE41" s="32"/>
      <c r="AF41" s="32"/>
      <c r="AG41" s="33"/>
      <c r="AH41" s="33"/>
      <c r="AI41" s="33"/>
      <c r="AJ41" s="33"/>
      <c r="AK41" s="33"/>
      <c r="AL41" s="33"/>
      <c r="AM41" s="33"/>
      <c r="AN41" s="33"/>
      <c r="AO41" s="33">
        <v>202839</v>
      </c>
      <c r="AP41" s="33"/>
      <c r="AQ41" s="33"/>
      <c r="AR41" s="33"/>
    </row>
    <row r="42" spans="1:44" ht="12.75" customHeight="1">
      <c r="A42" s="30" t="s">
        <v>165</v>
      </c>
      <c r="B42" s="30"/>
      <c r="C42" s="42" t="s">
        <v>166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32" t="s">
        <v>167</v>
      </c>
      <c r="AD42" s="32"/>
      <c r="AE42" s="32"/>
      <c r="AF42" s="32"/>
      <c r="AG42" s="33">
        <v>6000000</v>
      </c>
      <c r="AH42" s="33"/>
      <c r="AI42" s="33"/>
      <c r="AJ42" s="33"/>
      <c r="AK42" s="33">
        <v>6000000</v>
      </c>
      <c r="AL42" s="33"/>
      <c r="AM42" s="33"/>
      <c r="AN42" s="33"/>
      <c r="AO42" s="33">
        <v>6807066</v>
      </c>
      <c r="AP42" s="33"/>
      <c r="AQ42" s="33"/>
      <c r="AR42" s="33"/>
    </row>
    <row r="43" spans="1:44" ht="12.75" customHeight="1">
      <c r="A43" s="30" t="s">
        <v>168</v>
      </c>
      <c r="B43" s="30"/>
      <c r="C43" s="42" t="s">
        <v>169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32" t="s">
        <v>170</v>
      </c>
      <c r="AD43" s="32"/>
      <c r="AE43" s="32"/>
      <c r="AF43" s="32"/>
      <c r="AG43" s="33">
        <v>1620000</v>
      </c>
      <c r="AH43" s="33"/>
      <c r="AI43" s="33"/>
      <c r="AJ43" s="33"/>
      <c r="AK43" s="33">
        <v>1620000</v>
      </c>
      <c r="AL43" s="33"/>
      <c r="AM43" s="33"/>
      <c r="AN43" s="33"/>
      <c r="AO43" s="33">
        <v>2716246</v>
      </c>
      <c r="AP43" s="33"/>
      <c r="AQ43" s="33"/>
      <c r="AR43" s="33"/>
    </row>
    <row r="44" spans="1:44" ht="12.75" customHeight="1">
      <c r="A44" s="30" t="s">
        <v>171</v>
      </c>
      <c r="B44" s="30"/>
      <c r="C44" s="42" t="s">
        <v>172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32" t="s">
        <v>173</v>
      </c>
      <c r="AD44" s="32"/>
      <c r="AE44" s="32"/>
      <c r="AF44" s="32"/>
      <c r="AG44" s="33">
        <v>3000000</v>
      </c>
      <c r="AH44" s="33"/>
      <c r="AI44" s="33"/>
      <c r="AJ44" s="33"/>
      <c r="AK44" s="33">
        <v>3000000</v>
      </c>
      <c r="AL44" s="33"/>
      <c r="AM44" s="33"/>
      <c r="AN44" s="33"/>
      <c r="AO44" s="33">
        <v>2443026</v>
      </c>
      <c r="AP44" s="33"/>
      <c r="AQ44" s="33"/>
      <c r="AR44" s="33"/>
    </row>
    <row r="45" spans="1:44" ht="12.75" customHeight="1">
      <c r="A45" s="30" t="s">
        <v>174</v>
      </c>
      <c r="B45" s="30"/>
      <c r="C45" s="42" t="s">
        <v>175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32" t="s">
        <v>176</v>
      </c>
      <c r="AD45" s="32"/>
      <c r="AE45" s="32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ht="12.75" customHeight="1">
      <c r="A46" s="30">
        <v>42</v>
      </c>
      <c r="B46" s="30"/>
      <c r="C46" s="42" t="s">
        <v>177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32" t="s">
        <v>178</v>
      </c>
      <c r="AD46" s="32"/>
      <c r="AE46" s="32"/>
      <c r="AF46" s="32"/>
      <c r="AG46" s="33">
        <v>100000</v>
      </c>
      <c r="AH46" s="33"/>
      <c r="AI46" s="33"/>
      <c r="AJ46" s="33"/>
      <c r="AK46" s="33">
        <v>100000</v>
      </c>
      <c r="AL46" s="33"/>
      <c r="AM46" s="33"/>
      <c r="AN46" s="33"/>
      <c r="AO46" s="33">
        <v>43210</v>
      </c>
      <c r="AP46" s="33"/>
      <c r="AQ46" s="33"/>
      <c r="AR46" s="33"/>
    </row>
    <row r="47" spans="1:44" ht="12.75" customHeight="1">
      <c r="A47" s="30">
        <v>43</v>
      </c>
      <c r="B47" s="30"/>
      <c r="C47" s="42" t="s">
        <v>179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32" t="s">
        <v>180</v>
      </c>
      <c r="AD47" s="32"/>
      <c r="AE47" s="32"/>
      <c r="AF47" s="32"/>
      <c r="AG47" s="38">
        <f>SUM(AG45:AJ46)</f>
        <v>100000</v>
      </c>
      <c r="AH47" s="38"/>
      <c r="AI47" s="38"/>
      <c r="AJ47" s="38"/>
      <c r="AK47" s="38">
        <f>SUM(AK45:AN46)</f>
        <v>100000</v>
      </c>
      <c r="AL47" s="38"/>
      <c r="AM47" s="38"/>
      <c r="AN47" s="38"/>
      <c r="AO47" s="38">
        <f>SUM(AO45:AR46)</f>
        <v>43210</v>
      </c>
      <c r="AP47" s="38"/>
      <c r="AQ47" s="38"/>
      <c r="AR47" s="38"/>
    </row>
    <row r="48" spans="1:44" ht="12.75" customHeight="1">
      <c r="A48" s="30">
        <v>44</v>
      </c>
      <c r="B48" s="30"/>
      <c r="C48" s="42" t="s">
        <v>181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32" t="s">
        <v>182</v>
      </c>
      <c r="AD48" s="32"/>
      <c r="AE48" s="32"/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ht="12.75" customHeight="1">
      <c r="A49" s="30">
        <v>45</v>
      </c>
      <c r="B49" s="30"/>
      <c r="C49" s="42" t="s">
        <v>183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32" t="s">
        <v>184</v>
      </c>
      <c r="AD49" s="32"/>
      <c r="AE49" s="32"/>
      <c r="AF49" s="32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ht="12.75" customHeight="1">
      <c r="A50" s="30" t="s">
        <v>185</v>
      </c>
      <c r="B50" s="30"/>
      <c r="C50" s="42" t="s">
        <v>186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32" t="s">
        <v>187</v>
      </c>
      <c r="AD50" s="32"/>
      <c r="AE50" s="32"/>
      <c r="AF50" s="32"/>
      <c r="AG50" s="38">
        <f>SUM(AG48:AJ49)</f>
        <v>0</v>
      </c>
      <c r="AH50" s="38"/>
      <c r="AI50" s="38"/>
      <c r="AJ50" s="38"/>
      <c r="AK50" s="38">
        <f>SUM(AK48:AN49)</f>
        <v>0</v>
      </c>
      <c r="AL50" s="38"/>
      <c r="AM50" s="38"/>
      <c r="AN50" s="38"/>
      <c r="AO50" s="38">
        <v>0</v>
      </c>
      <c r="AP50" s="38"/>
      <c r="AQ50" s="38"/>
      <c r="AR50" s="38"/>
    </row>
    <row r="51" spans="1:44" ht="12.75" customHeight="1">
      <c r="A51" s="30" t="s">
        <v>188</v>
      </c>
      <c r="B51" s="30"/>
      <c r="C51" s="42" t="s">
        <v>189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32" t="s">
        <v>190</v>
      </c>
      <c r="AD51" s="32"/>
      <c r="AE51" s="32"/>
      <c r="AF51" s="32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ht="12.75" customHeight="1">
      <c r="A52" s="30" t="s">
        <v>191</v>
      </c>
      <c r="B52" s="30"/>
      <c r="C52" s="42" t="s">
        <v>192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32" t="s">
        <v>193</v>
      </c>
      <c r="AD52" s="32"/>
      <c r="AE52" s="32"/>
      <c r="AF52" s="32"/>
      <c r="AG52" s="33"/>
      <c r="AH52" s="33"/>
      <c r="AI52" s="33"/>
      <c r="AJ52" s="33"/>
      <c r="AK52" s="33"/>
      <c r="AL52" s="33"/>
      <c r="AM52" s="33"/>
      <c r="AN52" s="33"/>
      <c r="AO52" s="33">
        <v>43623</v>
      </c>
      <c r="AP52" s="33"/>
      <c r="AQ52" s="33"/>
      <c r="AR52" s="33"/>
    </row>
    <row r="53" spans="1:44" ht="12.75" customHeight="1">
      <c r="A53" s="26" t="s">
        <v>194</v>
      </c>
      <c r="B53" s="26"/>
      <c r="C53" s="39" t="s">
        <v>195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0" t="s">
        <v>56</v>
      </c>
      <c r="AD53" s="40"/>
      <c r="AE53" s="40"/>
      <c r="AF53" s="40"/>
      <c r="AG53" s="38">
        <f>SUM(AG38+AG39+AG40+AG41+AG42+AG43++AG44+AG47+AG50+AG51+AG52)</f>
        <v>14720000</v>
      </c>
      <c r="AH53" s="38"/>
      <c r="AI53" s="38"/>
      <c r="AJ53" s="38"/>
      <c r="AK53" s="38">
        <f>SUM(AK38+AK39+AK40+AK41+AK42+AK43++AK44+AK47+AK50+AK51+AK52)</f>
        <v>14720000</v>
      </c>
      <c r="AL53" s="38"/>
      <c r="AM53" s="38"/>
      <c r="AN53" s="38"/>
      <c r="AO53" s="38">
        <f>SUM(AO38+AO39+AO40+AO41+AO42+AO43++AO44+AO47+AO50+AO51+AO52)</f>
        <v>16092851</v>
      </c>
      <c r="AP53" s="38"/>
      <c r="AQ53" s="38"/>
      <c r="AR53" s="38"/>
    </row>
    <row r="54" spans="1:44" ht="12.75" customHeight="1">
      <c r="A54" s="30" t="s">
        <v>196</v>
      </c>
      <c r="B54" s="30"/>
      <c r="C54" s="42" t="s">
        <v>197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32" t="s">
        <v>198</v>
      </c>
      <c r="AD54" s="32"/>
      <c r="AE54" s="32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ht="12.75" customHeight="1">
      <c r="A55" s="30" t="s">
        <v>199</v>
      </c>
      <c r="B55" s="30"/>
      <c r="C55" s="42" t="s">
        <v>200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32" t="s">
        <v>201</v>
      </c>
      <c r="AD55" s="32"/>
      <c r="AE55" s="32"/>
      <c r="AF55" s="32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ht="12.75" customHeight="1">
      <c r="A56" s="30" t="s">
        <v>202</v>
      </c>
      <c r="B56" s="30"/>
      <c r="C56" s="42" t="s">
        <v>203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2" t="s">
        <v>204</v>
      </c>
      <c r="AD56" s="32"/>
      <c r="AE56" s="32"/>
      <c r="AF56" s="3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ht="12.75" customHeight="1">
      <c r="A57" s="30" t="s">
        <v>205</v>
      </c>
      <c r="B57" s="30"/>
      <c r="C57" s="42" t="s">
        <v>206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32" t="s">
        <v>207</v>
      </c>
      <c r="AD57" s="32"/>
      <c r="AE57" s="32"/>
      <c r="AF57" s="32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ht="12.75" customHeight="1">
      <c r="A58" s="30" t="s">
        <v>208</v>
      </c>
      <c r="B58" s="30"/>
      <c r="C58" s="42" t="s">
        <v>209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2" t="s">
        <v>210</v>
      </c>
      <c r="AD58" s="32"/>
      <c r="AE58" s="32"/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ht="12.75" customHeight="1">
      <c r="A59" s="26" t="s">
        <v>211</v>
      </c>
      <c r="B59" s="26"/>
      <c r="C59" s="39" t="s">
        <v>212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 t="s">
        <v>213</v>
      </c>
      <c r="AD59" s="40"/>
      <c r="AE59" s="40"/>
      <c r="AF59" s="40"/>
      <c r="AG59" s="38">
        <f>SUM(AG54:AJ58)</f>
        <v>0</v>
      </c>
      <c r="AH59" s="38"/>
      <c r="AI59" s="38"/>
      <c r="AJ59" s="38"/>
      <c r="AK59" s="38">
        <f>SUM(AK54:AN58)</f>
        <v>0</v>
      </c>
      <c r="AL59" s="38"/>
      <c r="AM59" s="38"/>
      <c r="AN59" s="38"/>
      <c r="AO59" s="38">
        <f>SUM(AO54:AR58)</f>
        <v>0</v>
      </c>
      <c r="AP59" s="38"/>
      <c r="AQ59" s="38"/>
      <c r="AR59" s="38"/>
    </row>
    <row r="60" spans="1:44" ht="25.5" customHeight="1">
      <c r="A60" s="30" t="s">
        <v>214</v>
      </c>
      <c r="B60" s="30"/>
      <c r="C60" s="42" t="s">
        <v>215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32" t="s">
        <v>216</v>
      </c>
      <c r="AD60" s="32"/>
      <c r="AE60" s="32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ht="25.5" customHeight="1">
      <c r="A61" s="30" t="s">
        <v>217</v>
      </c>
      <c r="B61" s="30"/>
      <c r="C61" s="42" t="s">
        <v>218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32" t="s">
        <v>219</v>
      </c>
      <c r="AD61" s="32"/>
      <c r="AE61" s="32"/>
      <c r="AF61" s="32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ht="25.5" customHeight="1">
      <c r="A62" s="30" t="s">
        <v>220</v>
      </c>
      <c r="B62" s="30"/>
      <c r="C62" s="42" t="s">
        <v>221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32" t="s">
        <v>222</v>
      </c>
      <c r="AD62" s="32"/>
      <c r="AE62" s="32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ht="25.5" customHeight="1">
      <c r="A63" s="30" t="s">
        <v>223</v>
      </c>
      <c r="B63" s="30"/>
      <c r="C63" s="35" t="s">
        <v>224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2" t="s">
        <v>225</v>
      </c>
      <c r="AD63" s="32"/>
      <c r="AE63" s="32"/>
      <c r="AF63" s="32"/>
      <c r="AG63" s="33"/>
      <c r="AH63" s="33"/>
      <c r="AI63" s="33"/>
      <c r="AJ63" s="33"/>
      <c r="AK63" s="33"/>
      <c r="AL63" s="33"/>
      <c r="AM63" s="33"/>
      <c r="AN63" s="33"/>
      <c r="AO63" s="33">
        <v>105000</v>
      </c>
      <c r="AP63" s="33"/>
      <c r="AQ63" s="33"/>
      <c r="AR63" s="33"/>
    </row>
    <row r="64" spans="1:44" ht="12.75" customHeight="1">
      <c r="A64" s="30" t="s">
        <v>226</v>
      </c>
      <c r="B64" s="30"/>
      <c r="C64" s="42" t="s">
        <v>227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32" t="s">
        <v>228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ht="12.75" customHeight="1">
      <c r="A65" s="26" t="s">
        <v>229</v>
      </c>
      <c r="B65" s="26"/>
      <c r="C65" s="39" t="s">
        <v>230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0" t="s">
        <v>58</v>
      </c>
      <c r="AD65" s="40"/>
      <c r="AE65" s="40"/>
      <c r="AF65" s="40"/>
      <c r="AG65" s="38">
        <f>SUM(AG60:AJ64)</f>
        <v>0</v>
      </c>
      <c r="AH65" s="38"/>
      <c r="AI65" s="38"/>
      <c r="AJ65" s="38"/>
      <c r="AK65" s="38">
        <f>SUM(AK60:AN64)</f>
        <v>0</v>
      </c>
      <c r="AL65" s="38"/>
      <c r="AM65" s="38"/>
      <c r="AN65" s="38"/>
      <c r="AO65" s="38">
        <f>SUM(AO60:AR64)</f>
        <v>105000</v>
      </c>
      <c r="AP65" s="38"/>
      <c r="AQ65" s="38"/>
      <c r="AR65" s="38"/>
    </row>
    <row r="66" spans="1:44" ht="25.5" customHeight="1">
      <c r="A66" s="30" t="s">
        <v>231</v>
      </c>
      <c r="B66" s="30"/>
      <c r="C66" s="42" t="s">
        <v>232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32" t="s">
        <v>233</v>
      </c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ht="25.5" customHeight="1">
      <c r="A67" s="30" t="s">
        <v>234</v>
      </c>
      <c r="B67" s="30"/>
      <c r="C67" s="35" t="s">
        <v>235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2" t="s">
        <v>236</v>
      </c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ht="25.5" customHeight="1">
      <c r="A68" s="30" t="s">
        <v>237</v>
      </c>
      <c r="B68" s="30"/>
      <c r="C68" s="35" t="s">
        <v>238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2" t="s">
        <v>239</v>
      </c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ht="25.5" customHeight="1">
      <c r="A69" s="30" t="s">
        <v>240</v>
      </c>
      <c r="B69" s="30"/>
      <c r="C69" s="35" t="s">
        <v>241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2" t="s">
        <v>242</v>
      </c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ht="12.75" customHeight="1">
      <c r="A70" s="30" t="s">
        <v>243</v>
      </c>
      <c r="B70" s="30"/>
      <c r="C70" s="42" t="s">
        <v>244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32" t="s">
        <v>245</v>
      </c>
      <c r="AD70" s="32"/>
      <c r="AE70" s="32"/>
      <c r="AF70" s="32"/>
      <c r="AG70" s="33">
        <v>500000</v>
      </c>
      <c r="AH70" s="33"/>
      <c r="AI70" s="33"/>
      <c r="AJ70" s="33"/>
      <c r="AK70" s="33">
        <v>500000</v>
      </c>
      <c r="AL70" s="33"/>
      <c r="AM70" s="33"/>
      <c r="AN70" s="33"/>
      <c r="AO70" s="33">
        <v>8874811</v>
      </c>
      <c r="AP70" s="33"/>
      <c r="AQ70" s="33"/>
      <c r="AR70" s="33"/>
    </row>
    <row r="71" spans="1:44" ht="12.75" customHeight="1">
      <c r="A71" s="26" t="s">
        <v>246</v>
      </c>
      <c r="B71" s="26"/>
      <c r="C71" s="39" t="s">
        <v>247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 t="s">
        <v>60</v>
      </c>
      <c r="AD71" s="40"/>
      <c r="AE71" s="40"/>
      <c r="AF71" s="40"/>
      <c r="AG71" s="38">
        <f>SUM(AG66:AJ70)</f>
        <v>500000</v>
      </c>
      <c r="AH71" s="38"/>
      <c r="AI71" s="38"/>
      <c r="AJ71" s="38"/>
      <c r="AK71" s="38">
        <f>SUM(AK66:AN70)</f>
        <v>500000</v>
      </c>
      <c r="AL71" s="38"/>
      <c r="AM71" s="38"/>
      <c r="AN71" s="38"/>
      <c r="AO71" s="38">
        <f>SUM(AO66:AR70)</f>
        <v>8874811</v>
      </c>
      <c r="AP71" s="38"/>
      <c r="AQ71" s="38"/>
      <c r="AR71" s="38"/>
    </row>
    <row r="72" spans="1:44" ht="26.25" customHeight="1">
      <c r="A72" s="26" t="s">
        <v>248</v>
      </c>
      <c r="B72" s="26"/>
      <c r="C72" s="43" t="s">
        <v>249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0" t="s">
        <v>250</v>
      </c>
      <c r="AD72" s="40"/>
      <c r="AE72" s="40"/>
      <c r="AF72" s="40"/>
      <c r="AG72" s="38">
        <f>SUM(AG17+AG23+AG37+AG53+AG59+AG65+AG71)</f>
        <v>131926708</v>
      </c>
      <c r="AH72" s="38"/>
      <c r="AI72" s="38"/>
      <c r="AJ72" s="38"/>
      <c r="AK72" s="38">
        <f>SUM(AK17+AK23+AK37+AK53+AK59+AK65+AK71)</f>
        <v>142915293</v>
      </c>
      <c r="AL72" s="38"/>
      <c r="AM72" s="38"/>
      <c r="AN72" s="38"/>
      <c r="AO72" s="38">
        <f>SUM(AO17+AO23+AO37+AO53+AO59+AO65+AO71)</f>
        <v>182592097</v>
      </c>
      <c r="AP72" s="38"/>
      <c r="AQ72" s="38"/>
      <c r="AR72" s="38"/>
    </row>
  </sheetData>
  <sheetProtection selectLockedCells="1" selectUnlockedCells="1"/>
  <mergeCells count="422">
    <mergeCell ref="A1:AJ1"/>
    <mergeCell ref="A2:AR2"/>
    <mergeCell ref="A3:B3"/>
    <mergeCell ref="C3:AB3"/>
    <mergeCell ref="AC3:AF3"/>
    <mergeCell ref="AG3:AJ3"/>
    <mergeCell ref="AK3:AN3"/>
    <mergeCell ref="AO3:AR3"/>
    <mergeCell ref="A4:B4"/>
    <mergeCell ref="C4:AB4"/>
    <mergeCell ref="AC4:AF4"/>
    <mergeCell ref="AG4:AJ4"/>
    <mergeCell ref="AK4:AN4"/>
    <mergeCell ref="AO4:AR4"/>
    <mergeCell ref="A5:B5"/>
    <mergeCell ref="C5:AB5"/>
    <mergeCell ref="AC5:AF5"/>
    <mergeCell ref="AG5:AJ5"/>
    <mergeCell ref="AK5:AN5"/>
    <mergeCell ref="AO5:AR5"/>
    <mergeCell ref="A6:B6"/>
    <mergeCell ref="C6:AB6"/>
    <mergeCell ref="AC6:AF6"/>
    <mergeCell ref="AG6:AJ6"/>
    <mergeCell ref="AK6:AN6"/>
    <mergeCell ref="AO6:AR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C11:AF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  <mergeCell ref="A68:B68"/>
    <mergeCell ref="C68:AB68"/>
    <mergeCell ref="AC68:AF68"/>
    <mergeCell ref="AG68:AJ68"/>
    <mergeCell ref="AK68:AN68"/>
    <mergeCell ref="AO68:AR68"/>
    <mergeCell ref="A69:B69"/>
    <mergeCell ref="C69:AB69"/>
    <mergeCell ref="AC69:AF69"/>
    <mergeCell ref="AG69:AJ69"/>
    <mergeCell ref="AK69:AN69"/>
    <mergeCell ref="AO69:AR69"/>
    <mergeCell ref="A70:B70"/>
    <mergeCell ref="C70:AB70"/>
    <mergeCell ref="AC70:AF70"/>
    <mergeCell ref="AG70:AJ70"/>
    <mergeCell ref="AK70:AN70"/>
    <mergeCell ref="AO70:AR70"/>
    <mergeCell ref="A71:B71"/>
    <mergeCell ref="C71:AB71"/>
    <mergeCell ref="AC71:AF71"/>
    <mergeCell ref="AG71:AJ71"/>
    <mergeCell ref="AK71:AN71"/>
    <mergeCell ref="AO71:AR71"/>
    <mergeCell ref="A72:B72"/>
    <mergeCell ref="C72:AB72"/>
    <mergeCell ref="AC72:AF72"/>
    <mergeCell ref="AG72:AJ72"/>
    <mergeCell ref="AK72:AN72"/>
    <mergeCell ref="AO72:AR72"/>
  </mergeCells>
  <printOptions horizontalCentered="1"/>
  <pageMargins left="0.19652777777777777" right="0.19652777777777777" top="1.2062499999999998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Roman,Normál"&amp;12 2. melléklet
a 2/2017.(II.15.)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9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2" width="2.7109375" style="44" customWidth="1"/>
    <col min="3" max="32" width="2.7109375" style="20" customWidth="1"/>
    <col min="33" max="35" width="2.7109375" style="45" customWidth="1"/>
    <col min="36" max="36" width="7.7109375" style="45" customWidth="1"/>
    <col min="37" max="39" width="2.7109375" style="45" customWidth="1"/>
    <col min="40" max="40" width="7.7109375" style="45" customWidth="1"/>
    <col min="41" max="43" width="2.7109375" style="45" customWidth="1"/>
    <col min="44" max="44" width="7.7109375" style="45" customWidth="1"/>
    <col min="45" max="16384" width="9.140625" style="20" customWidth="1"/>
  </cols>
  <sheetData>
    <row r="1" spans="1:36" s="20" customFormat="1" ht="39" customHeight="1">
      <c r="A1" s="46" t="s">
        <v>251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44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12.75" customHeight="1">
      <c r="A3" s="25"/>
      <c r="B3" s="25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47" t="s">
        <v>4</v>
      </c>
      <c r="AH3" s="47"/>
      <c r="AI3" s="47"/>
      <c r="AJ3" s="47"/>
      <c r="AK3" s="47" t="s">
        <v>5</v>
      </c>
      <c r="AL3" s="47"/>
      <c r="AM3" s="47"/>
      <c r="AN3" s="47"/>
      <c r="AO3" s="47" t="s">
        <v>6</v>
      </c>
      <c r="AP3" s="47"/>
      <c r="AQ3" s="47"/>
      <c r="AR3" s="47"/>
    </row>
    <row r="4" spans="1:44" ht="44.25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29" t="s">
        <v>17</v>
      </c>
      <c r="AH4" s="29"/>
      <c r="AI4" s="29"/>
      <c r="AJ4" s="29"/>
      <c r="AK4" s="29" t="s">
        <v>18</v>
      </c>
      <c r="AL4" s="29"/>
      <c r="AM4" s="29"/>
      <c r="AN4" s="29"/>
      <c r="AO4" s="29" t="s">
        <v>19</v>
      </c>
      <c r="AP4" s="29"/>
      <c r="AQ4" s="29"/>
      <c r="AR4" s="29"/>
    </row>
    <row r="5" spans="1:44" ht="12.75" customHeight="1">
      <c r="A5" s="48" t="s">
        <v>71</v>
      </c>
      <c r="B5" s="48"/>
      <c r="C5" s="49" t="s">
        <v>252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 t="s">
        <v>253</v>
      </c>
      <c r="AD5" s="50"/>
      <c r="AE5" s="50"/>
      <c r="AF5" s="50"/>
      <c r="AG5" s="51">
        <f>SUM('4.Kötelező,önk.váll.,áll.ig.fa.'!DM8:DP8)</f>
        <v>9157000</v>
      </c>
      <c r="AH5" s="51"/>
      <c r="AI5" s="51"/>
      <c r="AJ5" s="51"/>
      <c r="AK5" s="51">
        <v>9157000</v>
      </c>
      <c r="AL5" s="51"/>
      <c r="AM5" s="51"/>
      <c r="AN5" s="51"/>
      <c r="AO5" s="51">
        <v>8177172</v>
      </c>
      <c r="AP5" s="51"/>
      <c r="AQ5" s="51"/>
      <c r="AR5" s="51"/>
    </row>
    <row r="6" spans="1:44" ht="12.75" customHeight="1">
      <c r="A6" s="48" t="s">
        <v>72</v>
      </c>
      <c r="B6" s="48"/>
      <c r="C6" s="49" t="s">
        <v>254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2" t="s">
        <v>255</v>
      </c>
      <c r="AD6" s="52"/>
      <c r="AE6" s="52"/>
      <c r="AF6" s="52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ht="12.75" customHeight="1">
      <c r="A7" s="48" t="s">
        <v>73</v>
      </c>
      <c r="B7" s="48"/>
      <c r="C7" s="49" t="s">
        <v>256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2" t="s">
        <v>257</v>
      </c>
      <c r="AD7" s="52"/>
      <c r="AE7" s="52"/>
      <c r="AF7" s="52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1:44" ht="12.75" customHeight="1">
      <c r="A8" s="48" t="s">
        <v>74</v>
      </c>
      <c r="B8" s="48"/>
      <c r="C8" s="31" t="s">
        <v>258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52" t="s">
        <v>259</v>
      </c>
      <c r="AD8" s="52"/>
      <c r="AE8" s="52"/>
      <c r="AF8" s="52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ht="12.75" customHeight="1">
      <c r="A9" s="48" t="s">
        <v>75</v>
      </c>
      <c r="B9" s="48"/>
      <c r="C9" s="31" t="s">
        <v>260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52" t="s">
        <v>261</v>
      </c>
      <c r="AD9" s="52"/>
      <c r="AE9" s="52"/>
      <c r="AF9" s="52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4" ht="12.75" customHeight="1">
      <c r="A10" s="48" t="s">
        <v>76</v>
      </c>
      <c r="B10" s="48"/>
      <c r="C10" s="31" t="s">
        <v>262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52" t="s">
        <v>263</v>
      </c>
      <c r="AD10" s="52"/>
      <c r="AE10" s="52"/>
      <c r="AF10" s="52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ht="12.75" customHeight="1">
      <c r="A11" s="48" t="s">
        <v>79</v>
      </c>
      <c r="B11" s="48"/>
      <c r="C11" s="31" t="s">
        <v>264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52" t="s">
        <v>265</v>
      </c>
      <c r="AD11" s="52"/>
      <c r="AE11" s="52"/>
      <c r="AF11" s="52"/>
      <c r="AG11" s="51">
        <f>SUM('4.Kötelező,önk.váll.,áll.ig.fa.'!DM14:DP14)</f>
        <v>144000</v>
      </c>
      <c r="AH11" s="51"/>
      <c r="AI11" s="51"/>
      <c r="AJ11" s="51"/>
      <c r="AK11" s="51">
        <v>144000</v>
      </c>
      <c r="AL11" s="51"/>
      <c r="AM11" s="51"/>
      <c r="AN11" s="51"/>
      <c r="AO11" s="51">
        <v>144000</v>
      </c>
      <c r="AP11" s="51"/>
      <c r="AQ11" s="51"/>
      <c r="AR11" s="51"/>
    </row>
    <row r="12" spans="1:44" ht="12.75" customHeight="1">
      <c r="A12" s="48" t="s">
        <v>82</v>
      </c>
      <c r="B12" s="48"/>
      <c r="C12" s="31" t="s">
        <v>266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52" t="s">
        <v>267</v>
      </c>
      <c r="AD12" s="52"/>
      <c r="AE12" s="52"/>
      <c r="AF12" s="52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ht="12.75" customHeight="1">
      <c r="A13" s="48" t="s">
        <v>85</v>
      </c>
      <c r="B13" s="48"/>
      <c r="C13" s="35" t="s">
        <v>268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52" t="s">
        <v>269</v>
      </c>
      <c r="AD13" s="52"/>
      <c r="AE13" s="52"/>
      <c r="AF13" s="52"/>
      <c r="AG13" s="51">
        <f>SUM('4.Kötelező,önk.váll.,áll.ig.fa.'!DM16:DP16)</f>
        <v>0</v>
      </c>
      <c r="AH13" s="51"/>
      <c r="AI13" s="51"/>
      <c r="AJ13" s="51"/>
      <c r="AK13" s="51">
        <f>SUM('[3]4.Kötelező,önk.váll.,áll.ig.fa.'!DQ16:DT16)</f>
        <v>0</v>
      </c>
      <c r="AL13" s="51"/>
      <c r="AM13" s="51"/>
      <c r="AN13" s="51"/>
      <c r="AO13" s="51">
        <f>SUM('4.Kötelező,önk.váll.,áll.ig.fa.'!DQ16:DT16)</f>
        <v>0</v>
      </c>
      <c r="AP13" s="51"/>
      <c r="AQ13" s="51"/>
      <c r="AR13" s="51"/>
    </row>
    <row r="14" spans="1:44" ht="12.75" customHeight="1">
      <c r="A14" s="48" t="s">
        <v>88</v>
      </c>
      <c r="B14" s="48"/>
      <c r="C14" s="35" t="s">
        <v>270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52" t="s">
        <v>271</v>
      </c>
      <c r="AD14" s="52"/>
      <c r="AE14" s="52"/>
      <c r="AF14" s="52"/>
      <c r="AG14" s="51">
        <f>SUM('4.Kötelező,önk.váll.,áll.ig.fa.'!DM17:DP17)</f>
        <v>18000</v>
      </c>
      <c r="AH14" s="51"/>
      <c r="AI14" s="51"/>
      <c r="AJ14" s="51"/>
      <c r="AK14" s="51">
        <v>18000</v>
      </c>
      <c r="AL14" s="51"/>
      <c r="AM14" s="51"/>
      <c r="AN14" s="51"/>
      <c r="AO14" s="51">
        <v>18000</v>
      </c>
      <c r="AP14" s="51"/>
      <c r="AQ14" s="51"/>
      <c r="AR14" s="51"/>
    </row>
    <row r="15" spans="1:44" ht="12.75" customHeight="1">
      <c r="A15" s="48" t="s">
        <v>91</v>
      </c>
      <c r="B15" s="48"/>
      <c r="C15" s="35" t="s">
        <v>272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52" t="s">
        <v>273</v>
      </c>
      <c r="AD15" s="52"/>
      <c r="AE15" s="52"/>
      <c r="AF15" s="52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36" customFormat="1" ht="12.75" customHeight="1">
      <c r="A16" s="48" t="s">
        <v>94</v>
      </c>
      <c r="B16" s="48"/>
      <c r="C16" s="35" t="s">
        <v>274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52" t="s">
        <v>275</v>
      </c>
      <c r="AD16" s="52"/>
      <c r="AE16" s="52"/>
      <c r="AF16" s="52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1:44" s="36" customFormat="1" ht="12.75" customHeight="1">
      <c r="A17" s="48" t="s">
        <v>95</v>
      </c>
      <c r="B17" s="48"/>
      <c r="C17" s="35" t="s">
        <v>276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52" t="s">
        <v>277</v>
      </c>
      <c r="AD17" s="52"/>
      <c r="AE17" s="52"/>
      <c r="AF17" s="52"/>
      <c r="AG17" s="51"/>
      <c r="AH17" s="51"/>
      <c r="AI17" s="51"/>
      <c r="AJ17" s="51"/>
      <c r="AK17" s="51"/>
      <c r="AL17" s="51"/>
      <c r="AM17" s="51"/>
      <c r="AN17" s="51"/>
      <c r="AO17" s="51">
        <v>258584</v>
      </c>
      <c r="AP17" s="51"/>
      <c r="AQ17" s="51"/>
      <c r="AR17" s="51"/>
    </row>
    <row r="18" spans="1:44" s="36" customFormat="1" ht="12.75" customHeight="1">
      <c r="A18" s="48" t="s">
        <v>98</v>
      </c>
      <c r="B18" s="48"/>
      <c r="C18" s="31" t="s">
        <v>278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2" t="s">
        <v>279</v>
      </c>
      <c r="AD18" s="52"/>
      <c r="AE18" s="52"/>
      <c r="AF18" s="52"/>
      <c r="AG18" s="53">
        <f>SUM(AG5:AJ17)</f>
        <v>9319000</v>
      </c>
      <c r="AH18" s="53"/>
      <c r="AI18" s="53"/>
      <c r="AJ18" s="53"/>
      <c r="AK18" s="53">
        <f>SUM(AK5:AN17)</f>
        <v>9319000</v>
      </c>
      <c r="AL18" s="53"/>
      <c r="AM18" s="53"/>
      <c r="AN18" s="53"/>
      <c r="AO18" s="53">
        <f>SUM(AO5:AR17)</f>
        <v>8597756</v>
      </c>
      <c r="AP18" s="53"/>
      <c r="AQ18" s="53"/>
      <c r="AR18" s="53"/>
    </row>
    <row r="19" spans="1:44" ht="12.75" customHeight="1">
      <c r="A19" s="48" t="s">
        <v>101</v>
      </c>
      <c r="B19" s="48"/>
      <c r="C19" s="35" t="s">
        <v>280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2" t="s">
        <v>281</v>
      </c>
      <c r="AD19" s="52"/>
      <c r="AE19" s="52"/>
      <c r="AF19" s="52"/>
      <c r="AG19" s="51">
        <f>SUM('4.Kötelező,önk.váll.,áll.ig.fa.'!DM22:DP22)</f>
        <v>7168000</v>
      </c>
      <c r="AH19" s="51"/>
      <c r="AI19" s="51"/>
      <c r="AJ19" s="51"/>
      <c r="AK19" s="51">
        <v>7168000</v>
      </c>
      <c r="AL19" s="51"/>
      <c r="AM19" s="51"/>
      <c r="AN19" s="51"/>
      <c r="AO19" s="51">
        <v>7114319</v>
      </c>
      <c r="AP19" s="51"/>
      <c r="AQ19" s="51"/>
      <c r="AR19" s="51"/>
    </row>
    <row r="20" spans="1:44" ht="25.5" customHeight="1">
      <c r="A20" s="48" t="s">
        <v>104</v>
      </c>
      <c r="B20" s="48"/>
      <c r="C20" s="35" t="s">
        <v>282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52" t="s">
        <v>283</v>
      </c>
      <c r="AD20" s="52"/>
      <c r="AE20" s="52"/>
      <c r="AF20" s="52"/>
      <c r="AG20" s="51">
        <f>SUM('4.Kötelező,önk.váll.,áll.ig.fa.'!DM23:DP23)</f>
        <v>4084000</v>
      </c>
      <c r="AH20" s="51"/>
      <c r="AI20" s="51"/>
      <c r="AJ20" s="51"/>
      <c r="AK20" s="51">
        <v>4084000</v>
      </c>
      <c r="AL20" s="51"/>
      <c r="AM20" s="51"/>
      <c r="AN20" s="51"/>
      <c r="AO20" s="51">
        <v>3541306</v>
      </c>
      <c r="AP20" s="51"/>
      <c r="AQ20" s="51"/>
      <c r="AR20" s="51"/>
    </row>
    <row r="21" spans="1:44" ht="12.75" customHeight="1">
      <c r="A21" s="48" t="s">
        <v>107</v>
      </c>
      <c r="B21" s="48"/>
      <c r="C21" s="32" t="s">
        <v>284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52" t="s">
        <v>285</v>
      </c>
      <c r="AD21" s="52"/>
      <c r="AE21" s="52"/>
      <c r="AF21" s="52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4" ht="12.75" customHeight="1">
      <c r="A22" s="48" t="s">
        <v>110</v>
      </c>
      <c r="B22" s="48"/>
      <c r="C22" s="35" t="s">
        <v>286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52" t="s">
        <v>287</v>
      </c>
      <c r="AD22" s="52"/>
      <c r="AE22" s="52"/>
      <c r="AF22" s="52"/>
      <c r="AG22" s="53">
        <f>SUM(AG19:AJ21)</f>
        <v>11252000</v>
      </c>
      <c r="AH22" s="53"/>
      <c r="AI22" s="53"/>
      <c r="AJ22" s="53"/>
      <c r="AK22" s="53">
        <f>SUM(AK19:AN21)</f>
        <v>11252000</v>
      </c>
      <c r="AL22" s="53"/>
      <c r="AM22" s="53"/>
      <c r="AN22" s="53"/>
      <c r="AO22" s="53">
        <f>SUM(AO19:AR21)</f>
        <v>10655625</v>
      </c>
      <c r="AP22" s="53"/>
      <c r="AQ22" s="53"/>
      <c r="AR22" s="53"/>
    </row>
    <row r="23" spans="1:44" ht="12.75" customHeight="1">
      <c r="A23" s="54" t="s">
        <v>113</v>
      </c>
      <c r="B23" s="54"/>
      <c r="C23" s="55" t="s">
        <v>288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 t="s">
        <v>22</v>
      </c>
      <c r="AD23" s="56"/>
      <c r="AE23" s="56"/>
      <c r="AF23" s="56"/>
      <c r="AG23" s="53">
        <f>SUM(AG22,AG18)</f>
        <v>20571000</v>
      </c>
      <c r="AH23" s="53"/>
      <c r="AI23" s="53"/>
      <c r="AJ23" s="53"/>
      <c r="AK23" s="53">
        <f>SUM(AK22,AK18)</f>
        <v>20571000</v>
      </c>
      <c r="AL23" s="53"/>
      <c r="AM23" s="53"/>
      <c r="AN23" s="53"/>
      <c r="AO23" s="53">
        <f>SUM(AO22,AO18)</f>
        <v>19253381</v>
      </c>
      <c r="AP23" s="53"/>
      <c r="AQ23" s="53"/>
      <c r="AR23" s="53"/>
    </row>
    <row r="24" spans="1:44" s="34" customFormat="1" ht="25.5" customHeight="1">
      <c r="A24" s="54" t="s">
        <v>115</v>
      </c>
      <c r="B24" s="54"/>
      <c r="C24" s="39" t="s">
        <v>289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56" t="s">
        <v>26</v>
      </c>
      <c r="AD24" s="56"/>
      <c r="AE24" s="56"/>
      <c r="AF24" s="56"/>
      <c r="AG24" s="57">
        <f>SUM('4.Kötelező,önk.váll.,áll.ig.fa.'!DM27:DP27)</f>
        <v>3881000</v>
      </c>
      <c r="AH24" s="57"/>
      <c r="AI24" s="57"/>
      <c r="AJ24" s="57"/>
      <c r="AK24" s="57">
        <v>3881000</v>
      </c>
      <c r="AL24" s="57"/>
      <c r="AM24" s="57"/>
      <c r="AN24" s="57"/>
      <c r="AO24" s="57">
        <v>3663820</v>
      </c>
      <c r="AP24" s="57"/>
      <c r="AQ24" s="57"/>
      <c r="AR24" s="57"/>
    </row>
    <row r="25" spans="1:44" ht="12.75" customHeight="1">
      <c r="A25" s="48" t="s">
        <v>118</v>
      </c>
      <c r="B25" s="48"/>
      <c r="C25" s="35" t="s">
        <v>290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52" t="s">
        <v>291</v>
      </c>
      <c r="AD25" s="52"/>
      <c r="AE25" s="52"/>
      <c r="AF25" s="52"/>
      <c r="AG25" s="51">
        <f>SUM('4.Kötelező,önk.váll.,áll.ig.fa.'!DM28:DP28)</f>
        <v>525000</v>
      </c>
      <c r="AH25" s="51"/>
      <c r="AI25" s="51"/>
      <c r="AJ25" s="51"/>
      <c r="AK25" s="51">
        <v>525000</v>
      </c>
      <c r="AL25" s="51"/>
      <c r="AM25" s="51"/>
      <c r="AN25" s="51"/>
      <c r="AO25" s="51">
        <v>472974</v>
      </c>
      <c r="AP25" s="51"/>
      <c r="AQ25" s="51"/>
      <c r="AR25" s="51"/>
    </row>
    <row r="26" spans="1:44" ht="12.75" customHeight="1">
      <c r="A26" s="48" t="s">
        <v>121</v>
      </c>
      <c r="B26" s="48"/>
      <c r="C26" s="35" t="s">
        <v>292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52" t="s">
        <v>293</v>
      </c>
      <c r="AD26" s="52"/>
      <c r="AE26" s="52"/>
      <c r="AF26" s="52"/>
      <c r="AG26" s="51">
        <f>SUM('4.Kötelező,önk.váll.,áll.ig.fa.'!DM29:DP29)</f>
        <v>3895000</v>
      </c>
      <c r="AH26" s="51"/>
      <c r="AI26" s="51"/>
      <c r="AJ26" s="51"/>
      <c r="AK26" s="51">
        <v>3895000</v>
      </c>
      <c r="AL26" s="51"/>
      <c r="AM26" s="51"/>
      <c r="AN26" s="51"/>
      <c r="AO26" s="51">
        <v>2906130</v>
      </c>
      <c r="AP26" s="51"/>
      <c r="AQ26" s="51"/>
      <c r="AR26" s="51"/>
    </row>
    <row r="27" spans="1:44" ht="12.75" customHeight="1">
      <c r="A27" s="48" t="s">
        <v>124</v>
      </c>
      <c r="B27" s="48"/>
      <c r="C27" s="35" t="s">
        <v>294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52" t="s">
        <v>295</v>
      </c>
      <c r="AD27" s="52"/>
      <c r="AE27" s="52"/>
      <c r="AF27" s="52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ht="12.75" customHeight="1">
      <c r="A28" s="48" t="s">
        <v>127</v>
      </c>
      <c r="B28" s="48"/>
      <c r="C28" s="35" t="s">
        <v>296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52" t="s">
        <v>297</v>
      </c>
      <c r="AD28" s="52"/>
      <c r="AE28" s="52"/>
      <c r="AF28" s="52"/>
      <c r="AG28" s="53">
        <f>SUM(AG25:AJ27)</f>
        <v>4420000</v>
      </c>
      <c r="AH28" s="53"/>
      <c r="AI28" s="53"/>
      <c r="AJ28" s="53"/>
      <c r="AK28" s="53">
        <f>SUM(AK25:AN27)</f>
        <v>4420000</v>
      </c>
      <c r="AL28" s="53"/>
      <c r="AM28" s="53"/>
      <c r="AN28" s="53"/>
      <c r="AO28" s="53">
        <f>SUM(AO25:AR27)</f>
        <v>3379104</v>
      </c>
      <c r="AP28" s="53"/>
      <c r="AQ28" s="53"/>
      <c r="AR28" s="53"/>
    </row>
    <row r="29" spans="1:44" ht="12.75" customHeight="1">
      <c r="A29" s="48" t="s">
        <v>130</v>
      </c>
      <c r="B29" s="48"/>
      <c r="C29" s="35" t="s">
        <v>298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52" t="s">
        <v>299</v>
      </c>
      <c r="AD29" s="52"/>
      <c r="AE29" s="52"/>
      <c r="AF29" s="52"/>
      <c r="AG29" s="51">
        <f>SUM('4.Kötelező,önk.váll.,áll.ig.fa.'!DM32:DP32)</f>
        <v>400000</v>
      </c>
      <c r="AH29" s="51"/>
      <c r="AI29" s="51"/>
      <c r="AJ29" s="51"/>
      <c r="AK29" s="51">
        <v>400000</v>
      </c>
      <c r="AL29" s="51"/>
      <c r="AM29" s="51"/>
      <c r="AN29" s="51"/>
      <c r="AO29" s="51">
        <v>517366</v>
      </c>
      <c r="AP29" s="51"/>
      <c r="AQ29" s="51"/>
      <c r="AR29" s="51"/>
    </row>
    <row r="30" spans="1:44" ht="12.75" customHeight="1">
      <c r="A30" s="48" t="s">
        <v>132</v>
      </c>
      <c r="B30" s="48"/>
      <c r="C30" s="35" t="s">
        <v>300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52" t="s">
        <v>301</v>
      </c>
      <c r="AD30" s="52"/>
      <c r="AE30" s="52"/>
      <c r="AF30" s="52"/>
      <c r="AG30" s="51">
        <f>SUM('4.Kötelező,önk.váll.,áll.ig.fa.'!DM33:DP33)</f>
        <v>592000</v>
      </c>
      <c r="AH30" s="51"/>
      <c r="AI30" s="51"/>
      <c r="AJ30" s="51"/>
      <c r="AK30" s="51">
        <v>592000</v>
      </c>
      <c r="AL30" s="51"/>
      <c r="AM30" s="51"/>
      <c r="AN30" s="51"/>
      <c r="AO30" s="51">
        <v>338443</v>
      </c>
      <c r="AP30" s="51"/>
      <c r="AQ30" s="51"/>
      <c r="AR30" s="51"/>
    </row>
    <row r="31" spans="1:44" ht="12.75" customHeight="1">
      <c r="A31" s="48" t="s">
        <v>135</v>
      </c>
      <c r="B31" s="48"/>
      <c r="C31" s="35" t="s">
        <v>302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52" t="s">
        <v>303</v>
      </c>
      <c r="AD31" s="52"/>
      <c r="AE31" s="52"/>
      <c r="AF31" s="52"/>
      <c r="AG31" s="53">
        <f>SUM(AG29:AJ30)</f>
        <v>992000</v>
      </c>
      <c r="AH31" s="53"/>
      <c r="AI31" s="53"/>
      <c r="AJ31" s="53"/>
      <c r="AK31" s="53">
        <f>SUM(AK29:AN30)</f>
        <v>992000</v>
      </c>
      <c r="AL31" s="53"/>
      <c r="AM31" s="53"/>
      <c r="AN31" s="53"/>
      <c r="AO31" s="53">
        <f>SUM(AO29:AR30)</f>
        <v>855809</v>
      </c>
      <c r="AP31" s="53"/>
      <c r="AQ31" s="53"/>
      <c r="AR31" s="53"/>
    </row>
    <row r="32" spans="1:44" ht="12.75" customHeight="1">
      <c r="A32" s="48" t="s">
        <v>138</v>
      </c>
      <c r="B32" s="48"/>
      <c r="C32" s="35" t="s">
        <v>304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52" t="s">
        <v>305</v>
      </c>
      <c r="AD32" s="52"/>
      <c r="AE32" s="52"/>
      <c r="AF32" s="52"/>
      <c r="AG32" s="51">
        <f>SUM('4.Kötelező,önk.váll.,áll.ig.fa.'!DM35:DP35)</f>
        <v>3240000</v>
      </c>
      <c r="AH32" s="51"/>
      <c r="AI32" s="51"/>
      <c r="AJ32" s="51"/>
      <c r="AK32" s="51">
        <v>3240000</v>
      </c>
      <c r="AL32" s="51"/>
      <c r="AM32" s="51"/>
      <c r="AN32" s="51"/>
      <c r="AO32" s="51">
        <v>3702108</v>
      </c>
      <c r="AP32" s="51"/>
      <c r="AQ32" s="51"/>
      <c r="AR32" s="51"/>
    </row>
    <row r="33" spans="1:44" ht="12.75" customHeight="1">
      <c r="A33" s="48" t="s">
        <v>141</v>
      </c>
      <c r="B33" s="48"/>
      <c r="C33" s="35" t="s">
        <v>306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52" t="s">
        <v>307</v>
      </c>
      <c r="AD33" s="52"/>
      <c r="AE33" s="52"/>
      <c r="AF33" s="52"/>
      <c r="AG33" s="51">
        <f>SUM('4.Kötelező,önk.váll.,áll.ig.fa.'!DM36:DP36)</f>
        <v>21635000</v>
      </c>
      <c r="AH33" s="51"/>
      <c r="AI33" s="51"/>
      <c r="AJ33" s="51"/>
      <c r="AK33" s="51">
        <v>21635000</v>
      </c>
      <c r="AL33" s="51"/>
      <c r="AM33" s="51"/>
      <c r="AN33" s="51"/>
      <c r="AO33" s="51">
        <v>21133657</v>
      </c>
      <c r="AP33" s="51"/>
      <c r="AQ33" s="51"/>
      <c r="AR33" s="51"/>
    </row>
    <row r="34" spans="1:44" ht="12.75" customHeight="1">
      <c r="A34" s="48" t="s">
        <v>144</v>
      </c>
      <c r="B34" s="48"/>
      <c r="C34" s="35" t="s">
        <v>308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52" t="s">
        <v>309</v>
      </c>
      <c r="AD34" s="52"/>
      <c r="AE34" s="52"/>
      <c r="AF34" s="52"/>
      <c r="AG34" s="51">
        <f>SUM('4.Kötelező,önk.váll.,áll.ig.fa.'!DM37:DP37)</f>
        <v>1872000</v>
      </c>
      <c r="AH34" s="51"/>
      <c r="AI34" s="51"/>
      <c r="AJ34" s="51"/>
      <c r="AK34" s="51">
        <v>1872000</v>
      </c>
      <c r="AL34" s="51"/>
      <c r="AM34" s="51"/>
      <c r="AN34" s="51"/>
      <c r="AO34" s="51">
        <v>975558</v>
      </c>
      <c r="AP34" s="51"/>
      <c r="AQ34" s="51"/>
      <c r="AR34" s="51"/>
    </row>
    <row r="35" spans="1:44" ht="12.75" customHeight="1">
      <c r="A35" s="48" t="s">
        <v>147</v>
      </c>
      <c r="B35" s="48"/>
      <c r="C35" s="35" t="s">
        <v>310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52" t="s">
        <v>311</v>
      </c>
      <c r="AD35" s="52"/>
      <c r="AE35" s="52"/>
      <c r="AF35" s="52"/>
      <c r="AG35" s="51">
        <f>SUM('4.Kötelező,önk.váll.,áll.ig.fa.'!DM38:DP38)</f>
        <v>1200000</v>
      </c>
      <c r="AH35" s="51"/>
      <c r="AI35" s="51"/>
      <c r="AJ35" s="51"/>
      <c r="AK35" s="51">
        <v>1200000</v>
      </c>
      <c r="AL35" s="51"/>
      <c r="AM35" s="51"/>
      <c r="AN35" s="51"/>
      <c r="AO35" s="51">
        <v>387903</v>
      </c>
      <c r="AP35" s="51"/>
      <c r="AQ35" s="51"/>
      <c r="AR35" s="51"/>
    </row>
    <row r="36" spans="1:44" ht="12.75" customHeight="1">
      <c r="A36" s="48" t="s">
        <v>149</v>
      </c>
      <c r="B36" s="48"/>
      <c r="C36" s="35" t="s">
        <v>312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52" t="s">
        <v>313</v>
      </c>
      <c r="AD36" s="52"/>
      <c r="AE36" s="52"/>
      <c r="AF36" s="52"/>
      <c r="AG36" s="51">
        <f>SUM('4.Kötelező,önk.váll.,áll.ig.fa.'!DM39:DP39)</f>
        <v>0</v>
      </c>
      <c r="AH36" s="51"/>
      <c r="AI36" s="51"/>
      <c r="AJ36" s="51"/>
      <c r="AK36" s="51" t="s">
        <v>314</v>
      </c>
      <c r="AL36" s="51"/>
      <c r="AM36" s="51"/>
      <c r="AN36" s="51"/>
      <c r="AO36" s="51" t="s">
        <v>314</v>
      </c>
      <c r="AP36" s="51"/>
      <c r="AQ36" s="51"/>
      <c r="AR36" s="51"/>
    </row>
    <row r="37" spans="1:44" ht="12.75" customHeight="1">
      <c r="A37" s="48" t="s">
        <v>150</v>
      </c>
      <c r="B37" s="48"/>
      <c r="C37" s="32" t="s">
        <v>315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52" t="s">
        <v>316</v>
      </c>
      <c r="AD37" s="52"/>
      <c r="AE37" s="52"/>
      <c r="AF37" s="52"/>
      <c r="AG37" s="51">
        <f>SUM('4.Kötelező,önk.váll.,áll.ig.fa.'!DM40:DP40)</f>
        <v>2112000</v>
      </c>
      <c r="AH37" s="51"/>
      <c r="AI37" s="51"/>
      <c r="AJ37" s="51"/>
      <c r="AK37" s="51">
        <v>2112000</v>
      </c>
      <c r="AL37" s="51"/>
      <c r="AM37" s="51"/>
      <c r="AN37" s="51"/>
      <c r="AO37" s="51">
        <v>2669436</v>
      </c>
      <c r="AP37" s="51"/>
      <c r="AQ37" s="51"/>
      <c r="AR37" s="51"/>
    </row>
    <row r="38" spans="1:44" ht="12.75" customHeight="1">
      <c r="A38" s="48" t="s">
        <v>153</v>
      </c>
      <c r="B38" s="48"/>
      <c r="C38" s="35" t="s">
        <v>317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2" t="s">
        <v>318</v>
      </c>
      <c r="AD38" s="52"/>
      <c r="AE38" s="52"/>
      <c r="AF38" s="52"/>
      <c r="AG38" s="51">
        <f>SUM('4.Kötelező,önk.váll.,áll.ig.fa.'!DM41:DP41)</f>
        <v>5970000</v>
      </c>
      <c r="AH38" s="51"/>
      <c r="AI38" s="51"/>
      <c r="AJ38" s="51"/>
      <c r="AK38" s="51">
        <v>5970000</v>
      </c>
      <c r="AL38" s="51"/>
      <c r="AM38" s="51"/>
      <c r="AN38" s="51"/>
      <c r="AO38" s="51">
        <v>2930019</v>
      </c>
      <c r="AP38" s="51"/>
      <c r="AQ38" s="51"/>
      <c r="AR38" s="51"/>
    </row>
    <row r="39" spans="1:44" ht="12.75" customHeight="1">
      <c r="A39" s="48" t="s">
        <v>156</v>
      </c>
      <c r="B39" s="48"/>
      <c r="C39" s="35" t="s">
        <v>319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2" t="s">
        <v>320</v>
      </c>
      <c r="AD39" s="52"/>
      <c r="AE39" s="52"/>
      <c r="AF39" s="52"/>
      <c r="AG39" s="53">
        <f>SUM(AG32:AJ38)</f>
        <v>36029000</v>
      </c>
      <c r="AH39" s="53"/>
      <c r="AI39" s="53"/>
      <c r="AJ39" s="53"/>
      <c r="AK39" s="53">
        <f>SUM(AK32:AN38)</f>
        <v>36029000</v>
      </c>
      <c r="AL39" s="53"/>
      <c r="AM39" s="53"/>
      <c r="AN39" s="53"/>
      <c r="AO39" s="53">
        <f>SUM(AO32:AR38)</f>
        <v>31798681</v>
      </c>
      <c r="AP39" s="53"/>
      <c r="AQ39" s="53"/>
      <c r="AR39" s="53"/>
    </row>
    <row r="40" spans="1:44" ht="12.75" customHeight="1">
      <c r="A40" s="48" t="s">
        <v>159</v>
      </c>
      <c r="B40" s="48"/>
      <c r="C40" s="35" t="s">
        <v>321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2" t="s">
        <v>322</v>
      </c>
      <c r="AD40" s="52"/>
      <c r="AE40" s="52"/>
      <c r="AF40" s="52"/>
      <c r="AG40" s="51">
        <f>SUM('4.Kötelező,önk.váll.,áll.ig.fa.'!DM43:DP43)</f>
        <v>900000</v>
      </c>
      <c r="AH40" s="51"/>
      <c r="AI40" s="51"/>
      <c r="AJ40" s="51"/>
      <c r="AK40" s="51">
        <v>900000</v>
      </c>
      <c r="AL40" s="51"/>
      <c r="AM40" s="51"/>
      <c r="AN40" s="51"/>
      <c r="AO40" s="51">
        <v>794565</v>
      </c>
      <c r="AP40" s="51"/>
      <c r="AQ40" s="51"/>
      <c r="AR40" s="51"/>
    </row>
    <row r="41" spans="1:44" ht="12.75" customHeight="1">
      <c r="A41" s="48" t="s">
        <v>162</v>
      </c>
      <c r="B41" s="48"/>
      <c r="C41" s="35" t="s">
        <v>323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52" t="s">
        <v>324</v>
      </c>
      <c r="AD41" s="52"/>
      <c r="AE41" s="52"/>
      <c r="AF41" s="52"/>
      <c r="AG41" s="51">
        <f>SUM('4.Kötelező,önk.váll.,áll.ig.fa.'!DM44:DP44)</f>
        <v>300000</v>
      </c>
      <c r="AH41" s="51"/>
      <c r="AI41" s="51"/>
      <c r="AJ41" s="51"/>
      <c r="AK41" s="51">
        <v>300000</v>
      </c>
      <c r="AL41" s="51"/>
      <c r="AM41" s="51"/>
      <c r="AN41" s="51"/>
      <c r="AO41" s="51">
        <v>304000</v>
      </c>
      <c r="AP41" s="51"/>
      <c r="AQ41" s="51"/>
      <c r="AR41" s="51"/>
    </row>
    <row r="42" spans="1:44" ht="12.75" customHeight="1">
      <c r="A42" s="48" t="s">
        <v>165</v>
      </c>
      <c r="B42" s="48"/>
      <c r="C42" s="35" t="s">
        <v>325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52" t="s">
        <v>326</v>
      </c>
      <c r="AD42" s="52"/>
      <c r="AE42" s="52"/>
      <c r="AF42" s="52"/>
      <c r="AG42" s="53">
        <f>SUM(AG40:AJ41)</f>
        <v>1200000</v>
      </c>
      <c r="AH42" s="53"/>
      <c r="AI42" s="53"/>
      <c r="AJ42" s="53"/>
      <c r="AK42" s="53">
        <f>SUM(AK40:AN41)</f>
        <v>1200000</v>
      </c>
      <c r="AL42" s="53"/>
      <c r="AM42" s="53"/>
      <c r="AN42" s="53"/>
      <c r="AO42" s="53">
        <v>1098565</v>
      </c>
      <c r="AP42" s="53"/>
      <c r="AQ42" s="53"/>
      <c r="AR42" s="53"/>
    </row>
    <row r="43" spans="1:44" ht="12.75" customHeight="1">
      <c r="A43" s="48" t="s">
        <v>168</v>
      </c>
      <c r="B43" s="48"/>
      <c r="C43" s="35" t="s">
        <v>327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52" t="s">
        <v>328</v>
      </c>
      <c r="AD43" s="52"/>
      <c r="AE43" s="52"/>
      <c r="AF43" s="52"/>
      <c r="AG43" s="51">
        <f>SUM('4.Kötelező,önk.váll.,áll.ig.fa.'!DM46:DP46)</f>
        <v>11127231</v>
      </c>
      <c r="AH43" s="51"/>
      <c r="AI43" s="51"/>
      <c r="AJ43" s="51"/>
      <c r="AK43" s="51">
        <v>11127231</v>
      </c>
      <c r="AL43" s="51"/>
      <c r="AM43" s="51"/>
      <c r="AN43" s="51"/>
      <c r="AO43" s="51">
        <v>8517688</v>
      </c>
      <c r="AP43" s="51"/>
      <c r="AQ43" s="51"/>
      <c r="AR43" s="51"/>
    </row>
    <row r="44" spans="1:44" ht="12.75" customHeight="1">
      <c r="A44" s="48" t="s">
        <v>171</v>
      </c>
      <c r="B44" s="48"/>
      <c r="C44" s="35" t="s">
        <v>329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52" t="s">
        <v>330</v>
      </c>
      <c r="AD44" s="52"/>
      <c r="AE44" s="52"/>
      <c r="AF44" s="52"/>
      <c r="AG44" s="51">
        <f>SUM('4.Kötelező,önk.váll.,áll.ig.fa.'!DM47:DP47)</f>
        <v>2785000</v>
      </c>
      <c r="AH44" s="51"/>
      <c r="AI44" s="51"/>
      <c r="AJ44" s="51"/>
      <c r="AK44" s="51">
        <v>2785000</v>
      </c>
      <c r="AL44" s="51"/>
      <c r="AM44" s="51"/>
      <c r="AN44" s="51"/>
      <c r="AO44" s="51">
        <v>377000</v>
      </c>
      <c r="AP44" s="51"/>
      <c r="AQ44" s="51"/>
      <c r="AR44" s="51"/>
    </row>
    <row r="45" spans="1:44" ht="12.75" customHeight="1">
      <c r="A45" s="48" t="s">
        <v>174</v>
      </c>
      <c r="B45" s="48"/>
      <c r="C45" s="35" t="s">
        <v>331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52" t="s">
        <v>332</v>
      </c>
      <c r="AD45" s="52"/>
      <c r="AE45" s="52"/>
      <c r="AF45" s="52"/>
      <c r="AG45" s="51">
        <f>SUM('4.Kötelező,önk.váll.,áll.ig.fa.'!DM48:DP48)</f>
        <v>0</v>
      </c>
      <c r="AH45" s="51"/>
      <c r="AI45" s="51"/>
      <c r="AJ45" s="51"/>
      <c r="AK45" s="51"/>
      <c r="AL45" s="51"/>
      <c r="AM45" s="51"/>
      <c r="AN45" s="51"/>
      <c r="AO45" s="51">
        <v>6981</v>
      </c>
      <c r="AP45" s="51"/>
      <c r="AQ45" s="51"/>
      <c r="AR45" s="51"/>
    </row>
    <row r="46" spans="1:44" ht="12.75" customHeight="1">
      <c r="A46" s="48" t="s">
        <v>333</v>
      </c>
      <c r="B46" s="48"/>
      <c r="C46" s="35" t="s">
        <v>334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52" t="s">
        <v>335</v>
      </c>
      <c r="AD46" s="52"/>
      <c r="AE46" s="52"/>
      <c r="AF46" s="52"/>
      <c r="AG46" s="51">
        <f>SUM('4.Kötelező,önk.váll.,áll.ig.fa.'!DM49:DP49)</f>
        <v>0</v>
      </c>
      <c r="AH46" s="51"/>
      <c r="AI46" s="51"/>
      <c r="AJ46" s="51"/>
      <c r="AK46" s="51">
        <f>SUM('[3]4.Kötelező,önk.váll.,áll.ig.fa.'!DQ49:DT49)</f>
        <v>0</v>
      </c>
      <c r="AL46" s="51"/>
      <c r="AM46" s="51"/>
      <c r="AN46" s="51"/>
      <c r="AO46" s="51">
        <f>SUM('4.Kötelező,önk.váll.,áll.ig.fa.'!DQ49:DT49)</f>
        <v>0</v>
      </c>
      <c r="AP46" s="51"/>
      <c r="AQ46" s="51"/>
      <c r="AR46" s="51"/>
    </row>
    <row r="47" spans="1:44" ht="12.75" customHeight="1">
      <c r="A47" s="48" t="s">
        <v>336</v>
      </c>
      <c r="B47" s="48"/>
      <c r="C47" s="35" t="s">
        <v>337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52" t="s">
        <v>338</v>
      </c>
      <c r="AD47" s="52"/>
      <c r="AE47" s="52"/>
      <c r="AF47" s="52"/>
      <c r="AG47" s="51">
        <f>SUM('4.Kötelező,önk.váll.,áll.ig.fa.'!DM50:DP50)</f>
        <v>0</v>
      </c>
      <c r="AH47" s="51"/>
      <c r="AI47" s="51"/>
      <c r="AJ47" s="51"/>
      <c r="AK47" s="51"/>
      <c r="AL47" s="51"/>
      <c r="AM47" s="51"/>
      <c r="AN47" s="51"/>
      <c r="AO47" s="51">
        <v>9969</v>
      </c>
      <c r="AP47" s="51"/>
      <c r="AQ47" s="51"/>
      <c r="AR47" s="51"/>
    </row>
    <row r="48" spans="1:44" ht="12.75" customHeight="1">
      <c r="A48" s="48" t="s">
        <v>339</v>
      </c>
      <c r="B48" s="48"/>
      <c r="C48" s="35" t="s">
        <v>340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52" t="s">
        <v>341</v>
      </c>
      <c r="AD48" s="52"/>
      <c r="AE48" s="52"/>
      <c r="AF48" s="52"/>
      <c r="AG48" s="53">
        <f>SUM(AG43:AJ47)</f>
        <v>13912231</v>
      </c>
      <c r="AH48" s="53"/>
      <c r="AI48" s="53"/>
      <c r="AJ48" s="53"/>
      <c r="AK48" s="53">
        <f>SUM(AK43:AN47)</f>
        <v>13912231</v>
      </c>
      <c r="AL48" s="53"/>
      <c r="AM48" s="53"/>
      <c r="AN48" s="53"/>
      <c r="AO48" s="53">
        <f>SUM(AO43:AR47)</f>
        <v>8911638</v>
      </c>
      <c r="AP48" s="53"/>
      <c r="AQ48" s="53"/>
      <c r="AR48" s="53"/>
    </row>
    <row r="49" spans="1:44" ht="12.75" customHeight="1">
      <c r="A49" s="54" t="s">
        <v>342</v>
      </c>
      <c r="B49" s="54"/>
      <c r="C49" s="39" t="s">
        <v>343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56" t="s">
        <v>30</v>
      </c>
      <c r="AD49" s="56"/>
      <c r="AE49" s="56"/>
      <c r="AF49" s="56"/>
      <c r="AG49" s="53">
        <f>SUM(AG48,AG42,AG39,AG31,AG28)</f>
        <v>56553231</v>
      </c>
      <c r="AH49" s="53"/>
      <c r="AI49" s="53"/>
      <c r="AJ49" s="53"/>
      <c r="AK49" s="53">
        <f>SUM(AK48,AK42,AK39,AK31,AK28)</f>
        <v>56553231</v>
      </c>
      <c r="AL49" s="53"/>
      <c r="AM49" s="53"/>
      <c r="AN49" s="53"/>
      <c r="AO49" s="53">
        <f>SUM(AO48,AO42,AO39,AO31,AO28)</f>
        <v>46043797</v>
      </c>
      <c r="AP49" s="53"/>
      <c r="AQ49" s="53"/>
      <c r="AR49" s="53"/>
    </row>
    <row r="50" spans="1:44" ht="12.75" customHeight="1">
      <c r="A50" s="48" t="s">
        <v>185</v>
      </c>
      <c r="B50" s="48"/>
      <c r="C50" s="42" t="s">
        <v>344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52" t="s">
        <v>345</v>
      </c>
      <c r="AD50" s="52"/>
      <c r="AE50" s="52"/>
      <c r="AF50" s="52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ht="12.75" customHeight="1">
      <c r="A51" s="48" t="s">
        <v>188</v>
      </c>
      <c r="B51" s="48"/>
      <c r="C51" s="42" t="s">
        <v>346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52" t="s">
        <v>347</v>
      </c>
      <c r="AD51" s="52"/>
      <c r="AE51" s="52"/>
      <c r="AF51" s="52"/>
      <c r="AG51" s="51"/>
      <c r="AH51" s="51"/>
      <c r="AI51" s="51"/>
      <c r="AJ51" s="51"/>
      <c r="AK51" s="51"/>
      <c r="AL51" s="51"/>
      <c r="AM51" s="51"/>
      <c r="AN51" s="51"/>
      <c r="AO51" s="51">
        <v>352500</v>
      </c>
      <c r="AP51" s="51"/>
      <c r="AQ51" s="51"/>
      <c r="AR51" s="51"/>
    </row>
    <row r="52" spans="1:44" ht="12.75" customHeight="1">
      <c r="A52" s="48" t="s">
        <v>191</v>
      </c>
      <c r="B52" s="48"/>
      <c r="C52" s="42" t="s">
        <v>348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52" t="s">
        <v>349</v>
      </c>
      <c r="AD52" s="52"/>
      <c r="AE52" s="52"/>
      <c r="AF52" s="52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ht="12.75" customHeight="1">
      <c r="A53" s="48" t="s">
        <v>194</v>
      </c>
      <c r="B53" s="48"/>
      <c r="C53" s="42" t="s">
        <v>350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52" t="s">
        <v>351</v>
      </c>
      <c r="AD53" s="52"/>
      <c r="AE53" s="52"/>
      <c r="AF53" s="52"/>
      <c r="AG53" s="51">
        <f>SUM('4.Kötelező,önk.váll.,áll.ig.fa.'!DM56:DP56)</f>
        <v>0</v>
      </c>
      <c r="AH53" s="51"/>
      <c r="AI53" s="51"/>
      <c r="AJ53" s="51"/>
      <c r="AK53" s="51">
        <f>SUM('[3]4.Kötelező,önk.váll.,áll.ig.fa.'!DQ56:DT56)</f>
        <v>0</v>
      </c>
      <c r="AL53" s="51"/>
      <c r="AM53" s="51"/>
      <c r="AN53" s="51"/>
      <c r="AO53" s="51">
        <f>SUM('4.Kötelező,önk.váll.,áll.ig.fa.'!DQ56:DT56)</f>
        <v>0</v>
      </c>
      <c r="AP53" s="51"/>
      <c r="AQ53" s="51"/>
      <c r="AR53" s="51"/>
    </row>
    <row r="54" spans="1:44" ht="12.75" customHeight="1">
      <c r="A54" s="48" t="s">
        <v>196</v>
      </c>
      <c r="B54" s="48"/>
      <c r="C54" s="42" t="s">
        <v>352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52" t="s">
        <v>353</v>
      </c>
      <c r="AD54" s="52"/>
      <c r="AE54" s="52"/>
      <c r="AF54" s="52"/>
      <c r="AG54" s="51">
        <f>SUM('4.Kötelező,önk.váll.,áll.ig.fa.'!DM57:DP57)</f>
        <v>0</v>
      </c>
      <c r="AH54" s="51"/>
      <c r="AI54" s="51"/>
      <c r="AJ54" s="51"/>
      <c r="AK54" s="51">
        <f>SUM('[3]4.Kötelező,önk.váll.,áll.ig.fa.'!DQ57:DT57)</f>
        <v>0</v>
      </c>
      <c r="AL54" s="51"/>
      <c r="AM54" s="51"/>
      <c r="AN54" s="51"/>
      <c r="AO54" s="51">
        <f>SUM('4.Kötelező,önk.váll.,áll.ig.fa.'!DQ57:DT57)</f>
        <v>0</v>
      </c>
      <c r="AP54" s="51"/>
      <c r="AQ54" s="51"/>
      <c r="AR54" s="51"/>
    </row>
    <row r="55" spans="1:44" ht="12.75" customHeight="1">
      <c r="A55" s="48" t="s">
        <v>199</v>
      </c>
      <c r="B55" s="48"/>
      <c r="C55" s="42" t="s">
        <v>354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52" t="s">
        <v>355</v>
      </c>
      <c r="AD55" s="52"/>
      <c r="AE55" s="52"/>
      <c r="AF55" s="52"/>
      <c r="AG55" s="51">
        <f>SUM('4.Kötelező,önk.váll.,áll.ig.fa.'!DM58:DP58)</f>
        <v>0</v>
      </c>
      <c r="AH55" s="51"/>
      <c r="AI55" s="51"/>
      <c r="AJ55" s="51"/>
      <c r="AK55" s="51">
        <f>SUM('[3]4.Kötelező,önk.váll.,áll.ig.fa.'!DQ58:DT58)</f>
        <v>0</v>
      </c>
      <c r="AL55" s="51"/>
      <c r="AM55" s="51"/>
      <c r="AN55" s="51"/>
      <c r="AO55" s="51">
        <f>SUM('4.Kötelező,önk.váll.,áll.ig.fa.'!DQ58:DT58)</f>
        <v>0</v>
      </c>
      <c r="AP55" s="51"/>
      <c r="AQ55" s="51"/>
      <c r="AR55" s="51"/>
    </row>
    <row r="56" spans="1:44" ht="12.75" customHeight="1">
      <c r="A56" s="48" t="s">
        <v>202</v>
      </c>
      <c r="B56" s="48"/>
      <c r="C56" s="42" t="s">
        <v>356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52" t="s">
        <v>357</v>
      </c>
      <c r="AD56" s="52"/>
      <c r="AE56" s="52"/>
      <c r="AF56" s="52"/>
      <c r="AG56" s="51">
        <f>SUM('4.Kötelező,önk.váll.,áll.ig.fa.'!DM59:DP59)</f>
        <v>0</v>
      </c>
      <c r="AH56" s="51"/>
      <c r="AI56" s="51"/>
      <c r="AJ56" s="51"/>
      <c r="AK56" s="51">
        <f>SUM('[3]4.Kötelező,önk.váll.,áll.ig.fa.'!DQ59:DT59)</f>
        <v>0</v>
      </c>
      <c r="AL56" s="51"/>
      <c r="AM56" s="51"/>
      <c r="AN56" s="51"/>
      <c r="AO56" s="51">
        <f>SUM('4.Kötelező,önk.váll.,áll.ig.fa.'!DQ59:DT59)</f>
        <v>0</v>
      </c>
      <c r="AP56" s="51"/>
      <c r="AQ56" s="51"/>
      <c r="AR56" s="51"/>
    </row>
    <row r="57" spans="1:44" ht="12.75" customHeight="1">
      <c r="A57" s="48" t="s">
        <v>205</v>
      </c>
      <c r="B57" s="48"/>
      <c r="C57" s="42" t="s">
        <v>358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52" t="s">
        <v>359</v>
      </c>
      <c r="AD57" s="52"/>
      <c r="AE57" s="52"/>
      <c r="AF57" s="52"/>
      <c r="AG57" s="51">
        <f>SUM('4.Kötelező,önk.váll.,áll.ig.fa.'!DM60:DP60)</f>
        <v>2000000</v>
      </c>
      <c r="AH57" s="51"/>
      <c r="AI57" s="51"/>
      <c r="AJ57" s="51"/>
      <c r="AK57" s="51">
        <v>2000000</v>
      </c>
      <c r="AL57" s="51"/>
      <c r="AM57" s="51"/>
      <c r="AN57" s="51"/>
      <c r="AO57" s="51">
        <v>3266752</v>
      </c>
      <c r="AP57" s="51"/>
      <c r="AQ57" s="51"/>
      <c r="AR57" s="51"/>
    </row>
    <row r="58" spans="1:44" ht="12.75" customHeight="1">
      <c r="A58" s="54" t="s">
        <v>208</v>
      </c>
      <c r="B58" s="54"/>
      <c r="C58" s="43" t="s">
        <v>360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56" t="s">
        <v>34</v>
      </c>
      <c r="AD58" s="56"/>
      <c r="AE58" s="56"/>
      <c r="AF58" s="56"/>
      <c r="AG58" s="53">
        <f>SUM(AG50:AJ57)</f>
        <v>2000000</v>
      </c>
      <c r="AH58" s="53"/>
      <c r="AI58" s="53"/>
      <c r="AJ58" s="53"/>
      <c r="AK58" s="53">
        <f>SUM(AK50:AN57)</f>
        <v>2000000</v>
      </c>
      <c r="AL58" s="53"/>
      <c r="AM58" s="53"/>
      <c r="AN58" s="53"/>
      <c r="AO58" s="53">
        <f>SUM(AO50:AR57)</f>
        <v>3619252</v>
      </c>
      <c r="AP58" s="53"/>
      <c r="AQ58" s="53"/>
      <c r="AR58" s="53"/>
    </row>
    <row r="59" spans="1:44" ht="12.75" customHeight="1">
      <c r="A59" s="48" t="s">
        <v>211</v>
      </c>
      <c r="B59" s="48"/>
      <c r="C59" s="58" t="s">
        <v>361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2" t="s">
        <v>362</v>
      </c>
      <c r="AD59" s="52"/>
      <c r="AE59" s="52"/>
      <c r="AF59" s="52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</row>
    <row r="60" spans="1:44" ht="12.75" customHeight="1">
      <c r="A60" s="48">
        <v>56</v>
      </c>
      <c r="B60" s="48"/>
      <c r="C60" s="58" t="s">
        <v>363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2" t="s">
        <v>364</v>
      </c>
      <c r="AD60" s="52"/>
      <c r="AE60" s="52"/>
      <c r="AF60" s="52"/>
      <c r="AG60" s="51"/>
      <c r="AH60" s="51"/>
      <c r="AI60" s="51"/>
      <c r="AJ60" s="51"/>
      <c r="AK60" s="51"/>
      <c r="AL60" s="51"/>
      <c r="AM60" s="51"/>
      <c r="AN60" s="51"/>
      <c r="AO60" s="51">
        <v>363636</v>
      </c>
      <c r="AP60" s="51"/>
      <c r="AQ60" s="51"/>
      <c r="AR60" s="51"/>
    </row>
    <row r="61" spans="1:44" ht="12.75" customHeight="1">
      <c r="A61" s="48">
        <v>57</v>
      </c>
      <c r="B61" s="48"/>
      <c r="C61" s="58" t="s">
        <v>365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2" t="s">
        <v>366</v>
      </c>
      <c r="AD61" s="52"/>
      <c r="AE61" s="52"/>
      <c r="AF61" s="52"/>
      <c r="AG61" s="51">
        <f>SUM('4.Kötelező,önk.váll.,áll.ig.fa.'!DM63:DP63)</f>
        <v>3439047</v>
      </c>
      <c r="AH61" s="51"/>
      <c r="AI61" s="51"/>
      <c r="AJ61" s="51"/>
      <c r="AK61" s="51">
        <v>3439047</v>
      </c>
      <c r="AL61" s="51"/>
      <c r="AM61" s="51"/>
      <c r="AN61" s="51"/>
      <c r="AO61" s="51">
        <v>3439050</v>
      </c>
      <c r="AP61" s="51"/>
      <c r="AQ61" s="51"/>
      <c r="AR61" s="51"/>
    </row>
    <row r="62" spans="1:44" ht="12.75" customHeight="1">
      <c r="A62" s="48">
        <v>58</v>
      </c>
      <c r="B62" s="48"/>
      <c r="C62" s="58" t="s">
        <v>367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2" t="s">
        <v>368</v>
      </c>
      <c r="AD62" s="52"/>
      <c r="AE62" s="52"/>
      <c r="AF62" s="52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</row>
    <row r="63" spans="1:44" ht="12.75" customHeight="1">
      <c r="A63" s="48">
        <v>59</v>
      </c>
      <c r="B63" s="48"/>
      <c r="C63" s="58" t="s">
        <v>369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2" t="s">
        <v>370</v>
      </c>
      <c r="AD63" s="52"/>
      <c r="AE63" s="52"/>
      <c r="AF63" s="52"/>
      <c r="AG63" s="53">
        <f>SUM(AG59:AJ62)</f>
        <v>3439047</v>
      </c>
      <c r="AH63" s="53"/>
      <c r="AI63" s="53"/>
      <c r="AJ63" s="53"/>
      <c r="AK63" s="53">
        <f>SUM(AK59:AN62)</f>
        <v>3439047</v>
      </c>
      <c r="AL63" s="53"/>
      <c r="AM63" s="53"/>
      <c r="AN63" s="53"/>
      <c r="AO63" s="53">
        <f>SUM(AO59:AR62)</f>
        <v>3802686</v>
      </c>
      <c r="AP63" s="53"/>
      <c r="AQ63" s="53"/>
      <c r="AR63" s="53"/>
    </row>
    <row r="64" spans="1:44" ht="25.5" customHeight="1">
      <c r="A64" s="48">
        <v>60</v>
      </c>
      <c r="B64" s="48"/>
      <c r="C64" s="58" t="s">
        <v>371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2" t="s">
        <v>372</v>
      </c>
      <c r="AD64" s="52"/>
      <c r="AE64" s="52"/>
      <c r="AF64" s="52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</row>
    <row r="65" spans="1:44" ht="25.5" customHeight="1">
      <c r="A65" s="48">
        <v>61</v>
      </c>
      <c r="B65" s="48"/>
      <c r="C65" s="58" t="s">
        <v>373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2" t="s">
        <v>374</v>
      </c>
      <c r="AD65" s="52"/>
      <c r="AE65" s="52"/>
      <c r="AF65" s="52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ht="25.5" customHeight="1">
      <c r="A66" s="48">
        <v>62</v>
      </c>
      <c r="B66" s="48"/>
      <c r="C66" s="58" t="s">
        <v>375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2" t="s">
        <v>376</v>
      </c>
      <c r="AD66" s="52"/>
      <c r="AE66" s="52"/>
      <c r="AF66" s="52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</row>
    <row r="67" spans="1:44" ht="12.75" customHeight="1">
      <c r="A67" s="48">
        <v>63</v>
      </c>
      <c r="B67" s="48"/>
      <c r="C67" s="58" t="s">
        <v>377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2" t="s">
        <v>378</v>
      </c>
      <c r="AD67" s="52"/>
      <c r="AE67" s="52"/>
      <c r="AF67" s="52"/>
      <c r="AG67" s="51">
        <f>SUM('4.Kötelező,önk.váll.,áll.ig.fa.'!DM67:DP67)</f>
        <v>7264900</v>
      </c>
      <c r="AH67" s="51"/>
      <c r="AI67" s="51"/>
      <c r="AJ67" s="51"/>
      <c r="AK67" s="51">
        <v>7264900</v>
      </c>
      <c r="AL67" s="51"/>
      <c r="AM67" s="51"/>
      <c r="AN67" s="51"/>
      <c r="AO67" s="51">
        <v>9892056</v>
      </c>
      <c r="AP67" s="51"/>
      <c r="AQ67" s="51"/>
      <c r="AR67" s="51"/>
    </row>
    <row r="68" spans="1:44" ht="25.5" customHeight="1">
      <c r="A68" s="48">
        <v>64</v>
      </c>
      <c r="B68" s="48"/>
      <c r="C68" s="58" t="s">
        <v>379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2" t="s">
        <v>380</v>
      </c>
      <c r="AD68" s="52"/>
      <c r="AE68" s="52"/>
      <c r="AF68" s="52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</row>
    <row r="69" spans="1:44" ht="25.5" customHeight="1">
      <c r="A69" s="48">
        <v>65</v>
      </c>
      <c r="B69" s="48"/>
      <c r="C69" s="58" t="s">
        <v>381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2" t="s">
        <v>382</v>
      </c>
      <c r="AD69" s="52"/>
      <c r="AE69" s="52"/>
      <c r="AF69" s="52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</row>
    <row r="70" spans="1:44" ht="12.75" customHeight="1">
      <c r="A70" s="48">
        <v>66</v>
      </c>
      <c r="B70" s="48"/>
      <c r="C70" s="58" t="s">
        <v>383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2" t="s">
        <v>384</v>
      </c>
      <c r="AD70" s="52"/>
      <c r="AE70" s="52"/>
      <c r="AF70" s="52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</row>
    <row r="71" spans="1:44" ht="12.75" customHeight="1">
      <c r="A71" s="48">
        <v>67</v>
      </c>
      <c r="B71" s="48"/>
      <c r="C71" s="59" t="s">
        <v>385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2" t="s">
        <v>386</v>
      </c>
      <c r="AD71" s="52"/>
      <c r="AE71" s="52"/>
      <c r="AF71" s="52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</row>
    <row r="72" spans="1:44" ht="12.75" customHeight="1">
      <c r="A72" s="48">
        <v>68</v>
      </c>
      <c r="B72" s="48"/>
      <c r="C72" s="58" t="s">
        <v>387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2" t="s">
        <v>388</v>
      </c>
      <c r="AD72" s="52"/>
      <c r="AE72" s="52"/>
      <c r="AF72" s="52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</row>
    <row r="73" spans="1:44" ht="12.75" customHeight="1">
      <c r="A73" s="48">
        <v>69</v>
      </c>
      <c r="B73" s="48"/>
      <c r="C73" s="58" t="s">
        <v>389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2" t="s">
        <v>390</v>
      </c>
      <c r="AD73" s="52"/>
      <c r="AE73" s="52"/>
      <c r="AF73" s="52"/>
      <c r="AG73" s="51">
        <f>SUM('4.Kötelező,önk.váll.,áll.ig.fa.'!DM68:DP68)</f>
        <v>1300000</v>
      </c>
      <c r="AH73" s="51"/>
      <c r="AI73" s="51"/>
      <c r="AJ73" s="51"/>
      <c r="AK73" s="51">
        <v>1300000</v>
      </c>
      <c r="AL73" s="51"/>
      <c r="AM73" s="51"/>
      <c r="AN73" s="51"/>
      <c r="AO73" s="51">
        <v>812223</v>
      </c>
      <c r="AP73" s="51"/>
      <c r="AQ73" s="51"/>
      <c r="AR73" s="51"/>
    </row>
    <row r="74" spans="1:44" ht="12.75" customHeight="1">
      <c r="A74" s="48">
        <v>70</v>
      </c>
      <c r="B74" s="48"/>
      <c r="C74" s="59" t="s">
        <v>391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2" t="s">
        <v>392</v>
      </c>
      <c r="AD74" s="52"/>
      <c r="AE74" s="52"/>
      <c r="AF74" s="52"/>
      <c r="AG74" s="51">
        <f>SUM('4.Kötelező,önk.váll.,áll.ig.fa.'!DM69:DP69)</f>
        <v>5500000</v>
      </c>
      <c r="AH74" s="51"/>
      <c r="AI74" s="51"/>
      <c r="AJ74" s="51"/>
      <c r="AK74" s="51">
        <v>5193427</v>
      </c>
      <c r="AL74" s="51"/>
      <c r="AM74" s="51"/>
      <c r="AN74" s="51"/>
      <c r="AO74" s="51">
        <v>73608582</v>
      </c>
      <c r="AP74" s="51"/>
      <c r="AQ74" s="51"/>
      <c r="AR74" s="51"/>
    </row>
    <row r="75" spans="1:44" ht="12.75" customHeight="1">
      <c r="A75" s="54">
        <v>71</v>
      </c>
      <c r="B75" s="54"/>
      <c r="C75" s="43" t="s">
        <v>393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56" t="s">
        <v>38</v>
      </c>
      <c r="AD75" s="56"/>
      <c r="AE75" s="56"/>
      <c r="AF75" s="56"/>
      <c r="AG75" s="53">
        <f>SUM(AG63:AJ74)+AG59</f>
        <v>17503947</v>
      </c>
      <c r="AH75" s="53"/>
      <c r="AI75" s="53"/>
      <c r="AJ75" s="53"/>
      <c r="AK75" s="53">
        <f>SUM(AK63:AN74)+AK59</f>
        <v>17197374</v>
      </c>
      <c r="AL75" s="53"/>
      <c r="AM75" s="53"/>
      <c r="AN75" s="53"/>
      <c r="AO75" s="53">
        <f>SUM(AO63:AR74)+AO59</f>
        <v>88115547</v>
      </c>
      <c r="AP75" s="53"/>
      <c r="AQ75" s="53"/>
      <c r="AR75" s="53"/>
    </row>
    <row r="76" spans="1:44" ht="12.75" customHeight="1">
      <c r="A76" s="48">
        <v>72</v>
      </c>
      <c r="B76" s="48"/>
      <c r="C76" s="60" t="s">
        <v>394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52" t="s">
        <v>395</v>
      </c>
      <c r="AD76" s="52"/>
      <c r="AE76" s="52"/>
      <c r="AF76" s="52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</row>
    <row r="77" spans="1:44" ht="12.75" customHeight="1">
      <c r="A77" s="48">
        <v>73</v>
      </c>
      <c r="B77" s="48"/>
      <c r="C77" s="60" t="s">
        <v>396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52" t="s">
        <v>397</v>
      </c>
      <c r="AD77" s="52"/>
      <c r="AE77" s="52"/>
      <c r="AF77" s="52"/>
      <c r="AG77" s="51">
        <f>SUM('4.Kötelező,önk.váll.,áll.ig.fa.'!DM72:DP72)</f>
        <v>0</v>
      </c>
      <c r="AH77" s="51"/>
      <c r="AI77" s="51"/>
      <c r="AJ77" s="51"/>
      <c r="AK77" s="51"/>
      <c r="AL77" s="51"/>
      <c r="AM77" s="51"/>
      <c r="AN77" s="51"/>
      <c r="AO77" s="51">
        <v>80000</v>
      </c>
      <c r="AP77" s="51"/>
      <c r="AQ77" s="51"/>
      <c r="AR77" s="51"/>
    </row>
    <row r="78" spans="1:44" ht="12.75" customHeight="1">
      <c r="A78" s="48">
        <v>74</v>
      </c>
      <c r="B78" s="48"/>
      <c r="C78" s="60" t="s">
        <v>398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52" t="s">
        <v>399</v>
      </c>
      <c r="AD78" s="52"/>
      <c r="AE78" s="52"/>
      <c r="AF78" s="52"/>
      <c r="AG78" s="51">
        <f>SUM('4.Kötelező,önk.váll.,áll.ig.fa.'!DM73:DP73)</f>
        <v>350000</v>
      </c>
      <c r="AH78" s="51"/>
      <c r="AI78" s="51"/>
      <c r="AJ78" s="51"/>
      <c r="AK78" s="51">
        <v>350000</v>
      </c>
      <c r="AL78" s="51"/>
      <c r="AM78" s="51"/>
      <c r="AN78" s="51"/>
      <c r="AO78" s="51">
        <v>112080</v>
      </c>
      <c r="AP78" s="51"/>
      <c r="AQ78" s="51"/>
      <c r="AR78" s="51"/>
    </row>
    <row r="79" spans="1:44" ht="12.75" customHeight="1">
      <c r="A79" s="48">
        <v>75</v>
      </c>
      <c r="B79" s="48"/>
      <c r="C79" s="60" t="s">
        <v>400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52" t="s">
        <v>401</v>
      </c>
      <c r="AD79" s="52"/>
      <c r="AE79" s="52"/>
      <c r="AF79" s="52"/>
      <c r="AG79" s="51">
        <f>SUM('4.Kötelező,önk.váll.,áll.ig.fa.'!DM74:DP74)</f>
        <v>1300000</v>
      </c>
      <c r="AH79" s="51"/>
      <c r="AI79" s="51"/>
      <c r="AJ79" s="51"/>
      <c r="AK79" s="51">
        <v>1300000</v>
      </c>
      <c r="AL79" s="51"/>
      <c r="AM79" s="51"/>
      <c r="AN79" s="51"/>
      <c r="AO79" s="51">
        <v>2550079</v>
      </c>
      <c r="AP79" s="51"/>
      <c r="AQ79" s="51"/>
      <c r="AR79" s="51"/>
    </row>
    <row r="80" spans="1:44" ht="12.75" customHeight="1">
      <c r="A80" s="48">
        <v>76</v>
      </c>
      <c r="B80" s="48"/>
      <c r="C80" s="32" t="s">
        <v>402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52" t="s">
        <v>403</v>
      </c>
      <c r="AD80" s="52"/>
      <c r="AE80" s="52"/>
      <c r="AF80" s="52"/>
      <c r="AG80" s="51">
        <f>SUM('4.Kötelező,önk.váll.,áll.ig.fa.'!DM75:DP75)</f>
        <v>0</v>
      </c>
      <c r="AH80" s="51"/>
      <c r="AI80" s="51"/>
      <c r="AJ80" s="51"/>
      <c r="AK80" s="51">
        <f>SUM('[3]4.Kötelező,önk.váll.,áll.ig.fa.'!DQ75:DT75)</f>
        <v>0</v>
      </c>
      <c r="AL80" s="51"/>
      <c r="AM80" s="51"/>
      <c r="AN80" s="51"/>
      <c r="AO80" s="51">
        <f>SUM('4.Kötelező,önk.váll.,áll.ig.fa.'!DQ75:DT75)</f>
        <v>0</v>
      </c>
      <c r="AP80" s="51"/>
      <c r="AQ80" s="51"/>
      <c r="AR80" s="51"/>
    </row>
    <row r="81" spans="1:44" ht="12.75" customHeight="1">
      <c r="A81" s="48">
        <v>77</v>
      </c>
      <c r="B81" s="48"/>
      <c r="C81" s="32" t="s">
        <v>404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52" t="s">
        <v>405</v>
      </c>
      <c r="AD81" s="52"/>
      <c r="AE81" s="52"/>
      <c r="AF81" s="52"/>
      <c r="AG81" s="51">
        <f>SUM('4.Kötelező,önk.váll.,áll.ig.fa.'!DM76:DP76)</f>
        <v>0</v>
      </c>
      <c r="AH81" s="51"/>
      <c r="AI81" s="51"/>
      <c r="AJ81" s="51"/>
      <c r="AK81" s="51">
        <f>SUM('[3]4.Kötelező,önk.váll.,áll.ig.fa.'!DQ76:DT76)</f>
        <v>0</v>
      </c>
      <c r="AL81" s="51"/>
      <c r="AM81" s="51"/>
      <c r="AN81" s="51"/>
      <c r="AO81" s="51">
        <f>SUM('4.Kötelező,önk.váll.,áll.ig.fa.'!DQ76:DT76)</f>
        <v>0</v>
      </c>
      <c r="AP81" s="51"/>
      <c r="AQ81" s="51"/>
      <c r="AR81" s="51"/>
    </row>
    <row r="82" spans="1:44" ht="12.75" customHeight="1">
      <c r="A82" s="48">
        <v>78</v>
      </c>
      <c r="B82" s="48"/>
      <c r="C82" s="32" t="s">
        <v>406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52" t="s">
        <v>407</v>
      </c>
      <c r="AD82" s="52"/>
      <c r="AE82" s="52"/>
      <c r="AF82" s="52"/>
      <c r="AG82" s="51">
        <f>SUM('4.Kötelező,önk.váll.,áll.ig.fa.'!DM77:DP77)</f>
        <v>466500</v>
      </c>
      <c r="AH82" s="51"/>
      <c r="AI82" s="51"/>
      <c r="AJ82" s="51"/>
      <c r="AK82" s="51">
        <v>466500</v>
      </c>
      <c r="AL82" s="51"/>
      <c r="AM82" s="51"/>
      <c r="AN82" s="51"/>
      <c r="AO82" s="51">
        <v>659383</v>
      </c>
      <c r="AP82" s="51"/>
      <c r="AQ82" s="51"/>
      <c r="AR82" s="51"/>
    </row>
    <row r="83" spans="1:44" s="34" customFormat="1" ht="12.75" customHeight="1">
      <c r="A83" s="54">
        <v>79</v>
      </c>
      <c r="B83" s="54"/>
      <c r="C83" s="40" t="s">
        <v>408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56" t="s">
        <v>42</v>
      </c>
      <c r="AD83" s="56"/>
      <c r="AE83" s="56"/>
      <c r="AF83" s="56"/>
      <c r="AG83" s="53">
        <f>SUM(AG76:AJ82)</f>
        <v>2116500</v>
      </c>
      <c r="AH83" s="53"/>
      <c r="AI83" s="53"/>
      <c r="AJ83" s="53"/>
      <c r="AK83" s="53">
        <f>SUM(AK76:AN82)</f>
        <v>2116500</v>
      </c>
      <c r="AL83" s="53"/>
      <c r="AM83" s="53"/>
      <c r="AN83" s="53"/>
      <c r="AO83" s="53">
        <f>SUM(AO76:AR82)</f>
        <v>3401542</v>
      </c>
      <c r="AP83" s="53"/>
      <c r="AQ83" s="53"/>
      <c r="AR83" s="53"/>
    </row>
    <row r="84" spans="1:44" ht="12.75" customHeight="1">
      <c r="A84" s="48">
        <v>80</v>
      </c>
      <c r="B84" s="48"/>
      <c r="C84" s="42" t="s">
        <v>409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52" t="s">
        <v>410</v>
      </c>
      <c r="AD84" s="52"/>
      <c r="AE84" s="52"/>
      <c r="AF84" s="52"/>
      <c r="AG84" s="51">
        <f>SUM('4.Kötelező,önk.váll.,áll.ig.fa.'!DM79:DP79)</f>
        <v>28748000</v>
      </c>
      <c r="AH84" s="51"/>
      <c r="AI84" s="51"/>
      <c r="AJ84" s="51"/>
      <c r="AK84" s="51">
        <v>37700229</v>
      </c>
      <c r="AL84" s="51"/>
      <c r="AM84" s="51"/>
      <c r="AN84" s="51"/>
      <c r="AO84" s="51">
        <v>23706312</v>
      </c>
      <c r="AP84" s="51"/>
      <c r="AQ84" s="51"/>
      <c r="AR84" s="51"/>
    </row>
    <row r="85" spans="1:44" ht="12.75" customHeight="1">
      <c r="A85" s="48">
        <v>81</v>
      </c>
      <c r="B85" s="48"/>
      <c r="C85" s="42" t="s">
        <v>411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52" t="s">
        <v>412</v>
      </c>
      <c r="AD85" s="52"/>
      <c r="AE85" s="52"/>
      <c r="AF85" s="52"/>
      <c r="AG85" s="51">
        <f>SUM('4.Kötelező,önk.váll.,áll.ig.fa.'!DM80:DP80)</f>
        <v>0</v>
      </c>
      <c r="AH85" s="51"/>
      <c r="AI85" s="51"/>
      <c r="AJ85" s="51"/>
      <c r="AK85" s="51">
        <f>SUM('[3]4.Kötelező,önk.váll.,áll.ig.fa.'!DQ80:DT80)</f>
        <v>0</v>
      </c>
      <c r="AL85" s="51"/>
      <c r="AM85" s="51"/>
      <c r="AN85" s="51"/>
      <c r="AO85" s="51">
        <f>SUM('4.Kötelező,önk.váll.,áll.ig.fa.'!DQ80:DT80)</f>
        <v>0</v>
      </c>
      <c r="AP85" s="51"/>
      <c r="AQ85" s="51"/>
      <c r="AR85" s="51"/>
    </row>
    <row r="86" spans="1:44" ht="12.75" customHeight="1">
      <c r="A86" s="48">
        <v>82</v>
      </c>
      <c r="B86" s="48"/>
      <c r="C86" s="42" t="s">
        <v>413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52" t="s">
        <v>414</v>
      </c>
      <c r="AD86" s="52"/>
      <c r="AE86" s="52"/>
      <c r="AF86" s="52"/>
      <c r="AG86" s="51">
        <f>SUM('4.Kötelező,önk.váll.,áll.ig.fa.'!DM81:DP81)</f>
        <v>0</v>
      </c>
      <c r="AH86" s="51"/>
      <c r="AI86" s="51"/>
      <c r="AJ86" s="51"/>
      <c r="AK86" s="51">
        <f>SUM('[3]4.Kötelező,önk.váll.,áll.ig.fa.'!DQ81:DT81)</f>
        <v>0</v>
      </c>
      <c r="AL86" s="51"/>
      <c r="AM86" s="51"/>
      <c r="AN86" s="51"/>
      <c r="AO86" s="51">
        <f>SUM('4.Kötelező,önk.váll.,áll.ig.fa.'!DQ81:DT81)</f>
        <v>0</v>
      </c>
      <c r="AP86" s="51"/>
      <c r="AQ86" s="51"/>
      <c r="AR86" s="51"/>
    </row>
    <row r="87" spans="1:44" ht="12.75" customHeight="1">
      <c r="A87" s="48">
        <v>83</v>
      </c>
      <c r="B87" s="48"/>
      <c r="C87" s="42" t="s">
        <v>415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52" t="s">
        <v>416</v>
      </c>
      <c r="AD87" s="52"/>
      <c r="AE87" s="52"/>
      <c r="AF87" s="52"/>
      <c r="AG87" s="51">
        <f>SUM('4.Kötelező,önk.váll.,áll.ig.fa.'!DM82:DP82)</f>
        <v>7762200</v>
      </c>
      <c r="AH87" s="51"/>
      <c r="AI87" s="51"/>
      <c r="AJ87" s="51"/>
      <c r="AK87" s="51">
        <v>10105129</v>
      </c>
      <c r="AL87" s="51"/>
      <c r="AM87" s="51"/>
      <c r="AN87" s="51"/>
      <c r="AO87" s="51">
        <v>6373704</v>
      </c>
      <c r="AP87" s="51"/>
      <c r="AQ87" s="51"/>
      <c r="AR87" s="51"/>
    </row>
    <row r="88" spans="1:44" s="34" customFormat="1" ht="12.75" customHeight="1">
      <c r="A88" s="54">
        <v>84</v>
      </c>
      <c r="B88" s="54"/>
      <c r="C88" s="43" t="s">
        <v>417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56" t="s">
        <v>46</v>
      </c>
      <c r="AD88" s="56"/>
      <c r="AE88" s="56"/>
      <c r="AF88" s="56"/>
      <c r="AG88" s="53">
        <f>SUM(AG84:AJ87)</f>
        <v>36510200</v>
      </c>
      <c r="AH88" s="53"/>
      <c r="AI88" s="53"/>
      <c r="AJ88" s="53"/>
      <c r="AK88" s="53">
        <f>SUM(AK84:AN87)</f>
        <v>47805358</v>
      </c>
      <c r="AL88" s="53"/>
      <c r="AM88" s="53"/>
      <c r="AN88" s="53"/>
      <c r="AO88" s="53">
        <f>SUM(AO84:AR87)</f>
        <v>30080016</v>
      </c>
      <c r="AP88" s="53"/>
      <c r="AQ88" s="53"/>
      <c r="AR88" s="53"/>
    </row>
    <row r="89" spans="1:44" ht="25.5" customHeight="1">
      <c r="A89" s="48">
        <v>85</v>
      </c>
      <c r="B89" s="48"/>
      <c r="C89" s="42" t="s">
        <v>418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52" t="s">
        <v>419</v>
      </c>
      <c r="AD89" s="52"/>
      <c r="AE89" s="52"/>
      <c r="AF89" s="52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</row>
    <row r="90" spans="1:44" ht="25.5" customHeight="1">
      <c r="A90" s="48">
        <v>86</v>
      </c>
      <c r="B90" s="48"/>
      <c r="C90" s="42" t="s">
        <v>420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52" t="s">
        <v>421</v>
      </c>
      <c r="AD90" s="52"/>
      <c r="AE90" s="52"/>
      <c r="AF90" s="52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ht="25.5" customHeight="1">
      <c r="A91" s="48">
        <v>87</v>
      </c>
      <c r="B91" s="48"/>
      <c r="C91" s="42" t="s">
        <v>422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52" t="s">
        <v>423</v>
      </c>
      <c r="AD91" s="52"/>
      <c r="AE91" s="52"/>
      <c r="AF91" s="52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ht="12.75" customHeight="1">
      <c r="A92" s="48">
        <v>88</v>
      </c>
      <c r="B92" s="48"/>
      <c r="C92" s="42" t="s">
        <v>424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52" t="s">
        <v>425</v>
      </c>
      <c r="AD92" s="52"/>
      <c r="AE92" s="52"/>
      <c r="AF92" s="52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</row>
    <row r="93" spans="1:44" ht="25.5" customHeight="1">
      <c r="A93" s="48">
        <v>89</v>
      </c>
      <c r="B93" s="48"/>
      <c r="C93" s="42" t="s">
        <v>426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52" t="s">
        <v>427</v>
      </c>
      <c r="AD93" s="52"/>
      <c r="AE93" s="52"/>
      <c r="AF93" s="52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</row>
    <row r="94" spans="1:44" ht="25.5" customHeight="1">
      <c r="A94" s="48">
        <v>90</v>
      </c>
      <c r="B94" s="48"/>
      <c r="C94" s="42" t="s">
        <v>428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52" t="s">
        <v>429</v>
      </c>
      <c r="AD94" s="52"/>
      <c r="AE94" s="52"/>
      <c r="AF94" s="52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</row>
    <row r="95" spans="1:44" ht="12.75" customHeight="1">
      <c r="A95" s="48">
        <v>91</v>
      </c>
      <c r="B95" s="48"/>
      <c r="C95" s="42" t="s">
        <v>430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52" t="s">
        <v>431</v>
      </c>
      <c r="AD95" s="52"/>
      <c r="AE95" s="52"/>
      <c r="AF95" s="52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</row>
    <row r="96" spans="1:44" ht="12.75" customHeight="1">
      <c r="A96" s="48">
        <v>92</v>
      </c>
      <c r="B96" s="48"/>
      <c r="C96" s="42" t="s">
        <v>432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52" t="s">
        <v>433</v>
      </c>
      <c r="AD96" s="52"/>
      <c r="AE96" s="52"/>
      <c r="AF96" s="52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44" ht="12.75" customHeight="1">
      <c r="A97" s="48">
        <v>93</v>
      </c>
      <c r="B97" s="48"/>
      <c r="C97" s="42" t="s">
        <v>434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52" t="s">
        <v>435</v>
      </c>
      <c r="AD97" s="52"/>
      <c r="AE97" s="52"/>
      <c r="AF97" s="52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</row>
    <row r="98" spans="1:44" ht="12.75" customHeight="1">
      <c r="A98" s="54">
        <v>94</v>
      </c>
      <c r="B98" s="54"/>
      <c r="C98" s="43" t="s">
        <v>436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56" t="s">
        <v>437</v>
      </c>
      <c r="AD98" s="56"/>
      <c r="AE98" s="56"/>
      <c r="AF98" s="56"/>
      <c r="AG98" s="53">
        <f>SUM(AG89:AJ97)</f>
        <v>0</v>
      </c>
      <c r="AH98" s="53"/>
      <c r="AI98" s="53"/>
      <c r="AJ98" s="53"/>
      <c r="AK98" s="53">
        <f>SUM(AK89:AN97)</f>
        <v>0</v>
      </c>
      <c r="AL98" s="53"/>
      <c r="AM98" s="53"/>
      <c r="AN98" s="53"/>
      <c r="AO98" s="53">
        <f>SUM(AO89:AR97)</f>
        <v>0</v>
      </c>
      <c r="AP98" s="53"/>
      <c r="AQ98" s="53"/>
      <c r="AR98" s="53"/>
    </row>
    <row r="99" spans="1:44" s="34" customFormat="1" ht="18.75" customHeight="1">
      <c r="A99" s="54">
        <v>95</v>
      </c>
      <c r="B99" s="54"/>
      <c r="C99" s="40" t="s">
        <v>438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56" t="s">
        <v>439</v>
      </c>
      <c r="AD99" s="56"/>
      <c r="AE99" s="56"/>
      <c r="AF99" s="56"/>
      <c r="AG99" s="53">
        <f>SUM(AG23+AG24+AG49+AG58+AG75+AG83+AG88+AG98)</f>
        <v>139135878</v>
      </c>
      <c r="AH99" s="53"/>
      <c r="AI99" s="53"/>
      <c r="AJ99" s="53"/>
      <c r="AK99" s="53">
        <f>SUM(AK23+AK24+AK49+AK58+AK75+AK83+AK88+AK98)</f>
        <v>150124463</v>
      </c>
      <c r="AL99" s="53"/>
      <c r="AM99" s="53"/>
      <c r="AN99" s="53"/>
      <c r="AO99" s="53">
        <f>SUM(AO23+AO24+AO49+AO58+AO75+AO83+AO88+AO98)</f>
        <v>194177355</v>
      </c>
      <c r="AP99" s="53"/>
      <c r="AQ99" s="53"/>
      <c r="AR99" s="53"/>
    </row>
  </sheetData>
  <sheetProtection selectLockedCells="1" selectUnlockedCells="1"/>
  <mergeCells count="584">
    <mergeCell ref="A1:AJ1"/>
    <mergeCell ref="A2:AR2"/>
    <mergeCell ref="A3:B3"/>
    <mergeCell ref="C3:AB3"/>
    <mergeCell ref="AC3:AF3"/>
    <mergeCell ref="AG3:AJ3"/>
    <mergeCell ref="AK3:AN3"/>
    <mergeCell ref="AO3:AR3"/>
    <mergeCell ref="A4:B4"/>
    <mergeCell ref="C4:AB4"/>
    <mergeCell ref="AC4:AF4"/>
    <mergeCell ref="AG4:AJ4"/>
    <mergeCell ref="AK4:AN4"/>
    <mergeCell ref="AO4:AR4"/>
    <mergeCell ref="A5:B5"/>
    <mergeCell ref="C5:AB5"/>
    <mergeCell ref="AC5:AF5"/>
    <mergeCell ref="AG5:AJ5"/>
    <mergeCell ref="AK5:AN5"/>
    <mergeCell ref="AO5:AR5"/>
    <mergeCell ref="A6:B6"/>
    <mergeCell ref="C6:AB6"/>
    <mergeCell ref="AC6:AF6"/>
    <mergeCell ref="AG6:AJ6"/>
    <mergeCell ref="AK6:AN6"/>
    <mergeCell ref="AO6:AR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C11:AF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  <mergeCell ref="A68:B68"/>
    <mergeCell ref="C68:AB68"/>
    <mergeCell ref="AC68:AF68"/>
    <mergeCell ref="AG68:AJ68"/>
    <mergeCell ref="AK68:AN68"/>
    <mergeCell ref="AO68:AR68"/>
    <mergeCell ref="A69:B69"/>
    <mergeCell ref="C69:AB69"/>
    <mergeCell ref="AC69:AF69"/>
    <mergeCell ref="AG69:AJ69"/>
    <mergeCell ref="AK69:AN69"/>
    <mergeCell ref="AO69:AR69"/>
    <mergeCell ref="A70:B70"/>
    <mergeCell ref="C70:AB70"/>
    <mergeCell ref="AC70:AF70"/>
    <mergeCell ref="AG70:AJ70"/>
    <mergeCell ref="AK70:AN70"/>
    <mergeCell ref="AO70:AR70"/>
    <mergeCell ref="A71:B71"/>
    <mergeCell ref="C71:AB71"/>
    <mergeCell ref="AC71:AF71"/>
    <mergeCell ref="AG71:AJ71"/>
    <mergeCell ref="AK71:AN71"/>
    <mergeCell ref="AO71:AR71"/>
    <mergeCell ref="A72:B72"/>
    <mergeCell ref="C72:AB72"/>
    <mergeCell ref="AC72:AF72"/>
    <mergeCell ref="AG72:AJ72"/>
    <mergeCell ref="AK72:AN72"/>
    <mergeCell ref="AO72:AR72"/>
    <mergeCell ref="A73:B73"/>
    <mergeCell ref="C73:AB73"/>
    <mergeCell ref="AC73:AF73"/>
    <mergeCell ref="AG73:AJ73"/>
    <mergeCell ref="AK73:AN73"/>
    <mergeCell ref="AO73:AR73"/>
    <mergeCell ref="A74:B74"/>
    <mergeCell ref="C74:AB74"/>
    <mergeCell ref="AC74:AF74"/>
    <mergeCell ref="AG74:AJ74"/>
    <mergeCell ref="AK74:AN74"/>
    <mergeCell ref="AO74:AR74"/>
    <mergeCell ref="A75:B75"/>
    <mergeCell ref="C75:AB75"/>
    <mergeCell ref="AC75:AF75"/>
    <mergeCell ref="AG75:AJ75"/>
    <mergeCell ref="AK75:AN75"/>
    <mergeCell ref="AO75:AR75"/>
    <mergeCell ref="A76:B76"/>
    <mergeCell ref="C76:AB76"/>
    <mergeCell ref="AC76:AF76"/>
    <mergeCell ref="AG76:AJ76"/>
    <mergeCell ref="AK76:AN76"/>
    <mergeCell ref="AO76:AR76"/>
    <mergeCell ref="A77:B77"/>
    <mergeCell ref="C77:AB77"/>
    <mergeCell ref="AC77:AF77"/>
    <mergeCell ref="AG77:AJ77"/>
    <mergeCell ref="AK77:AN77"/>
    <mergeCell ref="AO77:AR77"/>
    <mergeCell ref="A78:B78"/>
    <mergeCell ref="C78:AB78"/>
    <mergeCell ref="AC78:AF78"/>
    <mergeCell ref="AG78:AJ78"/>
    <mergeCell ref="AK78:AN78"/>
    <mergeCell ref="AO78:AR78"/>
    <mergeCell ref="A79:B79"/>
    <mergeCell ref="C79:AB79"/>
    <mergeCell ref="AC79:AF79"/>
    <mergeCell ref="AG79:AJ79"/>
    <mergeCell ref="AK79:AN79"/>
    <mergeCell ref="AO79:AR79"/>
    <mergeCell ref="A80:B80"/>
    <mergeCell ref="C80:AB80"/>
    <mergeCell ref="AC80:AF80"/>
    <mergeCell ref="AG80:AJ80"/>
    <mergeCell ref="AK80:AN80"/>
    <mergeCell ref="AO80:AR80"/>
    <mergeCell ref="A81:B81"/>
    <mergeCell ref="C81:AB81"/>
    <mergeCell ref="AC81:AF81"/>
    <mergeCell ref="AG81:AJ81"/>
    <mergeCell ref="AK81:AN81"/>
    <mergeCell ref="AO81:AR81"/>
    <mergeCell ref="A82:B82"/>
    <mergeCell ref="C82:AB82"/>
    <mergeCell ref="AC82:AF82"/>
    <mergeCell ref="AG82:AJ82"/>
    <mergeCell ref="AK82:AN82"/>
    <mergeCell ref="AO82:AR82"/>
    <mergeCell ref="A83:B83"/>
    <mergeCell ref="C83:AB83"/>
    <mergeCell ref="AC83:AF83"/>
    <mergeCell ref="AG83:AJ83"/>
    <mergeCell ref="AK83:AN83"/>
    <mergeCell ref="AO83:AR83"/>
    <mergeCell ref="A84:B84"/>
    <mergeCell ref="C84:AB84"/>
    <mergeCell ref="AC84:AF84"/>
    <mergeCell ref="AG84:AJ84"/>
    <mergeCell ref="AK84:AN84"/>
    <mergeCell ref="AO84:AR84"/>
    <mergeCell ref="A85:B85"/>
    <mergeCell ref="C85:AB85"/>
    <mergeCell ref="AC85:AF85"/>
    <mergeCell ref="AG85:AJ85"/>
    <mergeCell ref="AK85:AN85"/>
    <mergeCell ref="AO85:AR85"/>
    <mergeCell ref="A86:B86"/>
    <mergeCell ref="C86:AB86"/>
    <mergeCell ref="AC86:AF86"/>
    <mergeCell ref="AG86:AJ86"/>
    <mergeCell ref="AK86:AN86"/>
    <mergeCell ref="AO86:AR86"/>
    <mergeCell ref="A87:B87"/>
    <mergeCell ref="C87:AB87"/>
    <mergeCell ref="AC87:AF87"/>
    <mergeCell ref="AG87:AJ87"/>
    <mergeCell ref="AK87:AN87"/>
    <mergeCell ref="AO87:AR87"/>
    <mergeCell ref="A88:B88"/>
    <mergeCell ref="C88:AB88"/>
    <mergeCell ref="AC88:AF88"/>
    <mergeCell ref="AG88:AJ88"/>
    <mergeCell ref="AK88:AN88"/>
    <mergeCell ref="AO88:AR88"/>
    <mergeCell ref="A89:B89"/>
    <mergeCell ref="C89:AB89"/>
    <mergeCell ref="AC89:AF89"/>
    <mergeCell ref="AG89:AJ89"/>
    <mergeCell ref="AK89:AN89"/>
    <mergeCell ref="AO89:AR89"/>
    <mergeCell ref="A90:B90"/>
    <mergeCell ref="C90:AB90"/>
    <mergeCell ref="AC90:AF90"/>
    <mergeCell ref="AG90:AJ90"/>
    <mergeCell ref="AK90:AN90"/>
    <mergeCell ref="AO90:AR90"/>
    <mergeCell ref="A91:B91"/>
    <mergeCell ref="C91:AB91"/>
    <mergeCell ref="AC91:AF91"/>
    <mergeCell ref="AG91:AJ91"/>
    <mergeCell ref="AK91:AN91"/>
    <mergeCell ref="AO91:AR91"/>
    <mergeCell ref="A92:B92"/>
    <mergeCell ref="C92:AB92"/>
    <mergeCell ref="AC92:AF92"/>
    <mergeCell ref="AG92:AJ92"/>
    <mergeCell ref="AK92:AN92"/>
    <mergeCell ref="AO92:AR92"/>
    <mergeCell ref="A93:B93"/>
    <mergeCell ref="C93:AB93"/>
    <mergeCell ref="AC93:AF93"/>
    <mergeCell ref="AG93:AJ93"/>
    <mergeCell ref="AK93:AN93"/>
    <mergeCell ref="AO93:AR93"/>
    <mergeCell ref="A94:B94"/>
    <mergeCell ref="C94:AB94"/>
    <mergeCell ref="AC94:AF94"/>
    <mergeCell ref="AG94:AJ94"/>
    <mergeCell ref="AK94:AN94"/>
    <mergeCell ref="AO94:AR94"/>
    <mergeCell ref="A95:B95"/>
    <mergeCell ref="C95:AB95"/>
    <mergeCell ref="AC95:AF95"/>
    <mergeCell ref="AG95:AJ95"/>
    <mergeCell ref="AK95:AN95"/>
    <mergeCell ref="AO95:AR95"/>
    <mergeCell ref="A96:B96"/>
    <mergeCell ref="C96:AB96"/>
    <mergeCell ref="AC96:AF96"/>
    <mergeCell ref="AG96:AJ96"/>
    <mergeCell ref="AK96:AN96"/>
    <mergeCell ref="AO96:AR96"/>
    <mergeCell ref="A97:B97"/>
    <mergeCell ref="C97:AB97"/>
    <mergeCell ref="AC97:AF97"/>
    <mergeCell ref="AG97:AJ97"/>
    <mergeCell ref="AK97:AN97"/>
    <mergeCell ref="AO97:AR97"/>
    <mergeCell ref="A98:B98"/>
    <mergeCell ref="C98:AB98"/>
    <mergeCell ref="AC98:AF98"/>
    <mergeCell ref="AG98:AJ98"/>
    <mergeCell ref="AK98:AN98"/>
    <mergeCell ref="AO98:AR98"/>
    <mergeCell ref="A99:B99"/>
    <mergeCell ref="C99:AB99"/>
    <mergeCell ref="AC99:AF99"/>
    <mergeCell ref="AG99:AJ99"/>
    <mergeCell ref="AK99:AN99"/>
    <mergeCell ref="AO99:AR99"/>
  </mergeCells>
  <printOptions horizontalCentered="1"/>
  <pageMargins left="0.19652777777777777" right="0.39375" top="0.7479166666666667" bottom="0.5902777777777778" header="0.4722222222222222" footer="0.5118055555555555"/>
  <pageSetup fitToHeight="0" fitToWidth="1" horizontalDpi="300" verticalDpi="300" orientation="portrait" paperSize="9"/>
  <headerFooter alignWithMargins="0">
    <oddHeader>&amp;R&amp;"Times New Roman,Normál"&amp;12 3. melléklet
a 2/2017.(II.15.)
önkormányzati rendelethez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93"/>
  <sheetViews>
    <sheetView zoomScaleSheetLayoutView="32" workbookViewId="0" topLeftCell="A1">
      <pane xSplit="32" ySplit="6" topLeftCell="CX71" activePane="bottomRight" state="frozen"/>
      <selection pane="topLeft" activeCell="A1" sqref="A1"/>
      <selection pane="topRight" activeCell="CX1" sqref="CX1"/>
      <selection pane="bottomLeft" activeCell="A71" sqref="A71"/>
      <selection pane="bottomRight" activeCell="DI70" sqref="DI70"/>
    </sheetView>
  </sheetViews>
  <sheetFormatPr defaultColWidth="9.140625" defaultRowHeight="15.75" customHeight="1"/>
  <cols>
    <col min="1" max="2" width="2.7109375" style="61" customWidth="1"/>
    <col min="3" max="28" width="2.7109375" style="1" customWidth="1"/>
    <col min="29" max="35" width="2.7109375" style="62" customWidth="1"/>
    <col min="36" max="36" width="4.28125" style="62" customWidth="1"/>
    <col min="37" max="43" width="2.7109375" style="62" customWidth="1"/>
    <col min="44" max="44" width="4.421875" style="62" customWidth="1"/>
    <col min="45" max="47" width="2.7109375" style="62" customWidth="1"/>
    <col min="48" max="48" width="4.421875" style="62" customWidth="1"/>
    <col min="49" max="51" width="2.7109375" style="62" customWidth="1"/>
    <col min="52" max="52" width="3.7109375" style="62" customWidth="1"/>
    <col min="53" max="55" width="2.7109375" style="62" customWidth="1"/>
    <col min="56" max="56" width="4.421875" style="62" customWidth="1"/>
    <col min="57" max="59" width="2.7109375" style="62" customWidth="1"/>
    <col min="60" max="60" width="4.140625" style="62" customWidth="1"/>
    <col min="61" max="64" width="2.8515625" style="62" customWidth="1"/>
    <col min="65" max="67" width="2.7109375" style="62" customWidth="1"/>
    <col min="68" max="68" width="3.57421875" style="62" customWidth="1"/>
    <col min="69" max="71" width="2.7109375" style="62" customWidth="1"/>
    <col min="72" max="72" width="4.421875" style="62" customWidth="1"/>
    <col min="73" max="75" width="2.7109375" style="62" customWidth="1"/>
    <col min="76" max="76" width="4.28125" style="62" customWidth="1"/>
    <col min="77" max="79" width="2.7109375" style="62" customWidth="1"/>
    <col min="80" max="80" width="4.421875" style="62" customWidth="1"/>
    <col min="81" max="83" width="2.7109375" style="62" customWidth="1"/>
    <col min="84" max="84" width="4.00390625" style="62" customWidth="1"/>
    <col min="85" max="87" width="2.7109375" style="62" customWidth="1"/>
    <col min="88" max="88" width="3.421875" style="62" customWidth="1"/>
    <col min="89" max="91" width="2.7109375" style="62" customWidth="1"/>
    <col min="92" max="92" width="4.8515625" style="62" customWidth="1"/>
    <col min="93" max="95" width="2.7109375" style="62" customWidth="1"/>
    <col min="96" max="96" width="4.8515625" style="62" customWidth="1"/>
    <col min="97" max="99" width="2.7109375" style="62" customWidth="1"/>
    <col min="100" max="100" width="3.421875" style="62" customWidth="1"/>
    <col min="101" max="103" width="2.7109375" style="62" customWidth="1"/>
    <col min="104" max="104" width="4.57421875" style="62" customWidth="1"/>
    <col min="105" max="107" width="2.7109375" style="62" customWidth="1"/>
    <col min="108" max="108" width="4.28125" style="62" customWidth="1"/>
    <col min="109" max="111" width="2.7109375" style="62" customWidth="1"/>
    <col min="112" max="112" width="4.8515625" style="62" customWidth="1"/>
    <col min="113" max="115" width="2.7109375" style="62" customWidth="1"/>
    <col min="116" max="116" width="4.8515625" style="62" customWidth="1"/>
    <col min="117" max="119" width="2.7109375" style="62" customWidth="1"/>
    <col min="120" max="120" width="6.8515625" style="62" customWidth="1"/>
    <col min="121" max="121" width="9.140625" style="62" customWidth="1"/>
    <col min="122" max="122" width="10.140625" style="62" customWidth="1"/>
    <col min="123" max="16384" width="9.140625" style="62" customWidth="1"/>
  </cols>
  <sheetData>
    <row r="1" spans="1:228" s="63" customFormat="1" ht="15.75" customHeight="1">
      <c r="A1" s="63" t="s">
        <v>440</v>
      </c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</row>
    <row r="2" spans="1:228" s="64" customFormat="1" ht="15.75" customHeight="1">
      <c r="A2" s="64" t="s">
        <v>69</v>
      </c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</row>
    <row r="3" spans="1:120" ht="15.75" customHeight="1">
      <c r="A3" s="65"/>
      <c r="B3" s="6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 t="s">
        <v>3</v>
      </c>
      <c r="AD3" s="67"/>
      <c r="AE3" s="67"/>
      <c r="AF3" s="67"/>
      <c r="AG3" s="67" t="s">
        <v>4</v>
      </c>
      <c r="AH3" s="67"/>
      <c r="AI3" s="67"/>
      <c r="AJ3" s="67"/>
      <c r="AK3" s="67" t="s">
        <v>5</v>
      </c>
      <c r="AL3" s="67"/>
      <c r="AM3" s="67"/>
      <c r="AN3" s="67"/>
      <c r="AO3" s="68" t="s">
        <v>441</v>
      </c>
      <c r="AP3" s="68"/>
      <c r="AQ3" s="68"/>
      <c r="AR3" s="68"/>
      <c r="AS3" s="68" t="s">
        <v>8</v>
      </c>
      <c r="AT3" s="68"/>
      <c r="AU3" s="68"/>
      <c r="AV3" s="68"/>
      <c r="AW3" s="68" t="s">
        <v>442</v>
      </c>
      <c r="AX3" s="68"/>
      <c r="AY3" s="68"/>
      <c r="AZ3" s="68"/>
      <c r="BA3" s="67" t="s">
        <v>10</v>
      </c>
      <c r="BB3" s="67"/>
      <c r="BC3" s="67"/>
      <c r="BD3" s="67"/>
      <c r="BE3" s="67" t="s">
        <v>11</v>
      </c>
      <c r="BF3" s="67"/>
      <c r="BG3" s="67"/>
      <c r="BH3" s="67"/>
      <c r="BI3" s="67" t="s">
        <v>443</v>
      </c>
      <c r="BJ3" s="67"/>
      <c r="BK3" s="67"/>
      <c r="BL3" s="67"/>
      <c r="BM3" s="67" t="s">
        <v>444</v>
      </c>
      <c r="BN3" s="67"/>
      <c r="BO3" s="67"/>
      <c r="BP3" s="67"/>
      <c r="BQ3" s="67" t="s">
        <v>445</v>
      </c>
      <c r="BR3" s="67"/>
      <c r="BS3" s="67"/>
      <c r="BT3" s="67"/>
      <c r="BU3" s="67" t="s">
        <v>445</v>
      </c>
      <c r="BV3" s="67"/>
      <c r="BW3" s="67"/>
      <c r="BX3" s="67"/>
      <c r="BY3" s="67" t="s">
        <v>446</v>
      </c>
      <c r="BZ3" s="67"/>
      <c r="CA3" s="67"/>
      <c r="CB3" s="67"/>
      <c r="CC3" s="67" t="s">
        <v>447</v>
      </c>
      <c r="CD3" s="67"/>
      <c r="CE3" s="67"/>
      <c r="CF3" s="67"/>
      <c r="CG3" s="67" t="s">
        <v>448</v>
      </c>
      <c r="CH3" s="67"/>
      <c r="CI3" s="67"/>
      <c r="CJ3" s="67"/>
      <c r="CK3" s="67" t="s">
        <v>449</v>
      </c>
      <c r="CL3" s="67"/>
      <c r="CM3" s="67"/>
      <c r="CN3" s="67"/>
      <c r="CO3" s="67" t="s">
        <v>449</v>
      </c>
      <c r="CP3" s="67"/>
      <c r="CQ3" s="67"/>
      <c r="CR3" s="67"/>
      <c r="CS3" s="67" t="s">
        <v>449</v>
      </c>
      <c r="CT3" s="67"/>
      <c r="CU3" s="67"/>
      <c r="CV3" s="67"/>
      <c r="CW3" s="67" t="s">
        <v>450</v>
      </c>
      <c r="CX3" s="67"/>
      <c r="CY3" s="67"/>
      <c r="CZ3" s="67"/>
      <c r="DA3" s="67" t="s">
        <v>450</v>
      </c>
      <c r="DB3" s="67"/>
      <c r="DC3" s="67"/>
      <c r="DD3" s="67"/>
      <c r="DE3" s="67" t="s">
        <v>451</v>
      </c>
      <c r="DF3" s="67"/>
      <c r="DG3" s="67"/>
      <c r="DH3" s="67"/>
      <c r="DI3" s="67" t="s">
        <v>451</v>
      </c>
      <c r="DJ3" s="67"/>
      <c r="DK3" s="67"/>
      <c r="DL3" s="67"/>
      <c r="DM3" s="68" t="s">
        <v>442</v>
      </c>
      <c r="DN3" s="68"/>
      <c r="DO3" s="68"/>
      <c r="DP3" s="68"/>
    </row>
    <row r="4" spans="1:120" ht="24.75" customHeight="1">
      <c r="A4" s="69" t="s">
        <v>1</v>
      </c>
      <c r="B4" s="69"/>
      <c r="C4" s="70" t="s">
        <v>16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 t="s">
        <v>70</v>
      </c>
      <c r="AD4" s="71"/>
      <c r="AE4" s="71"/>
      <c r="AF4" s="71"/>
      <c r="AG4" s="71" t="s">
        <v>452</v>
      </c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ht="15.75" customHeight="1">
      <c r="A5" s="69"/>
      <c r="B5" s="69"/>
      <c r="C5" s="72" t="s">
        <v>453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73"/>
      <c r="AE5" s="73"/>
      <c r="AF5" s="73"/>
      <c r="AG5" s="73" t="s">
        <v>454</v>
      </c>
      <c r="AH5" s="73"/>
      <c r="AI5" s="73"/>
      <c r="AJ5" s="73"/>
      <c r="AK5" s="73" t="s">
        <v>455</v>
      </c>
      <c r="AL5" s="73"/>
      <c r="AM5" s="73"/>
      <c r="AN5" s="73"/>
      <c r="AO5" s="73" t="s">
        <v>456</v>
      </c>
      <c r="AP5" s="73"/>
      <c r="AQ5" s="73"/>
      <c r="AR5" s="73"/>
      <c r="AS5" s="73" t="s">
        <v>457</v>
      </c>
      <c r="AT5" s="73"/>
      <c r="AU5" s="73"/>
      <c r="AV5" s="73"/>
      <c r="AW5" s="73" t="s">
        <v>458</v>
      </c>
      <c r="AX5" s="73"/>
      <c r="AY5" s="73"/>
      <c r="AZ5" s="73"/>
      <c r="BA5" s="73" t="s">
        <v>459</v>
      </c>
      <c r="BB5" s="73"/>
      <c r="BC5" s="73"/>
      <c r="BD5" s="73"/>
      <c r="BE5" s="73" t="s">
        <v>460</v>
      </c>
      <c r="BF5" s="73"/>
      <c r="BG5" s="73"/>
      <c r="BH5" s="73"/>
      <c r="BI5" s="73" t="s">
        <v>461</v>
      </c>
      <c r="BJ5" s="73"/>
      <c r="BK5" s="73"/>
      <c r="BL5" s="73"/>
      <c r="BM5" s="73" t="s">
        <v>462</v>
      </c>
      <c r="BN5" s="73"/>
      <c r="BO5" s="73"/>
      <c r="BP5" s="73"/>
      <c r="BQ5" s="73" t="s">
        <v>463</v>
      </c>
      <c r="BR5" s="73"/>
      <c r="BS5" s="73"/>
      <c r="BT5" s="73"/>
      <c r="BU5" s="73" t="s">
        <v>464</v>
      </c>
      <c r="BV5" s="73"/>
      <c r="BW5" s="73"/>
      <c r="BX5" s="73"/>
      <c r="BY5" s="73" t="s">
        <v>465</v>
      </c>
      <c r="BZ5" s="73"/>
      <c r="CA5" s="73"/>
      <c r="CB5" s="73"/>
      <c r="CC5" s="73" t="s">
        <v>466</v>
      </c>
      <c r="CD5" s="73"/>
      <c r="CE5" s="73"/>
      <c r="CF5" s="73"/>
      <c r="CG5" s="73" t="s">
        <v>467</v>
      </c>
      <c r="CH5" s="73"/>
      <c r="CI5" s="73"/>
      <c r="CJ5" s="73"/>
      <c r="CK5" s="73" t="s">
        <v>468</v>
      </c>
      <c r="CL5" s="73"/>
      <c r="CM5" s="73"/>
      <c r="CN5" s="73"/>
      <c r="CO5" s="73" t="s">
        <v>468</v>
      </c>
      <c r="CP5" s="73"/>
      <c r="CQ5" s="73"/>
      <c r="CR5" s="73"/>
      <c r="CS5" s="73">
        <v>104037</v>
      </c>
      <c r="CT5" s="73"/>
      <c r="CU5" s="73"/>
      <c r="CV5" s="73"/>
      <c r="CW5" s="73">
        <v>107051</v>
      </c>
      <c r="CX5" s="73"/>
      <c r="CY5" s="73"/>
      <c r="CZ5" s="73"/>
      <c r="DA5" s="73">
        <v>107060</v>
      </c>
      <c r="DB5" s="73"/>
      <c r="DC5" s="73"/>
      <c r="DD5" s="73"/>
      <c r="DE5" s="73">
        <v>18020</v>
      </c>
      <c r="DF5" s="73"/>
      <c r="DG5" s="73"/>
      <c r="DH5" s="73"/>
      <c r="DI5" s="73" t="s">
        <v>469</v>
      </c>
      <c r="DJ5" s="73"/>
      <c r="DK5" s="73"/>
      <c r="DL5" s="73"/>
      <c r="DM5" s="74" t="s">
        <v>470</v>
      </c>
      <c r="DN5" s="74"/>
      <c r="DO5" s="74"/>
      <c r="DP5" s="74"/>
    </row>
    <row r="6" spans="1:120" ht="65.25" customHeight="1">
      <c r="A6" s="69"/>
      <c r="B6" s="69"/>
      <c r="C6" s="72" t="s">
        <v>471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3"/>
      <c r="AD6" s="73"/>
      <c r="AE6" s="73"/>
      <c r="AF6" s="73"/>
      <c r="AG6" s="75" t="s">
        <v>472</v>
      </c>
      <c r="AH6" s="75"/>
      <c r="AI6" s="75"/>
      <c r="AJ6" s="75"/>
      <c r="AK6" s="75" t="s">
        <v>473</v>
      </c>
      <c r="AL6" s="75"/>
      <c r="AM6" s="75"/>
      <c r="AN6" s="75"/>
      <c r="AO6" s="75" t="s">
        <v>474</v>
      </c>
      <c r="AP6" s="75"/>
      <c r="AQ6" s="75"/>
      <c r="AR6" s="75"/>
      <c r="AS6" s="75" t="s">
        <v>475</v>
      </c>
      <c r="AT6" s="75"/>
      <c r="AU6" s="75"/>
      <c r="AV6" s="75"/>
      <c r="AW6" s="75" t="s">
        <v>476</v>
      </c>
      <c r="AX6" s="75"/>
      <c r="AY6" s="75"/>
      <c r="AZ6" s="75"/>
      <c r="BA6" s="75" t="s">
        <v>477</v>
      </c>
      <c r="BB6" s="75"/>
      <c r="BC6" s="75"/>
      <c r="BD6" s="75"/>
      <c r="BE6" s="73" t="s">
        <v>478</v>
      </c>
      <c r="BF6" s="73"/>
      <c r="BG6" s="73"/>
      <c r="BH6" s="73"/>
      <c r="BI6" s="75" t="s">
        <v>479</v>
      </c>
      <c r="BJ6" s="75"/>
      <c r="BK6" s="75"/>
      <c r="BL6" s="75"/>
      <c r="BM6" s="75" t="s">
        <v>480</v>
      </c>
      <c r="BN6" s="75"/>
      <c r="BO6" s="75"/>
      <c r="BP6" s="75"/>
      <c r="BQ6" s="75" t="s">
        <v>481</v>
      </c>
      <c r="BR6" s="75"/>
      <c r="BS6" s="75"/>
      <c r="BT6" s="75"/>
      <c r="BU6" s="75" t="s">
        <v>482</v>
      </c>
      <c r="BV6" s="75"/>
      <c r="BW6" s="75"/>
      <c r="BX6" s="75"/>
      <c r="BY6" s="75" t="s">
        <v>483</v>
      </c>
      <c r="BZ6" s="75"/>
      <c r="CA6" s="75"/>
      <c r="CB6" s="75"/>
      <c r="CC6" s="75" t="s">
        <v>484</v>
      </c>
      <c r="CD6" s="75"/>
      <c r="CE6" s="75"/>
      <c r="CF6" s="75"/>
      <c r="CG6" s="75" t="s">
        <v>485</v>
      </c>
      <c r="CH6" s="75"/>
      <c r="CI6" s="75"/>
      <c r="CJ6" s="75"/>
      <c r="CK6" s="75" t="s">
        <v>486</v>
      </c>
      <c r="CL6" s="75"/>
      <c r="CM6" s="75"/>
      <c r="CN6" s="75"/>
      <c r="CO6" s="75" t="s">
        <v>487</v>
      </c>
      <c r="CP6" s="75"/>
      <c r="CQ6" s="75"/>
      <c r="CR6" s="75"/>
      <c r="CS6" s="75" t="s">
        <v>488</v>
      </c>
      <c r="CT6" s="75"/>
      <c r="CU6" s="75"/>
      <c r="CV6" s="75"/>
      <c r="CW6" s="75" t="s">
        <v>489</v>
      </c>
      <c r="CX6" s="75"/>
      <c r="CY6" s="75"/>
      <c r="CZ6" s="75"/>
      <c r="DA6" s="75" t="s">
        <v>490</v>
      </c>
      <c r="DB6" s="75"/>
      <c r="DC6" s="75"/>
      <c r="DD6" s="75"/>
      <c r="DE6" s="75" t="s">
        <v>491</v>
      </c>
      <c r="DF6" s="75"/>
      <c r="DG6" s="75"/>
      <c r="DH6" s="75"/>
      <c r="DI6" s="75" t="s">
        <v>492</v>
      </c>
      <c r="DJ6" s="75"/>
      <c r="DK6" s="75"/>
      <c r="DL6" s="75"/>
      <c r="DM6" s="74"/>
      <c r="DN6" s="74"/>
      <c r="DO6" s="74"/>
      <c r="DP6" s="74"/>
    </row>
    <row r="7" spans="1:120" ht="34.5" customHeight="1">
      <c r="A7" s="69"/>
      <c r="B7" s="69"/>
      <c r="C7" s="74" t="s">
        <v>493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3"/>
      <c r="AD7" s="73"/>
      <c r="AE7" s="73"/>
      <c r="AF7" s="73"/>
      <c r="AG7" s="75" t="s">
        <v>494</v>
      </c>
      <c r="AH7" s="75"/>
      <c r="AI7" s="75"/>
      <c r="AJ7" s="75"/>
      <c r="AK7" s="75" t="s">
        <v>494</v>
      </c>
      <c r="AL7" s="75"/>
      <c r="AM7" s="75"/>
      <c r="AN7" s="75"/>
      <c r="AO7" s="75" t="s">
        <v>494</v>
      </c>
      <c r="AP7" s="75"/>
      <c r="AQ7" s="75"/>
      <c r="AR7" s="75"/>
      <c r="AS7" s="75" t="s">
        <v>494</v>
      </c>
      <c r="AT7" s="75"/>
      <c r="AU7" s="75"/>
      <c r="AV7" s="75"/>
      <c r="AW7" s="75" t="s">
        <v>494</v>
      </c>
      <c r="AX7" s="75"/>
      <c r="AY7" s="75"/>
      <c r="AZ7" s="75"/>
      <c r="BA7" s="75" t="s">
        <v>494</v>
      </c>
      <c r="BB7" s="75"/>
      <c r="BC7" s="75"/>
      <c r="BD7" s="75"/>
      <c r="BE7" s="75" t="s">
        <v>494</v>
      </c>
      <c r="BF7" s="75"/>
      <c r="BG7" s="75"/>
      <c r="BH7" s="75"/>
      <c r="BI7" s="75" t="s">
        <v>494</v>
      </c>
      <c r="BJ7" s="75"/>
      <c r="BK7" s="75"/>
      <c r="BL7" s="75"/>
      <c r="BM7" s="75" t="s">
        <v>494</v>
      </c>
      <c r="BN7" s="75"/>
      <c r="BO7" s="75"/>
      <c r="BP7" s="75"/>
      <c r="BQ7" s="75" t="s">
        <v>494</v>
      </c>
      <c r="BR7" s="75"/>
      <c r="BS7" s="75"/>
      <c r="BT7" s="75"/>
      <c r="BU7" s="75" t="s">
        <v>494</v>
      </c>
      <c r="BV7" s="75"/>
      <c r="BW7" s="75"/>
      <c r="BX7" s="75"/>
      <c r="BY7" s="75" t="s">
        <v>494</v>
      </c>
      <c r="BZ7" s="75"/>
      <c r="CA7" s="75"/>
      <c r="CB7" s="75"/>
      <c r="CC7" s="75" t="s">
        <v>494</v>
      </c>
      <c r="CD7" s="75"/>
      <c r="CE7" s="75"/>
      <c r="CF7" s="75"/>
      <c r="CG7" s="75" t="s">
        <v>495</v>
      </c>
      <c r="CH7" s="75"/>
      <c r="CI7" s="75"/>
      <c r="CJ7" s="75"/>
      <c r="CK7" s="75" t="s">
        <v>494</v>
      </c>
      <c r="CL7" s="75"/>
      <c r="CM7" s="75"/>
      <c r="CN7" s="75"/>
      <c r="CO7" s="75" t="s">
        <v>494</v>
      </c>
      <c r="CP7" s="75"/>
      <c r="CQ7" s="75"/>
      <c r="CR7" s="75"/>
      <c r="CS7" s="75" t="s">
        <v>494</v>
      </c>
      <c r="CT7" s="75"/>
      <c r="CU7" s="75"/>
      <c r="CV7" s="75"/>
      <c r="CW7" s="75" t="s">
        <v>494</v>
      </c>
      <c r="CX7" s="75"/>
      <c r="CY7" s="75"/>
      <c r="CZ7" s="75"/>
      <c r="DA7" s="75" t="s">
        <v>494</v>
      </c>
      <c r="DB7" s="75"/>
      <c r="DC7" s="75"/>
      <c r="DD7" s="75"/>
      <c r="DE7" s="75" t="s">
        <v>494</v>
      </c>
      <c r="DF7" s="75"/>
      <c r="DG7" s="75"/>
      <c r="DH7" s="75"/>
      <c r="DI7" s="75" t="s">
        <v>494</v>
      </c>
      <c r="DJ7" s="75"/>
      <c r="DK7" s="75"/>
      <c r="DL7" s="75"/>
      <c r="DM7" s="74"/>
      <c r="DN7" s="74"/>
      <c r="DO7" s="74"/>
      <c r="DP7" s="74"/>
    </row>
    <row r="8" spans="1:120" ht="15.75" customHeight="1">
      <c r="A8" s="76" t="s">
        <v>71</v>
      </c>
      <c r="B8" s="76"/>
      <c r="C8" s="77" t="s">
        <v>252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 t="s">
        <v>253</v>
      </c>
      <c r="AD8" s="78"/>
      <c r="AE8" s="78"/>
      <c r="AF8" s="78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>
        <v>4892000</v>
      </c>
      <c r="AT8" s="79"/>
      <c r="AU8" s="79"/>
      <c r="AV8" s="79"/>
      <c r="AW8" s="79">
        <v>1970000</v>
      </c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>
        <v>2295000</v>
      </c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80">
        <f aca="true" t="shared" si="0" ref="DM8:DM30">SUM(AG8:DL8)</f>
        <v>9157000</v>
      </c>
      <c r="DN8" s="80"/>
      <c r="DO8" s="80"/>
      <c r="DP8" s="80"/>
    </row>
    <row r="9" spans="1:120" ht="15.75" customHeight="1">
      <c r="A9" s="81" t="s">
        <v>72</v>
      </c>
      <c r="B9" s="81"/>
      <c r="C9" s="82" t="s">
        <v>254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 t="s">
        <v>255</v>
      </c>
      <c r="AD9" s="83"/>
      <c r="AE9" s="83"/>
      <c r="AF9" s="83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5">
        <f t="shared" si="0"/>
        <v>0</v>
      </c>
      <c r="DN9" s="85"/>
      <c r="DO9" s="85"/>
      <c r="DP9" s="85"/>
    </row>
    <row r="10" spans="1:120" ht="15.75" customHeight="1">
      <c r="A10" s="81" t="s">
        <v>73</v>
      </c>
      <c r="B10" s="81"/>
      <c r="C10" s="82" t="s">
        <v>256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 t="s">
        <v>257</v>
      </c>
      <c r="AD10" s="83"/>
      <c r="AE10" s="83"/>
      <c r="AF10" s="83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5">
        <f t="shared" si="0"/>
        <v>0</v>
      </c>
      <c r="DN10" s="85"/>
      <c r="DO10" s="85"/>
      <c r="DP10" s="85"/>
    </row>
    <row r="11" spans="1:120" ht="15.75" customHeight="1">
      <c r="A11" s="81" t="s">
        <v>74</v>
      </c>
      <c r="B11" s="81"/>
      <c r="C11" s="86" t="s">
        <v>258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3" t="s">
        <v>259</v>
      </c>
      <c r="AD11" s="83"/>
      <c r="AE11" s="83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5">
        <f t="shared" si="0"/>
        <v>0</v>
      </c>
      <c r="DN11" s="85"/>
      <c r="DO11" s="85"/>
      <c r="DP11" s="85"/>
    </row>
    <row r="12" spans="1:120" ht="15.75" customHeight="1">
      <c r="A12" s="81" t="s">
        <v>75</v>
      </c>
      <c r="B12" s="81"/>
      <c r="C12" s="86" t="s">
        <v>260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3" t="s">
        <v>261</v>
      </c>
      <c r="AD12" s="83"/>
      <c r="AE12" s="83"/>
      <c r="AF12" s="83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5">
        <f t="shared" si="0"/>
        <v>0</v>
      </c>
      <c r="DN12" s="85"/>
      <c r="DO12" s="85"/>
      <c r="DP12" s="85"/>
    </row>
    <row r="13" spans="1:120" ht="15.75" customHeight="1">
      <c r="A13" s="81" t="s">
        <v>76</v>
      </c>
      <c r="B13" s="81"/>
      <c r="C13" s="86" t="s">
        <v>262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3" t="s">
        <v>263</v>
      </c>
      <c r="AD13" s="83"/>
      <c r="AE13" s="83"/>
      <c r="AF13" s="83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>
        <f t="shared" si="0"/>
        <v>0</v>
      </c>
      <c r="DN13" s="85"/>
      <c r="DO13" s="85"/>
      <c r="DP13" s="85"/>
    </row>
    <row r="14" spans="1:120" ht="15.75" customHeight="1">
      <c r="A14" s="81" t="s">
        <v>79</v>
      </c>
      <c r="B14" s="81"/>
      <c r="C14" s="86" t="s">
        <v>264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3" t="s">
        <v>265</v>
      </c>
      <c r="AD14" s="83"/>
      <c r="AE14" s="83"/>
      <c r="AF14" s="83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>
        <v>144000</v>
      </c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>
        <f t="shared" si="0"/>
        <v>144000</v>
      </c>
      <c r="DN14" s="85"/>
      <c r="DO14" s="85"/>
      <c r="DP14" s="85"/>
    </row>
    <row r="15" spans="1:120" ht="15.75" customHeight="1">
      <c r="A15" s="81" t="s">
        <v>82</v>
      </c>
      <c r="B15" s="81"/>
      <c r="C15" s="86" t="s">
        <v>266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3" t="s">
        <v>267</v>
      </c>
      <c r="AD15" s="83"/>
      <c r="AE15" s="83"/>
      <c r="AF15" s="83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>
        <f t="shared" si="0"/>
        <v>0</v>
      </c>
      <c r="DN15" s="85"/>
      <c r="DO15" s="85"/>
      <c r="DP15" s="85"/>
    </row>
    <row r="16" spans="1:120" ht="15.75" customHeight="1">
      <c r="A16" s="81" t="s">
        <v>85</v>
      </c>
      <c r="B16" s="81"/>
      <c r="C16" s="87" t="s">
        <v>268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3" t="s">
        <v>269</v>
      </c>
      <c r="AD16" s="83"/>
      <c r="AE16" s="83"/>
      <c r="AF16" s="83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5">
        <f t="shared" si="0"/>
        <v>0</v>
      </c>
      <c r="DN16" s="85"/>
      <c r="DO16" s="85"/>
      <c r="DP16" s="85"/>
    </row>
    <row r="17" spans="1:120" ht="15.75" customHeight="1">
      <c r="A17" s="81" t="s">
        <v>88</v>
      </c>
      <c r="B17" s="81"/>
      <c r="C17" s="87" t="s">
        <v>270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3" t="s">
        <v>271</v>
      </c>
      <c r="AD17" s="83"/>
      <c r="AE17" s="83"/>
      <c r="AF17" s="83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>
        <v>18000</v>
      </c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>
        <f t="shared" si="0"/>
        <v>18000</v>
      </c>
      <c r="DN17" s="85"/>
      <c r="DO17" s="85"/>
      <c r="DP17" s="85"/>
    </row>
    <row r="18" spans="1:120" ht="15.75" customHeight="1">
      <c r="A18" s="81" t="s">
        <v>91</v>
      </c>
      <c r="B18" s="81"/>
      <c r="C18" s="87" t="s">
        <v>272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3" t="s">
        <v>273</v>
      </c>
      <c r="AD18" s="83"/>
      <c r="AE18" s="83"/>
      <c r="AF18" s="83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>
        <f t="shared" si="0"/>
        <v>0</v>
      </c>
      <c r="DN18" s="85"/>
      <c r="DO18" s="85"/>
      <c r="DP18" s="85"/>
    </row>
    <row r="19" spans="1:120" s="88" customFormat="1" ht="15.75" customHeight="1">
      <c r="A19" s="81" t="s">
        <v>94</v>
      </c>
      <c r="B19" s="81"/>
      <c r="C19" s="87" t="s">
        <v>274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3" t="s">
        <v>275</v>
      </c>
      <c r="AD19" s="83"/>
      <c r="AE19" s="83"/>
      <c r="AF19" s="83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5">
        <f t="shared" si="0"/>
        <v>0</v>
      </c>
      <c r="DN19" s="85"/>
      <c r="DO19" s="85"/>
      <c r="DP19" s="85"/>
    </row>
    <row r="20" spans="1:120" s="88" customFormat="1" ht="15.75" customHeight="1">
      <c r="A20" s="81" t="s">
        <v>95</v>
      </c>
      <c r="B20" s="81"/>
      <c r="C20" s="87" t="s">
        <v>276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3" t="s">
        <v>277</v>
      </c>
      <c r="AD20" s="83"/>
      <c r="AE20" s="83"/>
      <c r="AF20" s="83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5">
        <f t="shared" si="0"/>
        <v>0</v>
      </c>
      <c r="DN20" s="85"/>
      <c r="DO20" s="85"/>
      <c r="DP20" s="85"/>
    </row>
    <row r="21" spans="1:120" s="88" customFormat="1" ht="15.75" customHeight="1">
      <c r="A21" s="81" t="s">
        <v>98</v>
      </c>
      <c r="B21" s="81"/>
      <c r="C21" s="19" t="s">
        <v>278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9" t="s">
        <v>279</v>
      </c>
      <c r="AD21" s="89"/>
      <c r="AE21" s="89"/>
      <c r="AF21" s="89"/>
      <c r="AG21" s="85">
        <f>SUM(AG8:AJ20)</f>
        <v>0</v>
      </c>
      <c r="AH21" s="85"/>
      <c r="AI21" s="85"/>
      <c r="AJ21" s="85"/>
      <c r="AK21" s="85">
        <f>SUM(AK8:AN20)</f>
        <v>0</v>
      </c>
      <c r="AL21" s="85"/>
      <c r="AM21" s="85"/>
      <c r="AN21" s="85"/>
      <c r="AO21" s="85">
        <f>SUM(AO8:AR20)</f>
        <v>0</v>
      </c>
      <c r="AP21" s="85"/>
      <c r="AQ21" s="85"/>
      <c r="AR21" s="85"/>
      <c r="AS21" s="85">
        <f>SUM(AS8:AV20)</f>
        <v>4892000</v>
      </c>
      <c r="AT21" s="85"/>
      <c r="AU21" s="85"/>
      <c r="AV21" s="85"/>
      <c r="AW21" s="85">
        <f>SUM(AW8:AZ20)</f>
        <v>1970000</v>
      </c>
      <c r="AX21" s="85"/>
      <c r="AY21" s="85"/>
      <c r="AZ21" s="85"/>
      <c r="BA21" s="85">
        <f>SUM(BA8:BD20)</f>
        <v>0</v>
      </c>
      <c r="BB21" s="85"/>
      <c r="BC21" s="85"/>
      <c r="BD21" s="85"/>
      <c r="BE21" s="85">
        <f>SUM(BE8:BH20)</f>
        <v>0</v>
      </c>
      <c r="BF21" s="85"/>
      <c r="BG21" s="85"/>
      <c r="BH21" s="85"/>
      <c r="BI21" s="85">
        <f>SUM(BI8:BL20)</f>
        <v>0</v>
      </c>
      <c r="BJ21" s="85"/>
      <c r="BK21" s="85"/>
      <c r="BL21" s="85"/>
      <c r="BM21" s="85">
        <f>SUM(BM8:BP20)</f>
        <v>0</v>
      </c>
      <c r="BN21" s="85"/>
      <c r="BO21" s="85"/>
      <c r="BP21" s="85"/>
      <c r="BQ21" s="85">
        <f>SUM(BQ8:BT20)</f>
        <v>0</v>
      </c>
      <c r="BR21" s="85"/>
      <c r="BS21" s="85"/>
      <c r="BT21" s="85"/>
      <c r="BU21" s="85">
        <f>SUM(BU8:BX20)</f>
        <v>0</v>
      </c>
      <c r="BV21" s="85"/>
      <c r="BW21" s="85"/>
      <c r="BX21" s="85"/>
      <c r="BY21" s="85">
        <f>SUM(BY8:CB20)</f>
        <v>0</v>
      </c>
      <c r="BZ21" s="85"/>
      <c r="CA21" s="85"/>
      <c r="CB21" s="85"/>
      <c r="CC21" s="85">
        <f>SUM(CC8:CF20)</f>
        <v>0</v>
      </c>
      <c r="CD21" s="85"/>
      <c r="CE21" s="85"/>
      <c r="CF21" s="85"/>
      <c r="CG21" s="85">
        <f>SUM(CG8:CJ20)</f>
        <v>0</v>
      </c>
      <c r="CH21" s="85"/>
      <c r="CI21" s="85"/>
      <c r="CJ21" s="85"/>
      <c r="CK21" s="85">
        <f>SUM(CK8:CN20)</f>
        <v>2457000</v>
      </c>
      <c r="CL21" s="85"/>
      <c r="CM21" s="85"/>
      <c r="CN21" s="85"/>
      <c r="CO21" s="85">
        <f>SUM(CO8:CR20)</f>
        <v>0</v>
      </c>
      <c r="CP21" s="85"/>
      <c r="CQ21" s="85"/>
      <c r="CR21" s="85"/>
      <c r="CS21" s="85">
        <f>SUM(CS8:CV20)</f>
        <v>0</v>
      </c>
      <c r="CT21" s="85"/>
      <c r="CU21" s="85"/>
      <c r="CV21" s="85"/>
      <c r="CW21" s="85">
        <f>SUM(CW8:CZ20)</f>
        <v>0</v>
      </c>
      <c r="CX21" s="85"/>
      <c r="CY21" s="85"/>
      <c r="CZ21" s="85"/>
      <c r="DA21" s="85">
        <f>SUM(DA8:DD20)</f>
        <v>0</v>
      </c>
      <c r="DB21" s="85"/>
      <c r="DC21" s="85"/>
      <c r="DD21" s="85"/>
      <c r="DE21" s="85">
        <f>SUM(DE8:DH20)</f>
        <v>0</v>
      </c>
      <c r="DF21" s="85"/>
      <c r="DG21" s="85"/>
      <c r="DH21" s="85"/>
      <c r="DI21" s="85">
        <f>SUM(DI8:DL20)</f>
        <v>0</v>
      </c>
      <c r="DJ21" s="85"/>
      <c r="DK21" s="85"/>
      <c r="DL21" s="85"/>
      <c r="DM21" s="85">
        <f t="shared" si="0"/>
        <v>9319000</v>
      </c>
      <c r="DN21" s="85"/>
      <c r="DO21" s="85"/>
      <c r="DP21" s="85"/>
    </row>
    <row r="22" spans="1:120" ht="15.75" customHeight="1">
      <c r="A22" s="81" t="s">
        <v>101</v>
      </c>
      <c r="B22" s="81"/>
      <c r="C22" s="87" t="s">
        <v>280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3" t="s">
        <v>281</v>
      </c>
      <c r="AD22" s="83"/>
      <c r="AE22" s="83"/>
      <c r="AF22" s="83"/>
      <c r="AG22" s="84">
        <v>7168000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5">
        <f t="shared" si="0"/>
        <v>7168000</v>
      </c>
      <c r="DN22" s="85"/>
      <c r="DO22" s="85"/>
      <c r="DP22" s="85"/>
    </row>
    <row r="23" spans="1:120" ht="28.5" customHeight="1">
      <c r="A23" s="81" t="s">
        <v>104</v>
      </c>
      <c r="B23" s="81"/>
      <c r="C23" s="87" t="s">
        <v>282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3" t="s">
        <v>283</v>
      </c>
      <c r="AD23" s="83"/>
      <c r="AE23" s="83"/>
      <c r="AF23" s="83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>
        <v>2164000</v>
      </c>
      <c r="BV23" s="84"/>
      <c r="BW23" s="84"/>
      <c r="BX23" s="84"/>
      <c r="BY23" s="84">
        <v>300000</v>
      </c>
      <c r="BZ23" s="84"/>
      <c r="CA23" s="84"/>
      <c r="CB23" s="84"/>
      <c r="CC23" s="84">
        <v>1200000</v>
      </c>
      <c r="CD23" s="84"/>
      <c r="CE23" s="84"/>
      <c r="CF23" s="84"/>
      <c r="CG23" s="84"/>
      <c r="CH23" s="84"/>
      <c r="CI23" s="84"/>
      <c r="CJ23" s="84"/>
      <c r="CK23" s="84">
        <v>420000</v>
      </c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5">
        <f t="shared" si="0"/>
        <v>4084000</v>
      </c>
      <c r="DN23" s="85"/>
      <c r="DO23" s="85"/>
      <c r="DP23" s="85"/>
    </row>
    <row r="24" spans="1:120" ht="15.75" customHeight="1">
      <c r="A24" s="81" t="s">
        <v>107</v>
      </c>
      <c r="B24" s="81"/>
      <c r="C24" s="90" t="s">
        <v>284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83" t="s">
        <v>285</v>
      </c>
      <c r="AD24" s="83"/>
      <c r="AE24" s="83"/>
      <c r="AF24" s="83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5">
        <f t="shared" si="0"/>
        <v>0</v>
      </c>
      <c r="DN24" s="85"/>
      <c r="DO24" s="85"/>
      <c r="DP24" s="85"/>
    </row>
    <row r="25" spans="1:120" ht="15.75" customHeight="1">
      <c r="A25" s="81" t="s">
        <v>110</v>
      </c>
      <c r="B25" s="81"/>
      <c r="C25" s="91" t="s">
        <v>286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9" t="s">
        <v>287</v>
      </c>
      <c r="AD25" s="89"/>
      <c r="AE25" s="89"/>
      <c r="AF25" s="89"/>
      <c r="AG25" s="85">
        <f>SUM(AG22:AJ24)</f>
        <v>7168000</v>
      </c>
      <c r="AH25" s="85"/>
      <c r="AI25" s="85"/>
      <c r="AJ25" s="85"/>
      <c r="AK25" s="85">
        <f>SUM(AK22:AN24)</f>
        <v>0</v>
      </c>
      <c r="AL25" s="85"/>
      <c r="AM25" s="85"/>
      <c r="AN25" s="85"/>
      <c r="AO25" s="85">
        <f>SUM(AO22:AR24)</f>
        <v>0</v>
      </c>
      <c r="AP25" s="85"/>
      <c r="AQ25" s="85"/>
      <c r="AR25" s="85"/>
      <c r="AS25" s="85">
        <f>SUM(AS22:AV24)</f>
        <v>0</v>
      </c>
      <c r="AT25" s="85"/>
      <c r="AU25" s="85"/>
      <c r="AV25" s="85"/>
      <c r="AW25" s="85">
        <f>SUM(AW22:AZ24)</f>
        <v>0</v>
      </c>
      <c r="AX25" s="85"/>
      <c r="AY25" s="85"/>
      <c r="AZ25" s="85"/>
      <c r="BA25" s="85">
        <f>SUM(BA22:BD24)</f>
        <v>0</v>
      </c>
      <c r="BB25" s="85"/>
      <c r="BC25" s="85"/>
      <c r="BD25" s="85"/>
      <c r="BE25" s="85">
        <f>SUM(BE22:BH24)</f>
        <v>0</v>
      </c>
      <c r="BF25" s="85"/>
      <c r="BG25" s="85"/>
      <c r="BH25" s="85"/>
      <c r="BI25" s="85">
        <f>SUM(BI22:BL24)</f>
        <v>0</v>
      </c>
      <c r="BJ25" s="85"/>
      <c r="BK25" s="85"/>
      <c r="BL25" s="85"/>
      <c r="BM25" s="85">
        <f>SUM(BM22:BP24)</f>
        <v>0</v>
      </c>
      <c r="BN25" s="85"/>
      <c r="BO25" s="85"/>
      <c r="BP25" s="85"/>
      <c r="BQ25" s="85">
        <f>SUM(BQ22:BT24)</f>
        <v>0</v>
      </c>
      <c r="BR25" s="85"/>
      <c r="BS25" s="85"/>
      <c r="BT25" s="85"/>
      <c r="BU25" s="85">
        <f>SUM(BU22:BX24)</f>
        <v>2164000</v>
      </c>
      <c r="BV25" s="85"/>
      <c r="BW25" s="85"/>
      <c r="BX25" s="85"/>
      <c r="BY25" s="85">
        <f>SUM(BY22:CB24)</f>
        <v>300000</v>
      </c>
      <c r="BZ25" s="85"/>
      <c r="CA25" s="85"/>
      <c r="CB25" s="85"/>
      <c r="CC25" s="85">
        <f>SUM(CC22:CF24)</f>
        <v>1200000</v>
      </c>
      <c r="CD25" s="85"/>
      <c r="CE25" s="85"/>
      <c r="CF25" s="85"/>
      <c r="CG25" s="85">
        <f>SUM(CG22:CJ24)</f>
        <v>0</v>
      </c>
      <c r="CH25" s="85"/>
      <c r="CI25" s="85"/>
      <c r="CJ25" s="85"/>
      <c r="CK25" s="85">
        <f>SUM(CK22:CN24)</f>
        <v>420000</v>
      </c>
      <c r="CL25" s="85"/>
      <c r="CM25" s="85"/>
      <c r="CN25" s="85"/>
      <c r="CO25" s="85">
        <f>SUM(CO22:CR24)</f>
        <v>0</v>
      </c>
      <c r="CP25" s="85"/>
      <c r="CQ25" s="85"/>
      <c r="CR25" s="85"/>
      <c r="CS25" s="85">
        <f>SUM(CS22:CV24)</f>
        <v>0</v>
      </c>
      <c r="CT25" s="85"/>
      <c r="CU25" s="85"/>
      <c r="CV25" s="85"/>
      <c r="CW25" s="85">
        <f>SUM(CW22:CZ24)</f>
        <v>0</v>
      </c>
      <c r="CX25" s="85"/>
      <c r="CY25" s="85"/>
      <c r="CZ25" s="85"/>
      <c r="DA25" s="85">
        <f>SUM(DA22:DD24)</f>
        <v>0</v>
      </c>
      <c r="DB25" s="85"/>
      <c r="DC25" s="85"/>
      <c r="DD25" s="85"/>
      <c r="DE25" s="85">
        <f>SUM(DE22:DH24)</f>
        <v>0</v>
      </c>
      <c r="DF25" s="85"/>
      <c r="DG25" s="85"/>
      <c r="DH25" s="85"/>
      <c r="DI25" s="85">
        <f>SUM(DI22:DL24)</f>
        <v>0</v>
      </c>
      <c r="DJ25" s="85"/>
      <c r="DK25" s="85"/>
      <c r="DL25" s="85"/>
      <c r="DM25" s="85">
        <f t="shared" si="0"/>
        <v>11252000</v>
      </c>
      <c r="DN25" s="85"/>
      <c r="DO25" s="85"/>
      <c r="DP25" s="85"/>
    </row>
    <row r="26" spans="1:120" ht="15.75" customHeight="1">
      <c r="A26" s="81" t="s">
        <v>113</v>
      </c>
      <c r="B26" s="81"/>
      <c r="C26" s="19" t="s">
        <v>288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89" t="s">
        <v>22</v>
      </c>
      <c r="AD26" s="89"/>
      <c r="AE26" s="89"/>
      <c r="AF26" s="89"/>
      <c r="AG26" s="85">
        <f>SUM(AG21+AG25)</f>
        <v>7168000</v>
      </c>
      <c r="AH26" s="85"/>
      <c r="AI26" s="85"/>
      <c r="AJ26" s="85"/>
      <c r="AK26" s="85">
        <f>SUM(AK21+AK25)</f>
        <v>0</v>
      </c>
      <c r="AL26" s="85"/>
      <c r="AM26" s="85"/>
      <c r="AN26" s="85"/>
      <c r="AO26" s="85">
        <f>SUM(AO21+AO25)</f>
        <v>0</v>
      </c>
      <c r="AP26" s="85"/>
      <c r="AQ26" s="85"/>
      <c r="AR26" s="85"/>
      <c r="AS26" s="85">
        <f>SUM(AS21+AS25)</f>
        <v>4892000</v>
      </c>
      <c r="AT26" s="85"/>
      <c r="AU26" s="85"/>
      <c r="AV26" s="85"/>
      <c r="AW26" s="85">
        <f>SUM(AW21+AW25)</f>
        <v>1970000</v>
      </c>
      <c r="AX26" s="85"/>
      <c r="AY26" s="85"/>
      <c r="AZ26" s="85"/>
      <c r="BA26" s="85">
        <f>SUM(BA21+BA25)</f>
        <v>0</v>
      </c>
      <c r="BB26" s="85"/>
      <c r="BC26" s="85"/>
      <c r="BD26" s="85"/>
      <c r="BE26" s="85">
        <f>SUM(BE21+BE25)</f>
        <v>0</v>
      </c>
      <c r="BF26" s="85"/>
      <c r="BG26" s="85"/>
      <c r="BH26" s="85"/>
      <c r="BI26" s="85">
        <f>SUM(BI21+BI25)</f>
        <v>0</v>
      </c>
      <c r="BJ26" s="85"/>
      <c r="BK26" s="85"/>
      <c r="BL26" s="85"/>
      <c r="BM26" s="85">
        <f>SUM(BM21+BM25)</f>
        <v>0</v>
      </c>
      <c r="BN26" s="85"/>
      <c r="BO26" s="85"/>
      <c r="BP26" s="85"/>
      <c r="BQ26" s="85">
        <f>SUM(BQ21+BQ25)</f>
        <v>0</v>
      </c>
      <c r="BR26" s="85"/>
      <c r="BS26" s="85"/>
      <c r="BT26" s="85"/>
      <c r="BU26" s="85">
        <f>SUM(BU21+BU25)</f>
        <v>2164000</v>
      </c>
      <c r="BV26" s="85"/>
      <c r="BW26" s="85"/>
      <c r="BX26" s="85"/>
      <c r="BY26" s="85">
        <f>SUM(BY21+BY25)</f>
        <v>300000</v>
      </c>
      <c r="BZ26" s="85"/>
      <c r="CA26" s="85"/>
      <c r="CB26" s="85"/>
      <c r="CC26" s="85">
        <f>SUM(CC21+CC25)</f>
        <v>1200000</v>
      </c>
      <c r="CD26" s="85"/>
      <c r="CE26" s="85"/>
      <c r="CF26" s="85"/>
      <c r="CG26" s="85">
        <f>SUM(CG21+CG25)</f>
        <v>0</v>
      </c>
      <c r="CH26" s="85"/>
      <c r="CI26" s="85"/>
      <c r="CJ26" s="85"/>
      <c r="CK26" s="85">
        <f>SUM(CK21+CK25)</f>
        <v>2877000</v>
      </c>
      <c r="CL26" s="85"/>
      <c r="CM26" s="85"/>
      <c r="CN26" s="85"/>
      <c r="CO26" s="85">
        <f>SUM(CO21+CO25)</f>
        <v>0</v>
      </c>
      <c r="CP26" s="85"/>
      <c r="CQ26" s="85"/>
      <c r="CR26" s="85"/>
      <c r="CS26" s="85">
        <f>SUM(CS21+CS25)</f>
        <v>0</v>
      </c>
      <c r="CT26" s="85"/>
      <c r="CU26" s="85"/>
      <c r="CV26" s="85"/>
      <c r="CW26" s="85">
        <f>SUM(CW21+CW25)</f>
        <v>0</v>
      </c>
      <c r="CX26" s="85"/>
      <c r="CY26" s="85"/>
      <c r="CZ26" s="85"/>
      <c r="DA26" s="85">
        <f>SUM(DA21+DA25)</f>
        <v>0</v>
      </c>
      <c r="DB26" s="85"/>
      <c r="DC26" s="85"/>
      <c r="DD26" s="85"/>
      <c r="DE26" s="85">
        <f>SUM(DE21+DE25)</f>
        <v>0</v>
      </c>
      <c r="DF26" s="85"/>
      <c r="DG26" s="85"/>
      <c r="DH26" s="85"/>
      <c r="DI26" s="85">
        <f>SUM(DI21+DI25)</f>
        <v>0</v>
      </c>
      <c r="DJ26" s="85"/>
      <c r="DK26" s="85"/>
      <c r="DL26" s="85"/>
      <c r="DM26" s="85">
        <f t="shared" si="0"/>
        <v>20571000</v>
      </c>
      <c r="DN26" s="85"/>
      <c r="DO26" s="85"/>
      <c r="DP26" s="85"/>
    </row>
    <row r="27" spans="1:120" s="92" customFormat="1" ht="15.75" customHeight="1">
      <c r="A27" s="81" t="s">
        <v>115</v>
      </c>
      <c r="B27" s="81"/>
      <c r="C27" s="91" t="s">
        <v>289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89" t="s">
        <v>26</v>
      </c>
      <c r="AD27" s="89"/>
      <c r="AE27" s="89"/>
      <c r="AF27" s="89"/>
      <c r="AG27" s="85">
        <v>1600000</v>
      </c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>
        <v>605000</v>
      </c>
      <c r="AT27" s="85"/>
      <c r="AU27" s="85"/>
      <c r="AV27" s="85"/>
      <c r="AW27" s="85">
        <v>250000</v>
      </c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>
        <v>442000</v>
      </c>
      <c r="BV27" s="85"/>
      <c r="BW27" s="85"/>
      <c r="BX27" s="85"/>
      <c r="BY27" s="85">
        <v>68000</v>
      </c>
      <c r="BZ27" s="85"/>
      <c r="CA27" s="85"/>
      <c r="CB27" s="85"/>
      <c r="CC27" s="85">
        <v>269000</v>
      </c>
      <c r="CD27" s="85"/>
      <c r="CE27" s="85"/>
      <c r="CF27" s="85"/>
      <c r="CG27" s="85"/>
      <c r="CH27" s="85"/>
      <c r="CI27" s="85"/>
      <c r="CJ27" s="85"/>
      <c r="CK27" s="85">
        <v>647000</v>
      </c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>
        <f t="shared" si="0"/>
        <v>3881000</v>
      </c>
      <c r="DN27" s="85"/>
      <c r="DO27" s="85"/>
      <c r="DP27" s="85"/>
    </row>
    <row r="28" spans="1:120" ht="15.75" customHeight="1">
      <c r="A28" s="81" t="s">
        <v>118</v>
      </c>
      <c r="B28" s="81"/>
      <c r="C28" s="87" t="s">
        <v>290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3" t="s">
        <v>291</v>
      </c>
      <c r="AD28" s="83"/>
      <c r="AE28" s="83"/>
      <c r="AF28" s="83"/>
      <c r="AG28" s="84">
        <v>150000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>
        <v>50000</v>
      </c>
      <c r="BZ28" s="84"/>
      <c r="CA28" s="84"/>
      <c r="CB28" s="84"/>
      <c r="CC28" s="84">
        <v>100000</v>
      </c>
      <c r="CD28" s="84"/>
      <c r="CE28" s="84"/>
      <c r="CF28" s="84"/>
      <c r="CG28" s="84"/>
      <c r="CH28" s="84"/>
      <c r="CI28" s="84"/>
      <c r="CJ28" s="84"/>
      <c r="CK28" s="84">
        <v>200000</v>
      </c>
      <c r="CL28" s="84"/>
      <c r="CM28" s="84"/>
      <c r="CN28" s="84"/>
      <c r="CO28" s="84">
        <v>25000</v>
      </c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5">
        <f t="shared" si="0"/>
        <v>525000</v>
      </c>
      <c r="DN28" s="85"/>
      <c r="DO28" s="85"/>
      <c r="DP28" s="85"/>
    </row>
    <row r="29" spans="1:120" ht="15.75" customHeight="1">
      <c r="A29" s="81" t="s">
        <v>121</v>
      </c>
      <c r="B29" s="81"/>
      <c r="C29" s="87" t="s">
        <v>292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3" t="s">
        <v>293</v>
      </c>
      <c r="AD29" s="83"/>
      <c r="AE29" s="83"/>
      <c r="AF29" s="83"/>
      <c r="AG29" s="84">
        <v>150000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>
        <v>480000</v>
      </c>
      <c r="AT29" s="84"/>
      <c r="AU29" s="84"/>
      <c r="AV29" s="84"/>
      <c r="AW29" s="84">
        <v>100000</v>
      </c>
      <c r="AX29" s="84"/>
      <c r="AY29" s="84"/>
      <c r="AZ29" s="84"/>
      <c r="BA29" s="84">
        <v>400000</v>
      </c>
      <c r="BB29" s="84"/>
      <c r="BC29" s="84"/>
      <c r="BD29" s="84"/>
      <c r="BE29" s="84"/>
      <c r="BF29" s="84"/>
      <c r="BG29" s="84"/>
      <c r="BH29" s="84"/>
      <c r="BI29" s="84">
        <v>300000</v>
      </c>
      <c r="BJ29" s="84"/>
      <c r="BK29" s="84"/>
      <c r="BL29" s="84"/>
      <c r="BM29" s="84">
        <v>1000000</v>
      </c>
      <c r="BN29" s="84"/>
      <c r="BO29" s="84"/>
      <c r="BP29" s="84"/>
      <c r="BQ29" s="84"/>
      <c r="BR29" s="84"/>
      <c r="BS29" s="84"/>
      <c r="BT29" s="84"/>
      <c r="BU29" s="84">
        <v>70000</v>
      </c>
      <c r="BV29" s="84"/>
      <c r="BW29" s="84"/>
      <c r="BX29" s="84"/>
      <c r="BY29" s="84"/>
      <c r="BZ29" s="84"/>
      <c r="CA29" s="84"/>
      <c r="CB29" s="84"/>
      <c r="CC29" s="84">
        <v>700000</v>
      </c>
      <c r="CD29" s="84"/>
      <c r="CE29" s="84"/>
      <c r="CF29" s="84"/>
      <c r="CG29" s="84"/>
      <c r="CH29" s="84"/>
      <c r="CI29" s="84"/>
      <c r="CJ29" s="84"/>
      <c r="CK29" s="84">
        <v>590000</v>
      </c>
      <c r="CL29" s="84"/>
      <c r="CM29" s="84"/>
      <c r="CN29" s="84"/>
      <c r="CO29" s="84">
        <v>75000</v>
      </c>
      <c r="CP29" s="84"/>
      <c r="CQ29" s="84"/>
      <c r="CR29" s="84"/>
      <c r="CS29" s="84"/>
      <c r="CT29" s="84"/>
      <c r="CU29" s="84"/>
      <c r="CV29" s="84"/>
      <c r="CW29" s="84">
        <v>30000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5">
        <f t="shared" si="0"/>
        <v>3895000</v>
      </c>
      <c r="DN29" s="85"/>
      <c r="DO29" s="85"/>
      <c r="DP29" s="85"/>
    </row>
    <row r="30" spans="1:120" ht="15.75" customHeight="1">
      <c r="A30" s="81" t="s">
        <v>124</v>
      </c>
      <c r="B30" s="81"/>
      <c r="C30" s="87" t="s">
        <v>294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3" t="s">
        <v>295</v>
      </c>
      <c r="AD30" s="83"/>
      <c r="AE30" s="83"/>
      <c r="AF30" s="83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5">
        <f t="shared" si="0"/>
        <v>0</v>
      </c>
      <c r="DN30" s="85"/>
      <c r="DO30" s="85"/>
      <c r="DP30" s="85"/>
    </row>
    <row r="31" spans="1:120" ht="15.75" customHeight="1">
      <c r="A31" s="81" t="s">
        <v>127</v>
      </c>
      <c r="B31" s="81"/>
      <c r="C31" s="91" t="s">
        <v>296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89" t="s">
        <v>297</v>
      </c>
      <c r="AD31" s="89"/>
      <c r="AE31" s="89"/>
      <c r="AF31" s="89"/>
      <c r="AG31" s="85">
        <f>SUM(AG28:AJ30)</f>
        <v>300000</v>
      </c>
      <c r="AH31" s="85"/>
      <c r="AI31" s="85"/>
      <c r="AJ31" s="85"/>
      <c r="AK31" s="85">
        <f>SUM(AK28:AN30)</f>
        <v>0</v>
      </c>
      <c r="AL31" s="85"/>
      <c r="AM31" s="85"/>
      <c r="AN31" s="85"/>
      <c r="AO31" s="85">
        <f>SUM(AO28:AR30)</f>
        <v>0</v>
      </c>
      <c r="AP31" s="85"/>
      <c r="AQ31" s="85"/>
      <c r="AR31" s="85"/>
      <c r="AS31" s="85">
        <f>SUM(AS28:AV30)</f>
        <v>480000</v>
      </c>
      <c r="AT31" s="85"/>
      <c r="AU31" s="85"/>
      <c r="AV31" s="85"/>
      <c r="AW31" s="85">
        <f>SUM(AW28:AZ30)</f>
        <v>100000</v>
      </c>
      <c r="AX31" s="85"/>
      <c r="AY31" s="85"/>
      <c r="AZ31" s="85"/>
      <c r="BA31" s="85">
        <f>SUM(BA28:BD30)</f>
        <v>400000</v>
      </c>
      <c r="BB31" s="85"/>
      <c r="BC31" s="85"/>
      <c r="BD31" s="85"/>
      <c r="BE31" s="85">
        <f>SUM(BE28:BH30)</f>
        <v>0</v>
      </c>
      <c r="BF31" s="85"/>
      <c r="BG31" s="85"/>
      <c r="BH31" s="85"/>
      <c r="BI31" s="85">
        <f>SUM(BI28:BL30)</f>
        <v>300000</v>
      </c>
      <c r="BJ31" s="85"/>
      <c r="BK31" s="85"/>
      <c r="BL31" s="85"/>
      <c r="BM31" s="85">
        <f>SUM(BM28:BP30)</f>
        <v>1000000</v>
      </c>
      <c r="BN31" s="85"/>
      <c r="BO31" s="85"/>
      <c r="BP31" s="85"/>
      <c r="BQ31" s="85">
        <f>SUM(BQ28:BT30)</f>
        <v>0</v>
      </c>
      <c r="BR31" s="85"/>
      <c r="BS31" s="85"/>
      <c r="BT31" s="85"/>
      <c r="BU31" s="85">
        <f>SUM(BU28:BX30)</f>
        <v>70000</v>
      </c>
      <c r="BV31" s="85"/>
      <c r="BW31" s="85"/>
      <c r="BX31" s="85"/>
      <c r="BY31" s="85">
        <f>SUM(BY28:CB30)</f>
        <v>50000</v>
      </c>
      <c r="BZ31" s="85"/>
      <c r="CA31" s="85"/>
      <c r="CB31" s="85"/>
      <c r="CC31" s="85">
        <f>SUM(CC28:CF30)</f>
        <v>800000</v>
      </c>
      <c r="CD31" s="85"/>
      <c r="CE31" s="85"/>
      <c r="CF31" s="85"/>
      <c r="CG31" s="85">
        <f>SUM(CG28:CJ30)</f>
        <v>0</v>
      </c>
      <c r="CH31" s="85"/>
      <c r="CI31" s="85"/>
      <c r="CJ31" s="85"/>
      <c r="CK31" s="85">
        <f>SUM(CK28:CN30)</f>
        <v>790000</v>
      </c>
      <c r="CL31" s="85"/>
      <c r="CM31" s="85"/>
      <c r="CN31" s="85"/>
      <c r="CO31" s="85">
        <f>SUM(CO28:CR30)</f>
        <v>100000</v>
      </c>
      <c r="CP31" s="85"/>
      <c r="CQ31" s="85"/>
      <c r="CR31" s="85"/>
      <c r="CS31" s="85">
        <f>SUM(CS28:CV30)</f>
        <v>0</v>
      </c>
      <c r="CT31" s="85"/>
      <c r="CU31" s="85"/>
      <c r="CV31" s="85"/>
      <c r="CW31" s="85">
        <f>SUM(CW28:CZ30)</f>
        <v>30000</v>
      </c>
      <c r="CX31" s="85"/>
      <c r="CY31" s="85"/>
      <c r="CZ31" s="85"/>
      <c r="DA31" s="85">
        <f>SUM(DA28:DD30)</f>
        <v>0</v>
      </c>
      <c r="DB31" s="85"/>
      <c r="DC31" s="85"/>
      <c r="DD31" s="85"/>
      <c r="DE31" s="85">
        <f>SUM(DE28:DH30)</f>
        <v>0</v>
      </c>
      <c r="DF31" s="85"/>
      <c r="DG31" s="85"/>
      <c r="DH31" s="85"/>
      <c r="DI31" s="85">
        <f>SUM(DI28:DL30)</f>
        <v>0</v>
      </c>
      <c r="DJ31" s="85"/>
      <c r="DK31" s="85"/>
      <c r="DL31" s="85"/>
      <c r="DM31" s="85">
        <f>SUM(DM28:DP30)</f>
        <v>4420000</v>
      </c>
      <c r="DN31" s="85"/>
      <c r="DO31" s="85"/>
      <c r="DP31" s="85"/>
    </row>
    <row r="32" spans="1:120" ht="15.75" customHeight="1">
      <c r="A32" s="81" t="s">
        <v>130</v>
      </c>
      <c r="B32" s="81"/>
      <c r="C32" s="87" t="s">
        <v>298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3" t="s">
        <v>299</v>
      </c>
      <c r="AD32" s="83"/>
      <c r="AE32" s="83"/>
      <c r="AF32" s="83"/>
      <c r="AG32" s="84">
        <v>200000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>
        <v>100000</v>
      </c>
      <c r="BV32" s="84"/>
      <c r="BW32" s="84"/>
      <c r="BX32" s="84"/>
      <c r="BY32" s="84">
        <v>100000</v>
      </c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5">
        <f aca="true" t="shared" si="1" ref="DM32:DM93">SUM(AG32:DL32)</f>
        <v>400000</v>
      </c>
      <c r="DN32" s="85"/>
      <c r="DO32" s="85"/>
      <c r="DP32" s="85"/>
    </row>
    <row r="33" spans="1:120" ht="15.75" customHeight="1">
      <c r="A33" s="81" t="s">
        <v>132</v>
      </c>
      <c r="B33" s="81"/>
      <c r="C33" s="87" t="s">
        <v>300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3" t="s">
        <v>301</v>
      </c>
      <c r="AD33" s="83"/>
      <c r="AE33" s="83"/>
      <c r="AF33" s="83"/>
      <c r="AG33" s="84">
        <v>130000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>
        <v>30000</v>
      </c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>
        <v>144000</v>
      </c>
      <c r="BR33" s="84"/>
      <c r="BS33" s="84"/>
      <c r="BT33" s="84"/>
      <c r="BU33" s="84">
        <v>120000</v>
      </c>
      <c r="BV33" s="84"/>
      <c r="BW33" s="84"/>
      <c r="BX33" s="84"/>
      <c r="BY33" s="84">
        <v>60000</v>
      </c>
      <c r="BZ33" s="84"/>
      <c r="CA33" s="84"/>
      <c r="CB33" s="84"/>
      <c r="CC33" s="84">
        <v>60000</v>
      </c>
      <c r="CD33" s="84"/>
      <c r="CE33" s="84"/>
      <c r="CF33" s="84"/>
      <c r="CG33" s="84"/>
      <c r="CH33" s="84"/>
      <c r="CI33" s="84"/>
      <c r="CJ33" s="84"/>
      <c r="CK33" s="84">
        <v>48000</v>
      </c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5">
        <f t="shared" si="1"/>
        <v>592000</v>
      </c>
      <c r="DN33" s="85"/>
      <c r="DO33" s="85"/>
      <c r="DP33" s="85"/>
    </row>
    <row r="34" spans="1:120" ht="15.75" customHeight="1">
      <c r="A34" s="81" t="s">
        <v>135</v>
      </c>
      <c r="B34" s="81"/>
      <c r="C34" s="91" t="s">
        <v>302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89" t="s">
        <v>303</v>
      </c>
      <c r="AD34" s="89"/>
      <c r="AE34" s="89"/>
      <c r="AF34" s="89"/>
      <c r="AG34" s="85">
        <f>SUM(AG32:AJ33)</f>
        <v>330000</v>
      </c>
      <c r="AH34" s="85"/>
      <c r="AI34" s="85"/>
      <c r="AJ34" s="85"/>
      <c r="AK34" s="85">
        <f>SUM(AK32:AN33)</f>
        <v>0</v>
      </c>
      <c r="AL34" s="85"/>
      <c r="AM34" s="85"/>
      <c r="AN34" s="85"/>
      <c r="AO34" s="85">
        <f>SUM(AO32:AR33)</f>
        <v>0</v>
      </c>
      <c r="AP34" s="85"/>
      <c r="AQ34" s="85"/>
      <c r="AR34" s="85"/>
      <c r="AS34" s="85">
        <f>SUM(AS32:AV33)</f>
        <v>30000</v>
      </c>
      <c r="AT34" s="85"/>
      <c r="AU34" s="85"/>
      <c r="AV34" s="85"/>
      <c r="AW34" s="85">
        <f>SUM(AW32:AZ33)</f>
        <v>0</v>
      </c>
      <c r="AX34" s="85"/>
      <c r="AY34" s="85"/>
      <c r="AZ34" s="85"/>
      <c r="BA34" s="85">
        <f>SUM(BA32:BD33)</f>
        <v>0</v>
      </c>
      <c r="BB34" s="85"/>
      <c r="BC34" s="85"/>
      <c r="BD34" s="85"/>
      <c r="BE34" s="85">
        <f>SUM(BE32:BH33)</f>
        <v>0</v>
      </c>
      <c r="BF34" s="85"/>
      <c r="BG34" s="85"/>
      <c r="BH34" s="85"/>
      <c r="BI34" s="85">
        <f>SUM(BI32:BL33)</f>
        <v>0</v>
      </c>
      <c r="BJ34" s="85"/>
      <c r="BK34" s="85"/>
      <c r="BL34" s="85"/>
      <c r="BM34" s="85">
        <f>SUM(BM32:BP33)</f>
        <v>0</v>
      </c>
      <c r="BN34" s="85"/>
      <c r="BO34" s="85"/>
      <c r="BP34" s="85"/>
      <c r="BQ34" s="85">
        <f>SUM(BQ32:BT33)</f>
        <v>144000</v>
      </c>
      <c r="BR34" s="85"/>
      <c r="BS34" s="85"/>
      <c r="BT34" s="85"/>
      <c r="BU34" s="85">
        <f>SUM(BU32:BX33)</f>
        <v>220000</v>
      </c>
      <c r="BV34" s="85"/>
      <c r="BW34" s="85"/>
      <c r="BX34" s="85"/>
      <c r="BY34" s="85">
        <f>SUM(BY32:CB33)</f>
        <v>160000</v>
      </c>
      <c r="BZ34" s="85"/>
      <c r="CA34" s="85"/>
      <c r="CB34" s="85"/>
      <c r="CC34" s="85">
        <f>SUM(CC32:CF33)</f>
        <v>60000</v>
      </c>
      <c r="CD34" s="85"/>
      <c r="CE34" s="85"/>
      <c r="CF34" s="85"/>
      <c r="CG34" s="85">
        <f>SUM(CG32:CJ33)</f>
        <v>0</v>
      </c>
      <c r="CH34" s="85"/>
      <c r="CI34" s="85"/>
      <c r="CJ34" s="85"/>
      <c r="CK34" s="85">
        <f>SUM(CK32:CN33)</f>
        <v>48000</v>
      </c>
      <c r="CL34" s="85"/>
      <c r="CM34" s="85"/>
      <c r="CN34" s="85"/>
      <c r="CO34" s="85">
        <f>SUM(CO32:CR33)</f>
        <v>0</v>
      </c>
      <c r="CP34" s="85"/>
      <c r="CQ34" s="85"/>
      <c r="CR34" s="85"/>
      <c r="CS34" s="85">
        <f>SUM(CS32:CV33)</f>
        <v>0</v>
      </c>
      <c r="CT34" s="85"/>
      <c r="CU34" s="85"/>
      <c r="CV34" s="85"/>
      <c r="CW34" s="85">
        <f>SUM(CW32:CZ33)</f>
        <v>0</v>
      </c>
      <c r="CX34" s="85"/>
      <c r="CY34" s="85"/>
      <c r="CZ34" s="85"/>
      <c r="DA34" s="85">
        <f>SUM(DA32:DD33)</f>
        <v>0</v>
      </c>
      <c r="DB34" s="85"/>
      <c r="DC34" s="85"/>
      <c r="DD34" s="85"/>
      <c r="DE34" s="85">
        <f>SUM(DE32:DH33)</f>
        <v>0</v>
      </c>
      <c r="DF34" s="85"/>
      <c r="DG34" s="85"/>
      <c r="DH34" s="85"/>
      <c r="DI34" s="85">
        <f>SUM(DI32:DL33)</f>
        <v>0</v>
      </c>
      <c r="DJ34" s="85"/>
      <c r="DK34" s="85"/>
      <c r="DL34" s="85"/>
      <c r="DM34" s="85">
        <f t="shared" si="1"/>
        <v>992000</v>
      </c>
      <c r="DN34" s="85"/>
      <c r="DO34" s="85"/>
      <c r="DP34" s="85"/>
    </row>
    <row r="35" spans="1:120" ht="15.75" customHeight="1">
      <c r="A35" s="81" t="s">
        <v>138</v>
      </c>
      <c r="B35" s="81"/>
      <c r="C35" s="87" t="s">
        <v>304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3" t="s">
        <v>305</v>
      </c>
      <c r="AD35" s="83"/>
      <c r="AE35" s="83"/>
      <c r="AF35" s="83"/>
      <c r="AG35" s="84"/>
      <c r="AH35" s="84"/>
      <c r="AI35" s="84"/>
      <c r="AJ35" s="84"/>
      <c r="AK35" s="84">
        <v>400000</v>
      </c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>
        <v>1100000</v>
      </c>
      <c r="BF35" s="84"/>
      <c r="BG35" s="84"/>
      <c r="BH35" s="84"/>
      <c r="BI35" s="84"/>
      <c r="BJ35" s="84"/>
      <c r="BK35" s="84"/>
      <c r="BL35" s="84"/>
      <c r="BM35" s="84">
        <v>620000</v>
      </c>
      <c r="BN35" s="84"/>
      <c r="BO35" s="84"/>
      <c r="BP35" s="84"/>
      <c r="BQ35" s="84">
        <v>500000</v>
      </c>
      <c r="BR35" s="84"/>
      <c r="BS35" s="84"/>
      <c r="BT35" s="84"/>
      <c r="BU35" s="84">
        <v>100000</v>
      </c>
      <c r="BV35" s="84"/>
      <c r="BW35" s="84"/>
      <c r="BX35" s="84"/>
      <c r="BY35" s="84"/>
      <c r="BZ35" s="84"/>
      <c r="CA35" s="84"/>
      <c r="CB35" s="84"/>
      <c r="CC35" s="84">
        <v>500000</v>
      </c>
      <c r="CD35" s="84"/>
      <c r="CE35" s="84"/>
      <c r="CF35" s="84"/>
      <c r="CG35" s="84"/>
      <c r="CH35" s="84"/>
      <c r="CI35" s="84"/>
      <c r="CJ35" s="84"/>
      <c r="CK35" s="84">
        <v>20000</v>
      </c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5">
        <f t="shared" si="1"/>
        <v>3240000</v>
      </c>
      <c r="DN35" s="85"/>
      <c r="DO35" s="85"/>
      <c r="DP35" s="85"/>
    </row>
    <row r="36" spans="1:120" ht="15.75" customHeight="1">
      <c r="A36" s="81" t="s">
        <v>141</v>
      </c>
      <c r="B36" s="81"/>
      <c r="C36" s="87" t="s">
        <v>306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3" t="s">
        <v>307</v>
      </c>
      <c r="AD36" s="83"/>
      <c r="AE36" s="83"/>
      <c r="AF36" s="83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>
        <v>13998000</v>
      </c>
      <c r="CL36" s="84"/>
      <c r="CM36" s="84"/>
      <c r="CN36" s="84"/>
      <c r="CO36" s="84">
        <v>4687000</v>
      </c>
      <c r="CP36" s="84"/>
      <c r="CQ36" s="84"/>
      <c r="CR36" s="84"/>
      <c r="CS36" s="84">
        <v>150000</v>
      </c>
      <c r="CT36" s="84"/>
      <c r="CU36" s="84"/>
      <c r="CV36" s="84"/>
      <c r="CW36" s="84">
        <v>2800000</v>
      </c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5">
        <f t="shared" si="1"/>
        <v>21635000</v>
      </c>
      <c r="DN36" s="85"/>
      <c r="DO36" s="85"/>
      <c r="DP36" s="85"/>
    </row>
    <row r="37" spans="1:120" ht="15.75" customHeight="1">
      <c r="A37" s="81" t="s">
        <v>144</v>
      </c>
      <c r="B37" s="81"/>
      <c r="C37" s="87" t="s">
        <v>308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3" t="s">
        <v>309</v>
      </c>
      <c r="AD37" s="83"/>
      <c r="AE37" s="83"/>
      <c r="AF37" s="83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>
        <v>1872000</v>
      </c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5">
        <f t="shared" si="1"/>
        <v>1872000</v>
      </c>
      <c r="DN37" s="85"/>
      <c r="DO37" s="85"/>
      <c r="DP37" s="85"/>
    </row>
    <row r="38" spans="1:120" ht="15.75" customHeight="1">
      <c r="A38" s="81" t="s">
        <v>147</v>
      </c>
      <c r="B38" s="81"/>
      <c r="C38" s="87" t="s">
        <v>310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3" t="s">
        <v>311</v>
      </c>
      <c r="AD38" s="83"/>
      <c r="AE38" s="83"/>
      <c r="AF38" s="83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>
        <v>50000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>
        <v>700000</v>
      </c>
      <c r="BN38" s="84"/>
      <c r="BO38" s="84"/>
      <c r="BP38" s="84"/>
      <c r="BQ38" s="84"/>
      <c r="BR38" s="84"/>
      <c r="BS38" s="84"/>
      <c r="BT38" s="84"/>
      <c r="BU38" s="84">
        <v>200000</v>
      </c>
      <c r="BV38" s="84"/>
      <c r="BW38" s="84"/>
      <c r="BX38" s="84"/>
      <c r="BY38" s="84"/>
      <c r="BZ38" s="84"/>
      <c r="CA38" s="84"/>
      <c r="CB38" s="84"/>
      <c r="CC38" s="84">
        <v>100000</v>
      </c>
      <c r="CD38" s="84"/>
      <c r="CE38" s="84"/>
      <c r="CF38" s="84"/>
      <c r="CG38" s="84"/>
      <c r="CH38" s="84"/>
      <c r="CI38" s="84"/>
      <c r="CJ38" s="84"/>
      <c r="CK38" s="84">
        <v>150000</v>
      </c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5">
        <f t="shared" si="1"/>
        <v>1200000</v>
      </c>
      <c r="DN38" s="85"/>
      <c r="DO38" s="85"/>
      <c r="DP38" s="85"/>
    </row>
    <row r="39" spans="1:120" ht="15.75" customHeight="1">
      <c r="A39" s="81" t="s">
        <v>149</v>
      </c>
      <c r="B39" s="81"/>
      <c r="C39" s="87" t="s">
        <v>312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3" t="s">
        <v>313</v>
      </c>
      <c r="AD39" s="83"/>
      <c r="AE39" s="83"/>
      <c r="AF39" s="83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5">
        <f t="shared" si="1"/>
        <v>0</v>
      </c>
      <c r="DN39" s="85"/>
      <c r="DO39" s="85"/>
      <c r="DP39" s="85"/>
    </row>
    <row r="40" spans="1:120" ht="15.75" customHeight="1">
      <c r="A40" s="81" t="s">
        <v>150</v>
      </c>
      <c r="B40" s="81"/>
      <c r="C40" s="90" t="s">
        <v>315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83" t="s">
        <v>316</v>
      </c>
      <c r="AD40" s="83"/>
      <c r="AE40" s="83"/>
      <c r="AF40" s="83"/>
      <c r="AG40" s="84">
        <v>2000000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>
        <v>112000</v>
      </c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5">
        <f t="shared" si="1"/>
        <v>2112000</v>
      </c>
      <c r="DN40" s="85"/>
      <c r="DO40" s="85"/>
      <c r="DP40" s="85"/>
    </row>
    <row r="41" spans="1:120" ht="15.75" customHeight="1">
      <c r="A41" s="81" t="s">
        <v>153</v>
      </c>
      <c r="B41" s="81"/>
      <c r="C41" s="87" t="s">
        <v>317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3" t="s">
        <v>318</v>
      </c>
      <c r="AD41" s="83"/>
      <c r="AE41" s="83"/>
      <c r="AF41" s="83"/>
      <c r="AG41" s="84">
        <v>2000000</v>
      </c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70000</v>
      </c>
      <c r="AT41" s="84"/>
      <c r="AU41" s="84"/>
      <c r="AV41" s="84"/>
      <c r="AW41" s="84"/>
      <c r="AX41" s="84"/>
      <c r="AY41" s="84"/>
      <c r="AZ41" s="84"/>
      <c r="BA41" s="84">
        <v>500000</v>
      </c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>
        <v>1050000</v>
      </c>
      <c r="BN41" s="84"/>
      <c r="BO41" s="84"/>
      <c r="BP41" s="84"/>
      <c r="BQ41" s="84"/>
      <c r="BR41" s="84"/>
      <c r="BS41" s="84"/>
      <c r="BT41" s="84"/>
      <c r="BU41" s="84">
        <v>300000</v>
      </c>
      <c r="BV41" s="84"/>
      <c r="BW41" s="84"/>
      <c r="BX41" s="84"/>
      <c r="BY41" s="84"/>
      <c r="BZ41" s="84"/>
      <c r="CA41" s="84"/>
      <c r="CB41" s="84"/>
      <c r="CC41" s="84">
        <v>2000000</v>
      </c>
      <c r="CD41" s="84"/>
      <c r="CE41" s="84"/>
      <c r="CF41" s="84"/>
      <c r="CG41" s="84"/>
      <c r="CH41" s="84"/>
      <c r="CI41" s="84"/>
      <c r="CJ41" s="84"/>
      <c r="CK41" s="84">
        <v>40000</v>
      </c>
      <c r="CL41" s="84"/>
      <c r="CM41" s="84"/>
      <c r="CN41" s="84"/>
      <c r="CO41" s="84">
        <v>10000</v>
      </c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5">
        <f t="shared" si="1"/>
        <v>5970000</v>
      </c>
      <c r="DN41" s="85"/>
      <c r="DO41" s="85"/>
      <c r="DP41" s="85"/>
    </row>
    <row r="42" spans="1:120" ht="15.75" customHeight="1">
      <c r="A42" s="81" t="s">
        <v>156</v>
      </c>
      <c r="B42" s="81"/>
      <c r="C42" s="91" t="s">
        <v>319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89" t="s">
        <v>320</v>
      </c>
      <c r="AD42" s="89"/>
      <c r="AE42" s="89"/>
      <c r="AF42" s="89"/>
      <c r="AG42" s="85">
        <f>SUM(AG35:AJ41)</f>
        <v>4000000</v>
      </c>
      <c r="AH42" s="85"/>
      <c r="AI42" s="85"/>
      <c r="AJ42" s="85"/>
      <c r="AK42" s="85">
        <f>SUM(AK35:AN41)</f>
        <v>400000</v>
      </c>
      <c r="AL42" s="85"/>
      <c r="AM42" s="85"/>
      <c r="AN42" s="85"/>
      <c r="AO42" s="85">
        <f>SUM(AO35:AR41)</f>
        <v>0</v>
      </c>
      <c r="AP42" s="85"/>
      <c r="AQ42" s="85"/>
      <c r="AR42" s="85"/>
      <c r="AS42" s="85">
        <f>SUM(AS35:AV41)</f>
        <v>120000</v>
      </c>
      <c r="AT42" s="85"/>
      <c r="AU42" s="85"/>
      <c r="AV42" s="85"/>
      <c r="AW42" s="85">
        <f>SUM(AW35:AZ41)</f>
        <v>0</v>
      </c>
      <c r="AX42" s="85"/>
      <c r="AY42" s="85"/>
      <c r="AZ42" s="85"/>
      <c r="BA42" s="85">
        <f>SUM(BA35:BD41)</f>
        <v>500000</v>
      </c>
      <c r="BB42" s="85"/>
      <c r="BC42" s="85"/>
      <c r="BD42" s="85"/>
      <c r="BE42" s="85">
        <f>SUM(BE35:BH41)</f>
        <v>2972000</v>
      </c>
      <c r="BF42" s="85"/>
      <c r="BG42" s="85"/>
      <c r="BH42" s="85"/>
      <c r="BI42" s="85">
        <f>SUM(BI35:BL41)</f>
        <v>0</v>
      </c>
      <c r="BJ42" s="85"/>
      <c r="BK42" s="85"/>
      <c r="BL42" s="85"/>
      <c r="BM42" s="85">
        <f>SUM(BM35:BP41)</f>
        <v>2370000</v>
      </c>
      <c r="BN42" s="85"/>
      <c r="BO42" s="85"/>
      <c r="BP42" s="85"/>
      <c r="BQ42" s="85">
        <f>SUM(BQ35:BT41)</f>
        <v>612000</v>
      </c>
      <c r="BR42" s="85"/>
      <c r="BS42" s="85"/>
      <c r="BT42" s="85"/>
      <c r="BU42" s="85">
        <f>SUM(BU35:BX41)</f>
        <v>600000</v>
      </c>
      <c r="BV42" s="85"/>
      <c r="BW42" s="85"/>
      <c r="BX42" s="85"/>
      <c r="BY42" s="85">
        <f>SUM(BY35:CB41)</f>
        <v>0</v>
      </c>
      <c r="BZ42" s="85"/>
      <c r="CA42" s="85"/>
      <c r="CB42" s="85"/>
      <c r="CC42" s="85">
        <f>SUM(CC35:CF41)</f>
        <v>2600000</v>
      </c>
      <c r="CD42" s="85"/>
      <c r="CE42" s="85"/>
      <c r="CF42" s="85"/>
      <c r="CG42" s="85">
        <f>SUM(CG35:CJ41)</f>
        <v>0</v>
      </c>
      <c r="CH42" s="85"/>
      <c r="CI42" s="85"/>
      <c r="CJ42" s="85"/>
      <c r="CK42" s="85">
        <f>SUM(CK35:CN41)</f>
        <v>14208000</v>
      </c>
      <c r="CL42" s="85"/>
      <c r="CM42" s="85"/>
      <c r="CN42" s="85"/>
      <c r="CO42" s="85">
        <f>SUM(CO35:CR41)</f>
        <v>4697000</v>
      </c>
      <c r="CP42" s="85"/>
      <c r="CQ42" s="85"/>
      <c r="CR42" s="85"/>
      <c r="CS42" s="85">
        <f>SUM(CS35:CV41)</f>
        <v>150000</v>
      </c>
      <c r="CT42" s="85"/>
      <c r="CU42" s="85"/>
      <c r="CV42" s="85"/>
      <c r="CW42" s="85">
        <f>SUM(CW35:CZ41)</f>
        <v>2800000</v>
      </c>
      <c r="CX42" s="85"/>
      <c r="CY42" s="85"/>
      <c r="CZ42" s="85"/>
      <c r="DA42" s="85">
        <f>SUM(DA35:DD41)</f>
        <v>0</v>
      </c>
      <c r="DB42" s="85"/>
      <c r="DC42" s="85"/>
      <c r="DD42" s="85"/>
      <c r="DE42" s="85">
        <f>SUM(DE35:DH41)</f>
        <v>0</v>
      </c>
      <c r="DF42" s="85"/>
      <c r="DG42" s="85"/>
      <c r="DH42" s="85"/>
      <c r="DI42" s="85">
        <f>SUM(DI35:DL41)</f>
        <v>0</v>
      </c>
      <c r="DJ42" s="85"/>
      <c r="DK42" s="85"/>
      <c r="DL42" s="85"/>
      <c r="DM42" s="85">
        <f t="shared" si="1"/>
        <v>36029000</v>
      </c>
      <c r="DN42" s="85"/>
      <c r="DO42" s="85"/>
      <c r="DP42" s="85"/>
    </row>
    <row r="43" spans="1:120" ht="15.75" customHeight="1">
      <c r="A43" s="81" t="s">
        <v>159</v>
      </c>
      <c r="B43" s="81"/>
      <c r="C43" s="87" t="s">
        <v>321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3" t="s">
        <v>322</v>
      </c>
      <c r="AD43" s="83"/>
      <c r="AE43" s="83"/>
      <c r="AF43" s="83"/>
      <c r="AG43" s="84">
        <v>400000</v>
      </c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>
        <v>500000</v>
      </c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5">
        <f t="shared" si="1"/>
        <v>900000</v>
      </c>
      <c r="DN43" s="85"/>
      <c r="DO43" s="85"/>
      <c r="DP43" s="85"/>
    </row>
    <row r="44" spans="1:120" ht="15.75" customHeight="1">
      <c r="A44" s="81" t="s">
        <v>162</v>
      </c>
      <c r="B44" s="81"/>
      <c r="C44" s="87" t="s">
        <v>323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3" t="s">
        <v>324</v>
      </c>
      <c r="AD44" s="83"/>
      <c r="AE44" s="83"/>
      <c r="AF44" s="83"/>
      <c r="AG44" s="84">
        <v>300000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5">
        <f t="shared" si="1"/>
        <v>300000</v>
      </c>
      <c r="DN44" s="85"/>
      <c r="DO44" s="85"/>
      <c r="DP44" s="85"/>
    </row>
    <row r="45" spans="1:120" ht="15.75" customHeight="1">
      <c r="A45" s="81" t="s">
        <v>165</v>
      </c>
      <c r="B45" s="81"/>
      <c r="C45" s="91" t="s">
        <v>325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89" t="s">
        <v>326</v>
      </c>
      <c r="AD45" s="89"/>
      <c r="AE45" s="89"/>
      <c r="AF45" s="89"/>
      <c r="AG45" s="85">
        <f>SUM(AG43:AJ44)</f>
        <v>700000</v>
      </c>
      <c r="AH45" s="85"/>
      <c r="AI45" s="85"/>
      <c r="AJ45" s="85"/>
      <c r="AK45" s="85">
        <f>SUM(AK43:AN44)</f>
        <v>0</v>
      </c>
      <c r="AL45" s="85"/>
      <c r="AM45" s="85"/>
      <c r="AN45" s="85"/>
      <c r="AO45" s="85">
        <f>SUM(AO43:AR44)</f>
        <v>0</v>
      </c>
      <c r="AP45" s="85"/>
      <c r="AQ45" s="85"/>
      <c r="AR45" s="85"/>
      <c r="AS45" s="85">
        <f>SUM(AS43:AV44)</f>
        <v>0</v>
      </c>
      <c r="AT45" s="85"/>
      <c r="AU45" s="85"/>
      <c r="AV45" s="85"/>
      <c r="AW45" s="85">
        <f>SUM(AW43:AZ44)</f>
        <v>0</v>
      </c>
      <c r="AX45" s="85"/>
      <c r="AY45" s="85"/>
      <c r="AZ45" s="85"/>
      <c r="BA45" s="85">
        <f>SUM(BA43:BD44)</f>
        <v>0</v>
      </c>
      <c r="BB45" s="85"/>
      <c r="BC45" s="85"/>
      <c r="BD45" s="85"/>
      <c r="BE45" s="85">
        <f>SUM(BE43:BH44)</f>
        <v>0</v>
      </c>
      <c r="BF45" s="85"/>
      <c r="BG45" s="85"/>
      <c r="BH45" s="85"/>
      <c r="BI45" s="85">
        <f>SUM(BI43:BL44)</f>
        <v>0</v>
      </c>
      <c r="BJ45" s="85"/>
      <c r="BK45" s="85"/>
      <c r="BL45" s="85"/>
      <c r="BM45" s="85">
        <f>SUM(BM43:BP44)</f>
        <v>0</v>
      </c>
      <c r="BN45" s="85"/>
      <c r="BO45" s="85"/>
      <c r="BP45" s="85"/>
      <c r="BQ45" s="85">
        <f>SUM(BQ43:BT44)</f>
        <v>0</v>
      </c>
      <c r="BR45" s="85"/>
      <c r="BS45" s="85"/>
      <c r="BT45" s="85"/>
      <c r="BU45" s="85">
        <f>SUM(BU43:BX44)</f>
        <v>500000</v>
      </c>
      <c r="BV45" s="85"/>
      <c r="BW45" s="85"/>
      <c r="BX45" s="85"/>
      <c r="BY45" s="85">
        <f>SUM(BY43:CB44)</f>
        <v>0</v>
      </c>
      <c r="BZ45" s="85"/>
      <c r="CA45" s="85"/>
      <c r="CB45" s="85"/>
      <c r="CC45" s="85">
        <f>SUM(CC43:CF44)</f>
        <v>0</v>
      </c>
      <c r="CD45" s="85"/>
      <c r="CE45" s="85"/>
      <c r="CF45" s="85"/>
      <c r="CG45" s="85">
        <f>SUM(CG43:CJ44)</f>
        <v>0</v>
      </c>
      <c r="CH45" s="85"/>
      <c r="CI45" s="85"/>
      <c r="CJ45" s="85"/>
      <c r="CK45" s="85">
        <f>SUM(CK43:CN44)</f>
        <v>0</v>
      </c>
      <c r="CL45" s="85"/>
      <c r="CM45" s="85"/>
      <c r="CN45" s="85"/>
      <c r="CO45" s="85">
        <f>SUM(CO43:CR44)</f>
        <v>0</v>
      </c>
      <c r="CP45" s="85"/>
      <c r="CQ45" s="85"/>
      <c r="CR45" s="85"/>
      <c r="CS45" s="85">
        <f>SUM(CS43:CV44)</f>
        <v>0</v>
      </c>
      <c r="CT45" s="85"/>
      <c r="CU45" s="85"/>
      <c r="CV45" s="85"/>
      <c r="CW45" s="85">
        <f>SUM(CW43:CZ44)</f>
        <v>0</v>
      </c>
      <c r="CX45" s="85"/>
      <c r="CY45" s="85"/>
      <c r="CZ45" s="85"/>
      <c r="DA45" s="85">
        <f>SUM(DA43:DD44)</f>
        <v>0</v>
      </c>
      <c r="DB45" s="85"/>
      <c r="DC45" s="85"/>
      <c r="DD45" s="85"/>
      <c r="DE45" s="85">
        <f>SUM(DE43:DH44)</f>
        <v>0</v>
      </c>
      <c r="DF45" s="85"/>
      <c r="DG45" s="85"/>
      <c r="DH45" s="85"/>
      <c r="DI45" s="85">
        <f>SUM(DI43:DL44)</f>
        <v>0</v>
      </c>
      <c r="DJ45" s="85"/>
      <c r="DK45" s="85"/>
      <c r="DL45" s="85"/>
      <c r="DM45" s="85">
        <f t="shared" si="1"/>
        <v>1200000</v>
      </c>
      <c r="DN45" s="85"/>
      <c r="DO45" s="85"/>
      <c r="DP45" s="85"/>
    </row>
    <row r="46" spans="1:120" ht="15.75" customHeight="1">
      <c r="A46" s="81" t="s">
        <v>168</v>
      </c>
      <c r="B46" s="81"/>
      <c r="C46" s="87" t="s">
        <v>327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3" t="s">
        <v>328</v>
      </c>
      <c r="AD46" s="83"/>
      <c r="AE46" s="83"/>
      <c r="AF46" s="83"/>
      <c r="AG46" s="84">
        <f>SUM(AG31+AG34+AG35+AG36+AG38+AG40+AG41)*27%</f>
        <v>1250100</v>
      </c>
      <c r="AH46" s="84"/>
      <c r="AI46" s="84"/>
      <c r="AJ46" s="84"/>
      <c r="AK46" s="84">
        <f>SUM(AK31+AK34+AK35+AK36+AK38+AK40+AK41)*27%</f>
        <v>108000</v>
      </c>
      <c r="AL46" s="84"/>
      <c r="AM46" s="84"/>
      <c r="AN46" s="84"/>
      <c r="AO46" s="84">
        <f>SUM(AO31+AO34+AO35+AO36+AO38+AO40+AO41)*27%</f>
        <v>0</v>
      </c>
      <c r="AP46" s="84"/>
      <c r="AQ46" s="84"/>
      <c r="AR46" s="84"/>
      <c r="AS46" s="84">
        <f>SUM(AS31+AS34+AS35+AS36+AS38+AS40+AS41)*27%</f>
        <v>170100</v>
      </c>
      <c r="AT46" s="84"/>
      <c r="AU46" s="84"/>
      <c r="AV46" s="84"/>
      <c r="AW46" s="84">
        <f>SUM(AW31+AW34+AW35+AW36+AW38+AW40+AW41)*27%</f>
        <v>27000</v>
      </c>
      <c r="AX46" s="84"/>
      <c r="AY46" s="84"/>
      <c r="AZ46" s="84"/>
      <c r="BA46" s="84">
        <f>SUM(BA31+BA34+BA35+BA36+BA38+BA40+BA41)*27%</f>
        <v>243000.00000000003</v>
      </c>
      <c r="BB46" s="84"/>
      <c r="BC46" s="84"/>
      <c r="BD46" s="84"/>
      <c r="BE46" s="84">
        <f>SUM(BE31+BE34+BE35+BE36+BE38+BE40+BE41+BE37)*27%</f>
        <v>802440</v>
      </c>
      <c r="BF46" s="84"/>
      <c r="BG46" s="84"/>
      <c r="BH46" s="84"/>
      <c r="BI46" s="84">
        <f>SUM(BI31+BI34+BI35+BI36+BI38+BI40+BI41)*27%</f>
        <v>81000</v>
      </c>
      <c r="BJ46" s="84"/>
      <c r="BK46" s="84"/>
      <c r="BL46" s="84"/>
      <c r="BM46" s="84">
        <f>SUM(BM31+BM34+BM35+BM36+BM38+BM40+BM41)*27%</f>
        <v>909900.0000000001</v>
      </c>
      <c r="BN46" s="84"/>
      <c r="BO46" s="84"/>
      <c r="BP46" s="84"/>
      <c r="BQ46" s="84">
        <f>SUM(BQ31+BQ34+BQ35+BQ36+BQ38+BQ41)*27%</f>
        <v>173880</v>
      </c>
      <c r="BR46" s="84"/>
      <c r="BS46" s="84"/>
      <c r="BT46" s="84"/>
      <c r="BU46" s="84">
        <f>SUM(BU31+BU34+BU35+BU36+BU38+BU40+BU41)*27%</f>
        <v>240300.00000000003</v>
      </c>
      <c r="BV46" s="84"/>
      <c r="BW46" s="84"/>
      <c r="BX46" s="84"/>
      <c r="BY46" s="84">
        <f>SUM(BY31+BY34+BY35+BY36+BY38+BY40+BY41)*27%</f>
        <v>56700.00000000001</v>
      </c>
      <c r="BZ46" s="84"/>
      <c r="CA46" s="84"/>
      <c r="CB46" s="84"/>
      <c r="CC46" s="84">
        <f>SUM(CC31+CC34+CC35+CC36+CC38+CC40+CC41)*27%-5989</f>
        <v>928211.0000000001</v>
      </c>
      <c r="CD46" s="84"/>
      <c r="CE46" s="84"/>
      <c r="CF46" s="84"/>
      <c r="CG46" s="84">
        <f>SUM(CG31+CG34+CG35+CG36+CG38+CG40+CG41)*27%</f>
        <v>0</v>
      </c>
      <c r="CH46" s="84"/>
      <c r="CI46" s="84"/>
      <c r="CJ46" s="84"/>
      <c r="CK46" s="84">
        <v>4039000</v>
      </c>
      <c r="CL46" s="84"/>
      <c r="CM46" s="84"/>
      <c r="CN46" s="84"/>
      <c r="CO46" s="84">
        <v>1293000</v>
      </c>
      <c r="CP46" s="84"/>
      <c r="CQ46" s="84"/>
      <c r="CR46" s="84"/>
      <c r="CS46" s="84">
        <f>SUM(CS31+CS34+CS35+CS36+CS38+CS40+CS41)*27%</f>
        <v>40500</v>
      </c>
      <c r="CT46" s="84"/>
      <c r="CU46" s="84"/>
      <c r="CV46" s="84"/>
      <c r="CW46" s="84">
        <f>SUM(CW31+CW34+CW35+CW36+CW38+CW40+CW41)*27%</f>
        <v>764100</v>
      </c>
      <c r="CX46" s="84"/>
      <c r="CY46" s="84"/>
      <c r="CZ46" s="84"/>
      <c r="DA46" s="84">
        <f>SUM(DA31+DA34+DA35+DA36+DA38+DA40+DA41)*27%</f>
        <v>0</v>
      </c>
      <c r="DB46" s="84"/>
      <c r="DC46" s="84"/>
      <c r="DD46" s="84"/>
      <c r="DE46" s="84">
        <f>SUM(DE31+DE34+DE35+DE36+DE38+DE40+DE41)*27%</f>
        <v>0</v>
      </c>
      <c r="DF46" s="84"/>
      <c r="DG46" s="84"/>
      <c r="DH46" s="84"/>
      <c r="DI46" s="84">
        <f>SUM(DI31+DI34+DI35+DI36+DI38+DI40+DI41)*27%</f>
        <v>0</v>
      </c>
      <c r="DJ46" s="84"/>
      <c r="DK46" s="84"/>
      <c r="DL46" s="84"/>
      <c r="DM46" s="85">
        <f t="shared" si="1"/>
        <v>11127231</v>
      </c>
      <c r="DN46" s="85"/>
      <c r="DO46" s="85"/>
      <c r="DP46" s="85"/>
    </row>
    <row r="47" spans="1:120" ht="15.75" customHeight="1">
      <c r="A47" s="81" t="s">
        <v>171</v>
      </c>
      <c r="B47" s="81"/>
      <c r="C47" s="87" t="s">
        <v>329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3" t="s">
        <v>330</v>
      </c>
      <c r="AD47" s="83"/>
      <c r="AE47" s="83"/>
      <c r="AF47" s="83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>
        <v>1773000</v>
      </c>
      <c r="CL47" s="84"/>
      <c r="CM47" s="84"/>
      <c r="CN47" s="84"/>
      <c r="CO47" s="84">
        <v>580000</v>
      </c>
      <c r="CP47" s="84"/>
      <c r="CQ47" s="84"/>
      <c r="CR47" s="84"/>
      <c r="CS47" s="84"/>
      <c r="CT47" s="84"/>
      <c r="CU47" s="84"/>
      <c r="CV47" s="84"/>
      <c r="CW47" s="84">
        <v>432000</v>
      </c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5">
        <f t="shared" si="1"/>
        <v>2785000</v>
      </c>
      <c r="DN47" s="85"/>
      <c r="DO47" s="85"/>
      <c r="DP47" s="85"/>
    </row>
    <row r="48" spans="1:120" ht="15.75" customHeight="1">
      <c r="A48" s="81" t="s">
        <v>174</v>
      </c>
      <c r="B48" s="81"/>
      <c r="C48" s="87" t="s">
        <v>331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3" t="s">
        <v>332</v>
      </c>
      <c r="AD48" s="83"/>
      <c r="AE48" s="83"/>
      <c r="AF48" s="83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5">
        <f t="shared" si="1"/>
        <v>0</v>
      </c>
      <c r="DN48" s="85"/>
      <c r="DO48" s="85"/>
      <c r="DP48" s="85"/>
    </row>
    <row r="49" spans="1:120" ht="15.75" customHeight="1">
      <c r="A49" s="81" t="s">
        <v>333</v>
      </c>
      <c r="B49" s="81"/>
      <c r="C49" s="87" t="s">
        <v>334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3" t="s">
        <v>335</v>
      </c>
      <c r="AD49" s="83"/>
      <c r="AE49" s="83"/>
      <c r="AF49" s="83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5">
        <f t="shared" si="1"/>
        <v>0</v>
      </c>
      <c r="DN49" s="85"/>
      <c r="DO49" s="85"/>
      <c r="DP49" s="85"/>
    </row>
    <row r="50" spans="1:120" ht="15.75" customHeight="1">
      <c r="A50" s="81" t="s">
        <v>336</v>
      </c>
      <c r="B50" s="81"/>
      <c r="C50" s="87" t="s">
        <v>337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3" t="s">
        <v>338</v>
      </c>
      <c r="AD50" s="83"/>
      <c r="AE50" s="83"/>
      <c r="AF50" s="83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5">
        <f t="shared" si="1"/>
        <v>0</v>
      </c>
      <c r="DN50" s="85"/>
      <c r="DO50" s="85"/>
      <c r="DP50" s="85"/>
    </row>
    <row r="51" spans="1:120" ht="15.75" customHeight="1">
      <c r="A51" s="81" t="s">
        <v>339</v>
      </c>
      <c r="B51" s="81"/>
      <c r="C51" s="91" t="s">
        <v>340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89" t="s">
        <v>341</v>
      </c>
      <c r="AD51" s="89"/>
      <c r="AE51" s="89"/>
      <c r="AF51" s="89"/>
      <c r="AG51" s="85">
        <f>SUM(AG46:AJ50)</f>
        <v>1250100</v>
      </c>
      <c r="AH51" s="85"/>
      <c r="AI51" s="85"/>
      <c r="AJ51" s="85"/>
      <c r="AK51" s="85">
        <f>SUM(AK46:AN50)</f>
        <v>108000</v>
      </c>
      <c r="AL51" s="85"/>
      <c r="AM51" s="85"/>
      <c r="AN51" s="85"/>
      <c r="AO51" s="85">
        <f>SUM(AO46:AR50)</f>
        <v>0</v>
      </c>
      <c r="AP51" s="85"/>
      <c r="AQ51" s="85"/>
      <c r="AR51" s="85"/>
      <c r="AS51" s="85">
        <f>SUM(AS46:AV50)</f>
        <v>170100</v>
      </c>
      <c r="AT51" s="85"/>
      <c r="AU51" s="85"/>
      <c r="AV51" s="85"/>
      <c r="AW51" s="85">
        <f>SUM(AW46:AZ50)</f>
        <v>27000</v>
      </c>
      <c r="AX51" s="85"/>
      <c r="AY51" s="85"/>
      <c r="AZ51" s="85"/>
      <c r="BA51" s="85">
        <f>SUM(BA46:BD50)</f>
        <v>243000.00000000003</v>
      </c>
      <c r="BB51" s="85"/>
      <c r="BC51" s="85"/>
      <c r="BD51" s="85"/>
      <c r="BE51" s="85">
        <f>SUM(BE46:BH50)</f>
        <v>802440</v>
      </c>
      <c r="BF51" s="85"/>
      <c r="BG51" s="85"/>
      <c r="BH51" s="85"/>
      <c r="BI51" s="85">
        <f>SUM(BI46:BL50)</f>
        <v>81000</v>
      </c>
      <c r="BJ51" s="85"/>
      <c r="BK51" s="85"/>
      <c r="BL51" s="85"/>
      <c r="BM51" s="85">
        <f>SUM(BM46:BP50)</f>
        <v>909900.0000000001</v>
      </c>
      <c r="BN51" s="85"/>
      <c r="BO51" s="85"/>
      <c r="BP51" s="85"/>
      <c r="BQ51" s="85">
        <f>SUM(BQ46:BT50)</f>
        <v>173880</v>
      </c>
      <c r="BR51" s="85"/>
      <c r="BS51" s="85"/>
      <c r="BT51" s="85"/>
      <c r="BU51" s="85">
        <f>SUM(BU46:BX50)</f>
        <v>240300.00000000003</v>
      </c>
      <c r="BV51" s="85"/>
      <c r="BW51" s="85"/>
      <c r="BX51" s="85"/>
      <c r="BY51" s="85">
        <f>SUM(BY46:CB50)</f>
        <v>56700.00000000001</v>
      </c>
      <c r="BZ51" s="85"/>
      <c r="CA51" s="85"/>
      <c r="CB51" s="85"/>
      <c r="CC51" s="85">
        <f>SUM(CC46:CF50)</f>
        <v>928211.0000000001</v>
      </c>
      <c r="CD51" s="85"/>
      <c r="CE51" s="85"/>
      <c r="CF51" s="85"/>
      <c r="CG51" s="85">
        <f>SUM(CG46:CJ50)</f>
        <v>0</v>
      </c>
      <c r="CH51" s="85"/>
      <c r="CI51" s="85"/>
      <c r="CJ51" s="85"/>
      <c r="CK51" s="85">
        <f>SUM(CK46:CN50)</f>
        <v>5812000</v>
      </c>
      <c r="CL51" s="85"/>
      <c r="CM51" s="85"/>
      <c r="CN51" s="85"/>
      <c r="CO51" s="85">
        <f>SUM(CO46:CR50)</f>
        <v>1873000</v>
      </c>
      <c r="CP51" s="85"/>
      <c r="CQ51" s="85"/>
      <c r="CR51" s="85"/>
      <c r="CS51" s="85">
        <f>SUM(CS46:CV50)</f>
        <v>40500</v>
      </c>
      <c r="CT51" s="85"/>
      <c r="CU51" s="85"/>
      <c r="CV51" s="85"/>
      <c r="CW51" s="85">
        <f>SUM(CW46:CZ50)</f>
        <v>1196100</v>
      </c>
      <c r="CX51" s="85"/>
      <c r="CY51" s="85"/>
      <c r="CZ51" s="85"/>
      <c r="DA51" s="85">
        <f>SUM(DA46:DD50)</f>
        <v>0</v>
      </c>
      <c r="DB51" s="85"/>
      <c r="DC51" s="85"/>
      <c r="DD51" s="85"/>
      <c r="DE51" s="85">
        <f>SUM(DE46:DH50)</f>
        <v>0</v>
      </c>
      <c r="DF51" s="85"/>
      <c r="DG51" s="85"/>
      <c r="DH51" s="85"/>
      <c r="DI51" s="85">
        <f>SUM(DI46:DL50)</f>
        <v>0</v>
      </c>
      <c r="DJ51" s="85"/>
      <c r="DK51" s="85"/>
      <c r="DL51" s="85"/>
      <c r="DM51" s="85">
        <f t="shared" si="1"/>
        <v>13912231</v>
      </c>
      <c r="DN51" s="85"/>
      <c r="DO51" s="85"/>
      <c r="DP51" s="85"/>
    </row>
    <row r="52" spans="1:120" ht="15.75" customHeight="1">
      <c r="A52" s="81" t="s">
        <v>342</v>
      </c>
      <c r="B52" s="81"/>
      <c r="C52" s="91" t="s">
        <v>343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89" t="s">
        <v>30</v>
      </c>
      <c r="AD52" s="89"/>
      <c r="AE52" s="89"/>
      <c r="AF52" s="89"/>
      <c r="AG52" s="85">
        <f>SUM(AG31+AG34+AG42+AG45+AG51)</f>
        <v>6580100</v>
      </c>
      <c r="AH52" s="85"/>
      <c r="AI52" s="85"/>
      <c r="AJ52" s="85"/>
      <c r="AK52" s="85">
        <f>SUM(AK31+AK34+AK42+AK45+AK51)</f>
        <v>508000</v>
      </c>
      <c r="AL52" s="85"/>
      <c r="AM52" s="85"/>
      <c r="AN52" s="85"/>
      <c r="AO52" s="85">
        <f>SUM(AO31+AO34+AO42+AO45+AO51)</f>
        <v>0</v>
      </c>
      <c r="AP52" s="85"/>
      <c r="AQ52" s="85"/>
      <c r="AR52" s="85"/>
      <c r="AS52" s="85">
        <f>SUM(AS31+AS34+AS42+AS45+AS51)</f>
        <v>800100</v>
      </c>
      <c r="AT52" s="85"/>
      <c r="AU52" s="85"/>
      <c r="AV52" s="85"/>
      <c r="AW52" s="85">
        <f>SUM(AW31+AW34+AW42+AW45+AW51)</f>
        <v>127000</v>
      </c>
      <c r="AX52" s="85"/>
      <c r="AY52" s="85"/>
      <c r="AZ52" s="85"/>
      <c r="BA52" s="85">
        <f>SUM(BA31+BA34+BA42+BA45+BA51)</f>
        <v>1143000</v>
      </c>
      <c r="BB52" s="85"/>
      <c r="BC52" s="85"/>
      <c r="BD52" s="85"/>
      <c r="BE52" s="85">
        <f>SUM(BE31+BE34+BE42+BE45+BE51)</f>
        <v>3774440</v>
      </c>
      <c r="BF52" s="85"/>
      <c r="BG52" s="85"/>
      <c r="BH52" s="85"/>
      <c r="BI52" s="85">
        <f>SUM(BI31+BI34+BI42+BI45+BI51)</f>
        <v>381000</v>
      </c>
      <c r="BJ52" s="85"/>
      <c r="BK52" s="85"/>
      <c r="BL52" s="85"/>
      <c r="BM52" s="85">
        <f>SUM(BM31+BM34+BM42+BM45+BM51)</f>
        <v>4279900</v>
      </c>
      <c r="BN52" s="85"/>
      <c r="BO52" s="85"/>
      <c r="BP52" s="85"/>
      <c r="BQ52" s="85">
        <f>SUM(BQ31+BQ34+BQ42+BQ45+BQ51)</f>
        <v>929880</v>
      </c>
      <c r="BR52" s="85"/>
      <c r="BS52" s="85"/>
      <c r="BT52" s="85"/>
      <c r="BU52" s="85">
        <f>SUM(BU31+BU34+BU42+BU45+BU51)</f>
        <v>1630300</v>
      </c>
      <c r="BV52" s="85"/>
      <c r="BW52" s="85"/>
      <c r="BX52" s="85"/>
      <c r="BY52" s="85">
        <f>SUM(BY31+BY34+BY42+BY45+BY51)</f>
        <v>266700</v>
      </c>
      <c r="BZ52" s="85"/>
      <c r="CA52" s="85"/>
      <c r="CB52" s="85"/>
      <c r="CC52" s="85">
        <f>SUM(CC31+CC34+CC42+CC45+CC51)</f>
        <v>4388211</v>
      </c>
      <c r="CD52" s="85"/>
      <c r="CE52" s="85"/>
      <c r="CF52" s="85"/>
      <c r="CG52" s="85">
        <f>SUM(CG31+CG34+CG42+CG45+CG51)</f>
        <v>0</v>
      </c>
      <c r="CH52" s="85"/>
      <c r="CI52" s="85"/>
      <c r="CJ52" s="85"/>
      <c r="CK52" s="85">
        <f>SUM(CK31+CK34+CK42+CK45+CK51)</f>
        <v>20858000</v>
      </c>
      <c r="CL52" s="85"/>
      <c r="CM52" s="85"/>
      <c r="CN52" s="85"/>
      <c r="CO52" s="85">
        <f>SUM(CO31+CO34+CO42+CO45+CO51)</f>
        <v>6670000</v>
      </c>
      <c r="CP52" s="85"/>
      <c r="CQ52" s="85"/>
      <c r="CR52" s="85"/>
      <c r="CS52" s="85">
        <f>SUM(CS31+CS34+CS42+CS45+CS51)</f>
        <v>190500</v>
      </c>
      <c r="CT52" s="85"/>
      <c r="CU52" s="85"/>
      <c r="CV52" s="85"/>
      <c r="CW52" s="85">
        <f>SUM(CW31+CW34+CW42+CW45+CW51)</f>
        <v>4026100</v>
      </c>
      <c r="CX52" s="85"/>
      <c r="CY52" s="85"/>
      <c r="CZ52" s="85"/>
      <c r="DA52" s="85">
        <f>SUM(DA31+DA34+DA42+DA45+DA51)</f>
        <v>0</v>
      </c>
      <c r="DB52" s="85"/>
      <c r="DC52" s="85"/>
      <c r="DD52" s="85"/>
      <c r="DE52" s="85">
        <f>SUM(DE31+DE34+DE42+DE45+DE51)</f>
        <v>0</v>
      </c>
      <c r="DF52" s="85"/>
      <c r="DG52" s="85"/>
      <c r="DH52" s="85"/>
      <c r="DI52" s="85">
        <f>SUM(DI31+DI34+DI42+DI45+DI51)</f>
        <v>0</v>
      </c>
      <c r="DJ52" s="85"/>
      <c r="DK52" s="85"/>
      <c r="DL52" s="85"/>
      <c r="DM52" s="85">
        <f t="shared" si="1"/>
        <v>56553231</v>
      </c>
      <c r="DN52" s="85"/>
      <c r="DO52" s="85"/>
      <c r="DP52" s="85"/>
    </row>
    <row r="53" spans="1:120" ht="15.75" customHeight="1">
      <c r="A53" s="81" t="s">
        <v>185</v>
      </c>
      <c r="B53" s="81"/>
      <c r="C53" s="87" t="s">
        <v>344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3" t="s">
        <v>345</v>
      </c>
      <c r="AD53" s="83"/>
      <c r="AE53" s="83"/>
      <c r="AF53" s="83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5">
        <f t="shared" si="1"/>
        <v>0</v>
      </c>
      <c r="DN53" s="85"/>
      <c r="DO53" s="85"/>
      <c r="DP53" s="85"/>
    </row>
    <row r="54" spans="1:120" ht="15.75" customHeight="1">
      <c r="A54" s="81" t="s">
        <v>188</v>
      </c>
      <c r="B54" s="81"/>
      <c r="C54" s="87" t="s">
        <v>346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3" t="s">
        <v>347</v>
      </c>
      <c r="AD54" s="83"/>
      <c r="AE54" s="83"/>
      <c r="AF54" s="83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5">
        <f t="shared" si="1"/>
        <v>0</v>
      </c>
      <c r="DN54" s="85"/>
      <c r="DO54" s="85"/>
      <c r="DP54" s="85"/>
    </row>
    <row r="55" spans="1:120" ht="15.75" customHeight="1">
      <c r="A55" s="81" t="s">
        <v>191</v>
      </c>
      <c r="B55" s="81"/>
      <c r="C55" s="87" t="s">
        <v>348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3" t="s">
        <v>349</v>
      </c>
      <c r="AD55" s="83"/>
      <c r="AE55" s="83"/>
      <c r="AF55" s="83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5">
        <f t="shared" si="1"/>
        <v>0</v>
      </c>
      <c r="DN55" s="85"/>
      <c r="DO55" s="85"/>
      <c r="DP55" s="85"/>
    </row>
    <row r="56" spans="1:120" ht="15.75" customHeight="1">
      <c r="A56" s="81" t="s">
        <v>194</v>
      </c>
      <c r="B56" s="81"/>
      <c r="C56" s="87" t="s">
        <v>350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3" t="s">
        <v>351</v>
      </c>
      <c r="AD56" s="83"/>
      <c r="AE56" s="83"/>
      <c r="AF56" s="83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5">
        <f t="shared" si="1"/>
        <v>0</v>
      </c>
      <c r="DN56" s="85"/>
      <c r="DO56" s="85"/>
      <c r="DP56" s="85"/>
    </row>
    <row r="57" spans="1:122" ht="15.75" customHeight="1">
      <c r="A57" s="81" t="s">
        <v>196</v>
      </c>
      <c r="B57" s="81"/>
      <c r="C57" s="87" t="s">
        <v>352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3" t="s">
        <v>353</v>
      </c>
      <c r="AD57" s="83"/>
      <c r="AE57" s="83"/>
      <c r="AF57" s="83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5">
        <f t="shared" si="1"/>
        <v>0</v>
      </c>
      <c r="DN57" s="85"/>
      <c r="DO57" s="85"/>
      <c r="DP57" s="85"/>
      <c r="DR57" s="93"/>
    </row>
    <row r="58" spans="1:122" ht="15.75" customHeight="1">
      <c r="A58" s="81" t="s">
        <v>199</v>
      </c>
      <c r="B58" s="81"/>
      <c r="C58" s="87" t="s">
        <v>354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3" t="s">
        <v>355</v>
      </c>
      <c r="AD58" s="83"/>
      <c r="AE58" s="83"/>
      <c r="AF58" s="83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5">
        <f t="shared" si="1"/>
        <v>0</v>
      </c>
      <c r="DN58" s="85"/>
      <c r="DO58" s="85"/>
      <c r="DP58" s="85"/>
      <c r="DR58" s="93"/>
    </row>
    <row r="59" spans="1:122" ht="15.75" customHeight="1">
      <c r="A59" s="81" t="s">
        <v>202</v>
      </c>
      <c r="B59" s="81"/>
      <c r="C59" s="87" t="s">
        <v>356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3" t="s">
        <v>357</v>
      </c>
      <c r="AD59" s="83"/>
      <c r="AE59" s="83"/>
      <c r="AF59" s="83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5">
        <f t="shared" si="1"/>
        <v>0</v>
      </c>
      <c r="DN59" s="85"/>
      <c r="DO59" s="85"/>
      <c r="DP59" s="85"/>
      <c r="DR59" s="93"/>
    </row>
    <row r="60" spans="1:122" ht="15.75" customHeight="1">
      <c r="A60" s="81" t="s">
        <v>205</v>
      </c>
      <c r="B60" s="81"/>
      <c r="C60" s="87" t="s">
        <v>358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3" t="s">
        <v>359</v>
      </c>
      <c r="AD60" s="83"/>
      <c r="AE60" s="83"/>
      <c r="AF60" s="83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>
        <v>2000000</v>
      </c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5">
        <f t="shared" si="1"/>
        <v>2000000</v>
      </c>
      <c r="DN60" s="85"/>
      <c r="DO60" s="85"/>
      <c r="DP60" s="85"/>
      <c r="DR60" s="93"/>
    </row>
    <row r="61" spans="1:122" ht="15.75" customHeight="1">
      <c r="A61" s="81" t="s">
        <v>208</v>
      </c>
      <c r="B61" s="81"/>
      <c r="C61" s="91" t="s">
        <v>360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89" t="s">
        <v>34</v>
      </c>
      <c r="AD61" s="89"/>
      <c r="AE61" s="89"/>
      <c r="AF61" s="89"/>
      <c r="AG61" s="85">
        <f>SUM(AG53:AJ60)</f>
        <v>0</v>
      </c>
      <c r="AH61" s="85"/>
      <c r="AI61" s="85"/>
      <c r="AJ61" s="85"/>
      <c r="AK61" s="85">
        <f>SUM(AK53:AN60)</f>
        <v>0</v>
      </c>
      <c r="AL61" s="85"/>
      <c r="AM61" s="85"/>
      <c r="AN61" s="85"/>
      <c r="AO61" s="85">
        <f>SUM(AO53:AR60)</f>
        <v>0</v>
      </c>
      <c r="AP61" s="85"/>
      <c r="AQ61" s="85"/>
      <c r="AR61" s="85"/>
      <c r="AS61" s="85">
        <f>SUM(AS53:AV60)</f>
        <v>0</v>
      </c>
      <c r="AT61" s="85"/>
      <c r="AU61" s="85"/>
      <c r="AV61" s="85"/>
      <c r="AW61" s="85">
        <f>SUM(AW53:AZ60)</f>
        <v>0</v>
      </c>
      <c r="AX61" s="85"/>
      <c r="AY61" s="85"/>
      <c r="AZ61" s="85"/>
      <c r="BA61" s="85">
        <f>SUM(BA53:BD60)</f>
        <v>0</v>
      </c>
      <c r="BB61" s="85"/>
      <c r="BC61" s="85"/>
      <c r="BD61" s="85"/>
      <c r="BE61" s="85">
        <f>SUM(BE53:BH60)</f>
        <v>0</v>
      </c>
      <c r="BF61" s="85"/>
      <c r="BG61" s="85"/>
      <c r="BH61" s="85"/>
      <c r="BI61" s="85">
        <f>SUM(BI53:BL60)</f>
        <v>0</v>
      </c>
      <c r="BJ61" s="85"/>
      <c r="BK61" s="85"/>
      <c r="BL61" s="85"/>
      <c r="BM61" s="85">
        <f>SUM(BM53:BP60)</f>
        <v>0</v>
      </c>
      <c r="BN61" s="85"/>
      <c r="BO61" s="85"/>
      <c r="BP61" s="85"/>
      <c r="BQ61" s="85">
        <f>SUM(BQ53:BT60)</f>
        <v>0</v>
      </c>
      <c r="BR61" s="85"/>
      <c r="BS61" s="85"/>
      <c r="BT61" s="85"/>
      <c r="BU61" s="85">
        <f>SUM(BU53:BX60)</f>
        <v>0</v>
      </c>
      <c r="BV61" s="85"/>
      <c r="BW61" s="85"/>
      <c r="BX61" s="85"/>
      <c r="BY61" s="85">
        <f>SUM(BY53:CB60)</f>
        <v>0</v>
      </c>
      <c r="BZ61" s="85"/>
      <c r="CA61" s="85"/>
      <c r="CB61" s="85"/>
      <c r="CC61" s="85">
        <f>SUM(CC53:CF60)</f>
        <v>0</v>
      </c>
      <c r="CD61" s="85"/>
      <c r="CE61" s="85"/>
      <c r="CF61" s="85"/>
      <c r="CG61" s="85">
        <f>SUM(CG53:CJ60)</f>
        <v>0</v>
      </c>
      <c r="CH61" s="85"/>
      <c r="CI61" s="85"/>
      <c r="CJ61" s="85"/>
      <c r="CK61" s="85">
        <f>SUM(CK53:CN60)</f>
        <v>0</v>
      </c>
      <c r="CL61" s="85"/>
      <c r="CM61" s="85"/>
      <c r="CN61" s="85"/>
      <c r="CO61" s="85">
        <f>SUM(CO53:CR60)</f>
        <v>0</v>
      </c>
      <c r="CP61" s="85"/>
      <c r="CQ61" s="85"/>
      <c r="CR61" s="85"/>
      <c r="CS61" s="85">
        <f>SUM(CS53:CV60)</f>
        <v>0</v>
      </c>
      <c r="CT61" s="85"/>
      <c r="CU61" s="85"/>
      <c r="CV61" s="85"/>
      <c r="CW61" s="85">
        <f>SUM(CW53:CZ60)</f>
        <v>0</v>
      </c>
      <c r="CX61" s="85"/>
      <c r="CY61" s="85"/>
      <c r="CZ61" s="85"/>
      <c r="DA61" s="85">
        <f>SUM(DA53:DD60)</f>
        <v>2000000</v>
      </c>
      <c r="DB61" s="85"/>
      <c r="DC61" s="85"/>
      <c r="DD61" s="85"/>
      <c r="DE61" s="85">
        <f>SUM(DE53:DH60)</f>
        <v>0</v>
      </c>
      <c r="DF61" s="85"/>
      <c r="DG61" s="85"/>
      <c r="DH61" s="85"/>
      <c r="DI61" s="85">
        <f>SUM(DI53:DL60)</f>
        <v>0</v>
      </c>
      <c r="DJ61" s="85"/>
      <c r="DK61" s="85"/>
      <c r="DL61" s="85"/>
      <c r="DM61" s="85">
        <f t="shared" si="1"/>
        <v>2000000</v>
      </c>
      <c r="DN61" s="85"/>
      <c r="DO61" s="85"/>
      <c r="DP61" s="85"/>
      <c r="DR61" s="93"/>
    </row>
    <row r="62" spans="1:122" ht="15.75" customHeight="1">
      <c r="A62" s="81" t="s">
        <v>211</v>
      </c>
      <c r="B62" s="81"/>
      <c r="C62" s="86" t="s">
        <v>361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3" t="s">
        <v>362</v>
      </c>
      <c r="AD62" s="83"/>
      <c r="AE62" s="83"/>
      <c r="AF62" s="83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5">
        <f t="shared" si="1"/>
        <v>0</v>
      </c>
      <c r="DN62" s="85"/>
      <c r="DO62" s="85"/>
      <c r="DP62" s="85"/>
      <c r="DR62" s="93"/>
    </row>
    <row r="63" spans="1:122" ht="15.75" customHeight="1">
      <c r="A63" s="81" t="s">
        <v>214</v>
      </c>
      <c r="B63" s="81"/>
      <c r="C63" s="86" t="s">
        <v>496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3" t="s">
        <v>370</v>
      </c>
      <c r="AD63" s="83"/>
      <c r="AE63" s="83"/>
      <c r="AF63" s="83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>
        <v>3439047</v>
      </c>
      <c r="DF63" s="84"/>
      <c r="DG63" s="84"/>
      <c r="DH63" s="84"/>
      <c r="DI63" s="84"/>
      <c r="DJ63" s="84"/>
      <c r="DK63" s="84"/>
      <c r="DL63" s="84"/>
      <c r="DM63" s="85">
        <f t="shared" si="1"/>
        <v>3439047</v>
      </c>
      <c r="DN63" s="85"/>
      <c r="DO63" s="85"/>
      <c r="DP63" s="85"/>
      <c r="DR63" s="93"/>
    </row>
    <row r="64" spans="1:122" ht="15.75" customHeight="1">
      <c r="A64" s="81" t="s">
        <v>217</v>
      </c>
      <c r="B64" s="81"/>
      <c r="C64" s="86" t="s">
        <v>371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3" t="s">
        <v>372</v>
      </c>
      <c r="AD64" s="83"/>
      <c r="AE64" s="83"/>
      <c r="AF64" s="83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5">
        <f t="shared" si="1"/>
        <v>0</v>
      </c>
      <c r="DN64" s="85"/>
      <c r="DO64" s="85"/>
      <c r="DP64" s="85"/>
      <c r="DR64" s="93"/>
    </row>
    <row r="65" spans="1:122" ht="15.75" customHeight="1">
      <c r="A65" s="81" t="s">
        <v>220</v>
      </c>
      <c r="B65" s="81"/>
      <c r="C65" s="86" t="s">
        <v>373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3" t="s">
        <v>374</v>
      </c>
      <c r="AD65" s="83"/>
      <c r="AE65" s="83"/>
      <c r="AF65" s="83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5">
        <f t="shared" si="1"/>
        <v>0</v>
      </c>
      <c r="DN65" s="85"/>
      <c r="DO65" s="85"/>
      <c r="DP65" s="85"/>
      <c r="DR65" s="93"/>
    </row>
    <row r="66" spans="1:122" ht="15.75" customHeight="1">
      <c r="A66" s="81" t="s">
        <v>223</v>
      </c>
      <c r="B66" s="81"/>
      <c r="C66" s="86" t="s">
        <v>375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3" t="s">
        <v>376</v>
      </c>
      <c r="AD66" s="83"/>
      <c r="AE66" s="83"/>
      <c r="AF66" s="83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5">
        <f t="shared" si="1"/>
        <v>0</v>
      </c>
      <c r="DN66" s="85"/>
      <c r="DO66" s="85"/>
      <c r="DP66" s="85"/>
      <c r="DR66" s="93"/>
    </row>
    <row r="67" spans="1:122" ht="15.75" customHeight="1">
      <c r="A67" s="81" t="s">
        <v>226</v>
      </c>
      <c r="B67" s="81"/>
      <c r="C67" s="86" t="s">
        <v>377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3" t="s">
        <v>378</v>
      </c>
      <c r="AD67" s="83"/>
      <c r="AE67" s="83"/>
      <c r="AF67" s="83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v>7264900</v>
      </c>
      <c r="DJ67" s="84"/>
      <c r="DK67" s="84"/>
      <c r="DL67" s="84"/>
      <c r="DM67" s="85">
        <f t="shared" si="1"/>
        <v>7264900</v>
      </c>
      <c r="DN67" s="85"/>
      <c r="DO67" s="85"/>
      <c r="DP67" s="85"/>
      <c r="DR67" s="93"/>
    </row>
    <row r="68" spans="1:122" ht="15.75" customHeight="1">
      <c r="A68" s="81" t="s">
        <v>229</v>
      </c>
      <c r="B68" s="81"/>
      <c r="C68" s="86" t="s">
        <v>389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3" t="s">
        <v>388</v>
      </c>
      <c r="AD68" s="83"/>
      <c r="AE68" s="83"/>
      <c r="AF68" s="83"/>
      <c r="AG68" s="84">
        <v>100000</v>
      </c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v>1200000</v>
      </c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5">
        <f t="shared" si="1"/>
        <v>1300000</v>
      </c>
      <c r="DN68" s="85"/>
      <c r="DO68" s="85"/>
      <c r="DP68" s="85"/>
      <c r="DR68" s="93"/>
    </row>
    <row r="69" spans="1:122" ht="15.75" customHeight="1">
      <c r="A69" s="81" t="s">
        <v>231</v>
      </c>
      <c r="B69" s="81"/>
      <c r="C69" s="82" t="s">
        <v>391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3" t="s">
        <v>390</v>
      </c>
      <c r="AD69" s="83"/>
      <c r="AE69" s="83"/>
      <c r="AF69" s="83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v>5500000</v>
      </c>
      <c r="DJ69" s="84"/>
      <c r="DK69" s="84"/>
      <c r="DL69" s="84"/>
      <c r="DM69" s="85">
        <f t="shared" si="1"/>
        <v>5500000</v>
      </c>
      <c r="DN69" s="85"/>
      <c r="DO69" s="85"/>
      <c r="DP69" s="85"/>
      <c r="DR69" s="93"/>
    </row>
    <row r="70" spans="1:122" ht="15.75" customHeight="1">
      <c r="A70" s="81" t="s">
        <v>234</v>
      </c>
      <c r="B70" s="81"/>
      <c r="C70" s="91" t="s">
        <v>497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89" t="s">
        <v>38</v>
      </c>
      <c r="AD70" s="89"/>
      <c r="AE70" s="89"/>
      <c r="AF70" s="89"/>
      <c r="AG70" s="85">
        <f>SUM(AG62:AJ69)</f>
        <v>100000</v>
      </c>
      <c r="AH70" s="85"/>
      <c r="AI70" s="85"/>
      <c r="AJ70" s="85"/>
      <c r="AK70" s="85">
        <f>SUM(AK62:AN69)</f>
        <v>0</v>
      </c>
      <c r="AL70" s="85"/>
      <c r="AM70" s="85"/>
      <c r="AN70" s="85"/>
      <c r="AO70" s="85">
        <f>SUM(AO62:AR69)</f>
        <v>0</v>
      </c>
      <c r="AP70" s="85"/>
      <c r="AQ70" s="85"/>
      <c r="AR70" s="85"/>
      <c r="AS70" s="85">
        <f>SUM(AS62:AV69)</f>
        <v>0</v>
      </c>
      <c r="AT70" s="85"/>
      <c r="AU70" s="85"/>
      <c r="AV70" s="85"/>
      <c r="AW70" s="85">
        <f>SUM(AW62:AZ69)</f>
        <v>0</v>
      </c>
      <c r="AX70" s="85"/>
      <c r="AY70" s="85"/>
      <c r="AZ70" s="85"/>
      <c r="BA70" s="85">
        <f>SUM(BA62:BD69)</f>
        <v>0</v>
      </c>
      <c r="BB70" s="85"/>
      <c r="BC70" s="85"/>
      <c r="BD70" s="85"/>
      <c r="BE70" s="85">
        <f>SUM(BE62:BH69)</f>
        <v>0</v>
      </c>
      <c r="BF70" s="85"/>
      <c r="BG70" s="85"/>
      <c r="BH70" s="85"/>
      <c r="BI70" s="85">
        <f>SUM(BI62:BL69)</f>
        <v>0</v>
      </c>
      <c r="BJ70" s="85"/>
      <c r="BK70" s="85"/>
      <c r="BL70" s="85"/>
      <c r="BM70" s="85">
        <f>SUM(BM62:BP69)</f>
        <v>0</v>
      </c>
      <c r="BN70" s="85"/>
      <c r="BO70" s="85"/>
      <c r="BP70" s="85"/>
      <c r="BQ70" s="85">
        <f>SUM(BQ62:BT69)</f>
        <v>0</v>
      </c>
      <c r="BR70" s="85"/>
      <c r="BS70" s="85"/>
      <c r="BT70" s="85"/>
      <c r="BU70" s="85">
        <f>SUM(BU62:BX69)</f>
        <v>0</v>
      </c>
      <c r="BV70" s="85"/>
      <c r="BW70" s="85"/>
      <c r="BX70" s="85"/>
      <c r="BY70" s="85">
        <f>SUM(BY62:CB69)</f>
        <v>0</v>
      </c>
      <c r="BZ70" s="85"/>
      <c r="CA70" s="85"/>
      <c r="CB70" s="85"/>
      <c r="CC70" s="85">
        <f>SUM(CC62:CF69)</f>
        <v>0</v>
      </c>
      <c r="CD70" s="85"/>
      <c r="CE70" s="85"/>
      <c r="CF70" s="85"/>
      <c r="CG70" s="85">
        <f>SUM(CG62:CJ69)</f>
        <v>1200000</v>
      </c>
      <c r="CH70" s="85"/>
      <c r="CI70" s="85"/>
      <c r="CJ70" s="85"/>
      <c r="CK70" s="85">
        <f>SUM(CK62:CN69)</f>
        <v>0</v>
      </c>
      <c r="CL70" s="85"/>
      <c r="CM70" s="85"/>
      <c r="CN70" s="85"/>
      <c r="CO70" s="85">
        <f>SUM(CO62:CR69)</f>
        <v>0</v>
      </c>
      <c r="CP70" s="85"/>
      <c r="CQ70" s="85"/>
      <c r="CR70" s="85"/>
      <c r="CS70" s="85">
        <f>SUM(CS62:CV69)</f>
        <v>0</v>
      </c>
      <c r="CT70" s="85"/>
      <c r="CU70" s="85"/>
      <c r="CV70" s="85"/>
      <c r="CW70" s="85">
        <f>SUM(CW62:CZ69)</f>
        <v>0</v>
      </c>
      <c r="CX70" s="85"/>
      <c r="CY70" s="85"/>
      <c r="CZ70" s="85"/>
      <c r="DA70" s="85">
        <f>SUM(DA62:DD69)</f>
        <v>0</v>
      </c>
      <c r="DB70" s="85"/>
      <c r="DC70" s="85"/>
      <c r="DD70" s="85"/>
      <c r="DE70" s="85">
        <f>SUM(DE62:DH69)</f>
        <v>3439047</v>
      </c>
      <c r="DF70" s="85"/>
      <c r="DG70" s="85"/>
      <c r="DH70" s="85"/>
      <c r="DI70" s="85">
        <f>SUM(DI62:DL69)</f>
        <v>12764900</v>
      </c>
      <c r="DJ70" s="85"/>
      <c r="DK70" s="85"/>
      <c r="DL70" s="85"/>
      <c r="DM70" s="85">
        <f t="shared" si="1"/>
        <v>17503947</v>
      </c>
      <c r="DN70" s="85"/>
      <c r="DO70" s="85"/>
      <c r="DP70" s="85"/>
      <c r="DR70" s="93"/>
    </row>
    <row r="71" spans="1:122" ht="15.75" customHeight="1">
      <c r="A71" s="81" t="s">
        <v>237</v>
      </c>
      <c r="B71" s="81"/>
      <c r="C71" s="94" t="s">
        <v>394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83" t="s">
        <v>395</v>
      </c>
      <c r="AD71" s="83"/>
      <c r="AE71" s="83"/>
      <c r="AF71" s="83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5">
        <f t="shared" si="1"/>
        <v>0</v>
      </c>
      <c r="DN71" s="85"/>
      <c r="DO71" s="85"/>
      <c r="DP71" s="85"/>
      <c r="DR71" s="93"/>
    </row>
    <row r="72" spans="1:122" ht="15.75" customHeight="1">
      <c r="A72" s="81" t="s">
        <v>240</v>
      </c>
      <c r="B72" s="81"/>
      <c r="C72" s="95" t="s">
        <v>396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83" t="s">
        <v>397</v>
      </c>
      <c r="AD72" s="83"/>
      <c r="AE72" s="83"/>
      <c r="AF72" s="83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5">
        <f t="shared" si="1"/>
        <v>0</v>
      </c>
      <c r="DN72" s="85"/>
      <c r="DO72" s="85"/>
      <c r="DP72" s="85"/>
      <c r="DR72" s="93"/>
    </row>
    <row r="73" spans="1:122" ht="15.75" customHeight="1">
      <c r="A73" s="81" t="s">
        <v>243</v>
      </c>
      <c r="B73" s="81"/>
      <c r="C73" s="95" t="s">
        <v>398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83" t="s">
        <v>399</v>
      </c>
      <c r="AD73" s="83"/>
      <c r="AE73" s="83"/>
      <c r="AF73" s="83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>
        <v>350000</v>
      </c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5">
        <f t="shared" si="1"/>
        <v>350000</v>
      </c>
      <c r="DN73" s="85"/>
      <c r="DO73" s="85"/>
      <c r="DP73" s="85"/>
      <c r="DR73" s="93"/>
    </row>
    <row r="74" spans="1:122" ht="15.75" customHeight="1">
      <c r="A74" s="81" t="s">
        <v>246</v>
      </c>
      <c r="B74" s="81"/>
      <c r="C74" s="94" t="s">
        <v>400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83" t="s">
        <v>401</v>
      </c>
      <c r="AD74" s="83"/>
      <c r="AE74" s="83"/>
      <c r="AF74" s="83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>
        <v>500000</v>
      </c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>
        <v>500000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>
        <v>300000</v>
      </c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5">
        <f t="shared" si="1"/>
        <v>1300000</v>
      </c>
      <c r="DN74" s="85"/>
      <c r="DO74" s="85"/>
      <c r="DP74" s="85"/>
      <c r="DR74" s="93"/>
    </row>
    <row r="75" spans="1:122" ht="15.75" customHeight="1">
      <c r="A75" s="81" t="s">
        <v>248</v>
      </c>
      <c r="B75" s="81"/>
      <c r="C75" s="90" t="s">
        <v>402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83" t="s">
        <v>403</v>
      </c>
      <c r="AD75" s="83"/>
      <c r="AE75" s="83"/>
      <c r="AF75" s="83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5">
        <f t="shared" si="1"/>
        <v>0</v>
      </c>
      <c r="DN75" s="85"/>
      <c r="DO75" s="85"/>
      <c r="DP75" s="85"/>
      <c r="DR75" s="93"/>
    </row>
    <row r="76" spans="1:122" ht="15.75" customHeight="1">
      <c r="A76" s="81" t="s">
        <v>498</v>
      </c>
      <c r="B76" s="81"/>
      <c r="C76" s="90" t="s">
        <v>404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83" t="s">
        <v>405</v>
      </c>
      <c r="AD76" s="83"/>
      <c r="AE76" s="83"/>
      <c r="AF76" s="83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5">
        <f t="shared" si="1"/>
        <v>0</v>
      </c>
      <c r="DN76" s="85"/>
      <c r="DO76" s="85"/>
      <c r="DP76" s="85"/>
      <c r="DR76" s="93"/>
    </row>
    <row r="77" spans="1:122" ht="15.75" customHeight="1">
      <c r="A77" s="81" t="s">
        <v>499</v>
      </c>
      <c r="B77" s="81"/>
      <c r="C77" s="90" t="s">
        <v>406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83" t="s">
        <v>407</v>
      </c>
      <c r="AD77" s="83"/>
      <c r="AE77" s="83"/>
      <c r="AF77" s="83"/>
      <c r="AG77" s="84"/>
      <c r="AH77" s="84"/>
      <c r="AI77" s="84"/>
      <c r="AJ77" s="84"/>
      <c r="AK77" s="84"/>
      <c r="AL77" s="84"/>
      <c r="AM77" s="84"/>
      <c r="AN77" s="84"/>
      <c r="AO77" s="84">
        <f>SUM(AO72:AR76)*27%</f>
        <v>0</v>
      </c>
      <c r="AP77" s="84"/>
      <c r="AQ77" s="84"/>
      <c r="AR77" s="84"/>
      <c r="AS77" s="84">
        <f>SUM(AS72:AV76)*27%</f>
        <v>135000</v>
      </c>
      <c r="AT77" s="84"/>
      <c r="AU77" s="84"/>
      <c r="AV77" s="84"/>
      <c r="AW77" s="84">
        <f>SUM(AW72:AZ76)*27%</f>
        <v>0</v>
      </c>
      <c r="AX77" s="84"/>
      <c r="AY77" s="84"/>
      <c r="AZ77" s="84"/>
      <c r="BA77" s="84">
        <f>SUM(BA72:BD76)*27%</f>
        <v>0</v>
      </c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>
        <f>SUM(BM74*0.27)</f>
        <v>135000</v>
      </c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>
        <f>SUM(BY73*0.27)</f>
        <v>94500</v>
      </c>
      <c r="BZ77" s="84"/>
      <c r="CA77" s="84"/>
      <c r="CB77" s="84"/>
      <c r="CC77" s="84">
        <v>102000</v>
      </c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5">
        <f t="shared" si="1"/>
        <v>466500</v>
      </c>
      <c r="DN77" s="85"/>
      <c r="DO77" s="85"/>
      <c r="DP77" s="85"/>
      <c r="DR77" s="93"/>
    </row>
    <row r="78" spans="1:122" s="92" customFormat="1" ht="15.75" customHeight="1">
      <c r="A78" s="81" t="s">
        <v>500</v>
      </c>
      <c r="B78" s="81"/>
      <c r="C78" s="96" t="s">
        <v>501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89" t="s">
        <v>42</v>
      </c>
      <c r="AD78" s="89"/>
      <c r="AE78" s="89"/>
      <c r="AF78" s="89"/>
      <c r="AG78" s="85">
        <f>SUM(AG71:AJ77)</f>
        <v>0</v>
      </c>
      <c r="AH78" s="85"/>
      <c r="AI78" s="85"/>
      <c r="AJ78" s="85"/>
      <c r="AK78" s="85">
        <f>SUM(AK71:AN77)</f>
        <v>0</v>
      </c>
      <c r="AL78" s="85"/>
      <c r="AM78" s="85"/>
      <c r="AN78" s="85"/>
      <c r="AO78" s="85">
        <f>SUM(AO71:AR77)</f>
        <v>0</v>
      </c>
      <c r="AP78" s="85"/>
      <c r="AQ78" s="85"/>
      <c r="AR78" s="85"/>
      <c r="AS78" s="85">
        <f>SUM(AS71:AV77)</f>
        <v>635000</v>
      </c>
      <c r="AT78" s="85"/>
      <c r="AU78" s="85"/>
      <c r="AV78" s="85"/>
      <c r="AW78" s="85">
        <f>SUM(AW71:AZ77)</f>
        <v>0</v>
      </c>
      <c r="AX78" s="85"/>
      <c r="AY78" s="85"/>
      <c r="AZ78" s="85"/>
      <c r="BA78" s="85">
        <f>SUM(BA71:BD77)</f>
        <v>0</v>
      </c>
      <c r="BB78" s="85"/>
      <c r="BC78" s="85"/>
      <c r="BD78" s="85"/>
      <c r="BE78" s="85">
        <f>SUM(BE71:BH77)</f>
        <v>0</v>
      </c>
      <c r="BF78" s="85"/>
      <c r="BG78" s="85"/>
      <c r="BH78" s="85"/>
      <c r="BI78" s="85">
        <f>SUM(BI71:BL77)</f>
        <v>0</v>
      </c>
      <c r="BJ78" s="85"/>
      <c r="BK78" s="85"/>
      <c r="BL78" s="85"/>
      <c r="BM78" s="85">
        <f>SUM(BM71:BP77)</f>
        <v>635000</v>
      </c>
      <c r="BN78" s="85"/>
      <c r="BO78" s="85"/>
      <c r="BP78" s="85"/>
      <c r="BQ78" s="85">
        <f>SUM(BQ71:BT77)</f>
        <v>0</v>
      </c>
      <c r="BR78" s="85"/>
      <c r="BS78" s="85"/>
      <c r="BT78" s="85"/>
      <c r="BU78" s="85">
        <f>SUM(BU71:BX77)</f>
        <v>0</v>
      </c>
      <c r="BV78" s="85"/>
      <c r="BW78" s="85"/>
      <c r="BX78" s="85"/>
      <c r="BY78" s="85">
        <f>SUM(BY71:CB77)</f>
        <v>444500</v>
      </c>
      <c r="BZ78" s="85"/>
      <c r="CA78" s="85"/>
      <c r="CB78" s="85"/>
      <c r="CC78" s="85">
        <f>SUM(CC71:CF77)</f>
        <v>402000</v>
      </c>
      <c r="CD78" s="85"/>
      <c r="CE78" s="85"/>
      <c r="CF78" s="85"/>
      <c r="CG78" s="85">
        <f>SUM(CG71:CJ77)</f>
        <v>0</v>
      </c>
      <c r="CH78" s="85"/>
      <c r="CI78" s="85"/>
      <c r="CJ78" s="85"/>
      <c r="CK78" s="85">
        <f>SUM(CK71:CN77)</f>
        <v>0</v>
      </c>
      <c r="CL78" s="85"/>
      <c r="CM78" s="85"/>
      <c r="CN78" s="85"/>
      <c r="CO78" s="85">
        <f>SUM(CO71:CR77)</f>
        <v>0</v>
      </c>
      <c r="CP78" s="85"/>
      <c r="CQ78" s="85"/>
      <c r="CR78" s="85"/>
      <c r="CS78" s="85">
        <f>SUM(CS71:CV77)</f>
        <v>0</v>
      </c>
      <c r="CT78" s="85"/>
      <c r="CU78" s="85"/>
      <c r="CV78" s="85"/>
      <c r="CW78" s="85">
        <f>SUM(CW71:CZ77)</f>
        <v>0</v>
      </c>
      <c r="CX78" s="85"/>
      <c r="CY78" s="85"/>
      <c r="CZ78" s="85"/>
      <c r="DA78" s="85">
        <f>SUM(DA71:DD77)</f>
        <v>0</v>
      </c>
      <c r="DB78" s="85"/>
      <c r="DC78" s="85"/>
      <c r="DD78" s="85"/>
      <c r="DE78" s="85">
        <f>SUM(DE71:DH77)</f>
        <v>0</v>
      </c>
      <c r="DF78" s="85"/>
      <c r="DG78" s="85"/>
      <c r="DH78" s="85"/>
      <c r="DI78" s="85">
        <f>SUM(DI71:DL77)</f>
        <v>0</v>
      </c>
      <c r="DJ78" s="85"/>
      <c r="DK78" s="85"/>
      <c r="DL78" s="85"/>
      <c r="DM78" s="85">
        <f t="shared" si="1"/>
        <v>2116500</v>
      </c>
      <c r="DN78" s="85"/>
      <c r="DO78" s="85"/>
      <c r="DP78" s="85"/>
      <c r="DR78" s="93"/>
    </row>
    <row r="79" spans="1:122" ht="15.75" customHeight="1">
      <c r="A79" s="81" t="s">
        <v>502</v>
      </c>
      <c r="B79" s="81"/>
      <c r="C79" s="87" t="s">
        <v>409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3" t="s">
        <v>410</v>
      </c>
      <c r="AD79" s="83"/>
      <c r="AE79" s="83"/>
      <c r="AF79" s="83"/>
      <c r="AG79" s="84"/>
      <c r="AH79" s="84"/>
      <c r="AI79" s="84"/>
      <c r="AJ79" s="84"/>
      <c r="AK79" s="84"/>
      <c r="AL79" s="84"/>
      <c r="AM79" s="84"/>
      <c r="AN79" s="84"/>
      <c r="AO79" s="84">
        <v>13000000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>
        <v>15748000</v>
      </c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5">
        <f t="shared" si="1"/>
        <v>28748000</v>
      </c>
      <c r="DN79" s="85"/>
      <c r="DO79" s="85"/>
      <c r="DP79" s="85"/>
      <c r="DR79" s="93"/>
    </row>
    <row r="80" spans="1:122" ht="15.75" customHeight="1">
      <c r="A80" s="81" t="s">
        <v>503</v>
      </c>
      <c r="B80" s="81"/>
      <c r="C80" s="87" t="s">
        <v>411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3" t="s">
        <v>412</v>
      </c>
      <c r="AD80" s="83"/>
      <c r="AE80" s="83"/>
      <c r="AF80" s="83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5">
        <f t="shared" si="1"/>
        <v>0</v>
      </c>
      <c r="DN80" s="85"/>
      <c r="DO80" s="85"/>
      <c r="DP80" s="85"/>
      <c r="DR80" s="93"/>
    </row>
    <row r="81" spans="1:122" ht="15.75" customHeight="1">
      <c r="A81" s="81" t="s">
        <v>504</v>
      </c>
      <c r="B81" s="81"/>
      <c r="C81" s="87" t="s">
        <v>413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3" t="s">
        <v>414</v>
      </c>
      <c r="AD81" s="83"/>
      <c r="AE81" s="83"/>
      <c r="AF81" s="83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5">
        <f t="shared" si="1"/>
        <v>0</v>
      </c>
      <c r="DN81" s="85"/>
      <c r="DO81" s="85"/>
      <c r="DP81" s="85"/>
      <c r="DR81" s="93"/>
    </row>
    <row r="82" spans="1:122" ht="15.75" customHeight="1">
      <c r="A82" s="81" t="s">
        <v>505</v>
      </c>
      <c r="B82" s="81"/>
      <c r="C82" s="87" t="s">
        <v>415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3" t="s">
        <v>416</v>
      </c>
      <c r="AD82" s="83"/>
      <c r="AE82" s="83"/>
      <c r="AF82" s="83"/>
      <c r="AG82" s="84"/>
      <c r="AH82" s="84"/>
      <c r="AI82" s="84"/>
      <c r="AJ82" s="84"/>
      <c r="AK82" s="84"/>
      <c r="AL82" s="84"/>
      <c r="AM82" s="84"/>
      <c r="AN82" s="84"/>
      <c r="AO82" s="84">
        <f>SUM(AO79:AR81)*27%+200</f>
        <v>3510200</v>
      </c>
      <c r="AP82" s="84"/>
      <c r="AQ82" s="84"/>
      <c r="AR82" s="84"/>
      <c r="AS82" s="84">
        <f>SUM(AS79:AV81)*27%</f>
        <v>0</v>
      </c>
      <c r="AT82" s="84"/>
      <c r="AU82" s="84"/>
      <c r="AV82" s="84"/>
      <c r="AW82" s="84">
        <f>SUM(AW79:AZ81)*27%</f>
        <v>0</v>
      </c>
      <c r="AX82" s="84"/>
      <c r="AY82" s="84"/>
      <c r="AZ82" s="84"/>
      <c r="BA82" s="84">
        <v>4252000</v>
      </c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5">
        <f t="shared" si="1"/>
        <v>7762200</v>
      </c>
      <c r="DN82" s="85"/>
      <c r="DO82" s="85"/>
      <c r="DP82" s="85"/>
      <c r="DR82" s="93"/>
    </row>
    <row r="83" spans="1:122" s="92" customFormat="1" ht="15.75" customHeight="1">
      <c r="A83" s="81" t="s">
        <v>506</v>
      </c>
      <c r="B83" s="81"/>
      <c r="C83" s="91" t="s">
        <v>507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89" t="s">
        <v>46</v>
      </c>
      <c r="AD83" s="89"/>
      <c r="AE83" s="89"/>
      <c r="AF83" s="89"/>
      <c r="AG83" s="85">
        <f>SUM(AG79:AJ82)</f>
        <v>0</v>
      </c>
      <c r="AH83" s="85"/>
      <c r="AI83" s="85"/>
      <c r="AJ83" s="85"/>
      <c r="AK83" s="85">
        <f>SUM(AK79:AN82)</f>
        <v>0</v>
      </c>
      <c r="AL83" s="85"/>
      <c r="AM83" s="85"/>
      <c r="AN83" s="85"/>
      <c r="AO83" s="85">
        <f>SUM(AO79:AR82)</f>
        <v>16510200</v>
      </c>
      <c r="AP83" s="85"/>
      <c r="AQ83" s="85"/>
      <c r="AR83" s="85"/>
      <c r="AS83" s="85">
        <f>SUM(AS79:AV82)</f>
        <v>0</v>
      </c>
      <c r="AT83" s="85"/>
      <c r="AU83" s="85"/>
      <c r="AV83" s="85"/>
      <c r="AW83" s="85">
        <f>SUM(AW79:AZ82)</f>
        <v>0</v>
      </c>
      <c r="AX83" s="85"/>
      <c r="AY83" s="85"/>
      <c r="AZ83" s="85"/>
      <c r="BA83" s="85">
        <f>SUM(BA79:BD82)</f>
        <v>20000000</v>
      </c>
      <c r="BB83" s="85"/>
      <c r="BC83" s="85"/>
      <c r="BD83" s="85"/>
      <c r="BE83" s="85">
        <f>SUM(BE79:BH82)</f>
        <v>0</v>
      </c>
      <c r="BF83" s="85"/>
      <c r="BG83" s="85"/>
      <c r="BH83" s="85"/>
      <c r="BI83" s="85">
        <f>SUM(BI79:BL82)</f>
        <v>0</v>
      </c>
      <c r="BJ83" s="85"/>
      <c r="BK83" s="85"/>
      <c r="BL83" s="85"/>
      <c r="BM83" s="85">
        <f>SUM(BM79:BP82)</f>
        <v>0</v>
      </c>
      <c r="BN83" s="85"/>
      <c r="BO83" s="85"/>
      <c r="BP83" s="85"/>
      <c r="BQ83" s="85">
        <f>SUM(BQ79:BT82)</f>
        <v>0</v>
      </c>
      <c r="BR83" s="85"/>
      <c r="BS83" s="85"/>
      <c r="BT83" s="85"/>
      <c r="BU83" s="85">
        <f>SUM(BU79:BX82)</f>
        <v>0</v>
      </c>
      <c r="BV83" s="85"/>
      <c r="BW83" s="85"/>
      <c r="BX83" s="85"/>
      <c r="BY83" s="85">
        <f>SUM(BY79:CB82)</f>
        <v>0</v>
      </c>
      <c r="BZ83" s="85"/>
      <c r="CA83" s="85"/>
      <c r="CB83" s="85"/>
      <c r="CC83" s="85">
        <f>SUM(CC79:CF82)</f>
        <v>0</v>
      </c>
      <c r="CD83" s="85"/>
      <c r="CE83" s="85"/>
      <c r="CF83" s="85"/>
      <c r="CG83" s="85">
        <f>SUM(CG79:CJ82)</f>
        <v>0</v>
      </c>
      <c r="CH83" s="85"/>
      <c r="CI83" s="85"/>
      <c r="CJ83" s="85"/>
      <c r="CK83" s="85">
        <f>SUM(CK79:CN82)</f>
        <v>0</v>
      </c>
      <c r="CL83" s="85"/>
      <c r="CM83" s="85"/>
      <c r="CN83" s="85"/>
      <c r="CO83" s="85">
        <f>SUM(CO79:CR82)</f>
        <v>0</v>
      </c>
      <c r="CP83" s="85"/>
      <c r="CQ83" s="85"/>
      <c r="CR83" s="85"/>
      <c r="CS83" s="85">
        <f>SUM(CS79:CV82)</f>
        <v>0</v>
      </c>
      <c r="CT83" s="85"/>
      <c r="CU83" s="85"/>
      <c r="CV83" s="85"/>
      <c r="CW83" s="85">
        <f>SUM(CW79:CZ82)</f>
        <v>0</v>
      </c>
      <c r="CX83" s="85"/>
      <c r="CY83" s="85"/>
      <c r="CZ83" s="85"/>
      <c r="DA83" s="85">
        <f>SUM(DA79:DD82)</f>
        <v>0</v>
      </c>
      <c r="DB83" s="85"/>
      <c r="DC83" s="85"/>
      <c r="DD83" s="85"/>
      <c r="DE83" s="85">
        <f>SUM(DE79:DH82)</f>
        <v>0</v>
      </c>
      <c r="DF83" s="85"/>
      <c r="DG83" s="85"/>
      <c r="DH83" s="85"/>
      <c r="DI83" s="85">
        <f>SUM(DI79:DL82)</f>
        <v>0</v>
      </c>
      <c r="DJ83" s="85"/>
      <c r="DK83" s="85"/>
      <c r="DL83" s="85"/>
      <c r="DM83" s="85">
        <f t="shared" si="1"/>
        <v>36510200</v>
      </c>
      <c r="DN83" s="85"/>
      <c r="DO83" s="85"/>
      <c r="DP83" s="85"/>
      <c r="DR83" s="93"/>
    </row>
    <row r="84" spans="1:122" ht="21" customHeight="1" hidden="1">
      <c r="A84" s="81" t="s">
        <v>508</v>
      </c>
      <c r="B84" s="81"/>
      <c r="C84" s="97" t="s">
        <v>418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83" t="s">
        <v>419</v>
      </c>
      <c r="AD84" s="83"/>
      <c r="AE84" s="83"/>
      <c r="AF84" s="83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5">
        <f t="shared" si="1"/>
        <v>0</v>
      </c>
      <c r="DN84" s="85"/>
      <c r="DO84" s="85"/>
      <c r="DP84" s="85"/>
      <c r="DR84" s="93"/>
    </row>
    <row r="85" spans="1:122" ht="21" customHeight="1" hidden="1">
      <c r="A85" s="81" t="s">
        <v>509</v>
      </c>
      <c r="B85" s="81"/>
      <c r="C85" s="97" t="s">
        <v>420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83" t="s">
        <v>421</v>
      </c>
      <c r="AD85" s="83"/>
      <c r="AE85" s="83"/>
      <c r="AF85" s="83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5">
        <f t="shared" si="1"/>
        <v>0</v>
      </c>
      <c r="DN85" s="85"/>
      <c r="DO85" s="85"/>
      <c r="DP85" s="85"/>
      <c r="DR85" s="93"/>
    </row>
    <row r="86" spans="1:122" ht="21" customHeight="1" hidden="1">
      <c r="A86" s="81" t="s">
        <v>510</v>
      </c>
      <c r="B86" s="81"/>
      <c r="C86" s="97" t="s">
        <v>422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83" t="s">
        <v>423</v>
      </c>
      <c r="AD86" s="83"/>
      <c r="AE86" s="83"/>
      <c r="AF86" s="83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5">
        <f t="shared" si="1"/>
        <v>0</v>
      </c>
      <c r="DN86" s="85"/>
      <c r="DO86" s="85"/>
      <c r="DP86" s="85"/>
      <c r="DR86" s="93"/>
    </row>
    <row r="87" spans="1:122" ht="21" customHeight="1" hidden="1">
      <c r="A87" s="81" t="s">
        <v>511</v>
      </c>
      <c r="B87" s="81"/>
      <c r="C87" s="97" t="s">
        <v>424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83" t="s">
        <v>425</v>
      </c>
      <c r="AD87" s="83"/>
      <c r="AE87" s="83"/>
      <c r="AF87" s="83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5">
        <f t="shared" si="1"/>
        <v>0</v>
      </c>
      <c r="DN87" s="85"/>
      <c r="DO87" s="85"/>
      <c r="DP87" s="85"/>
      <c r="DR87" s="93"/>
    </row>
    <row r="88" spans="1:122" ht="21" customHeight="1" hidden="1">
      <c r="A88" s="81" t="s">
        <v>512</v>
      </c>
      <c r="B88" s="81"/>
      <c r="C88" s="97" t="s">
        <v>426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83" t="s">
        <v>427</v>
      </c>
      <c r="AD88" s="83"/>
      <c r="AE88" s="83"/>
      <c r="AF88" s="83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5">
        <f t="shared" si="1"/>
        <v>0</v>
      </c>
      <c r="DN88" s="85"/>
      <c r="DO88" s="85"/>
      <c r="DP88" s="85"/>
      <c r="DR88" s="93"/>
    </row>
    <row r="89" spans="1:122" ht="21" customHeight="1" hidden="1">
      <c r="A89" s="81" t="s">
        <v>513</v>
      </c>
      <c r="B89" s="81"/>
      <c r="C89" s="97" t="s">
        <v>428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83" t="s">
        <v>429</v>
      </c>
      <c r="AD89" s="83"/>
      <c r="AE89" s="83"/>
      <c r="AF89" s="83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5">
        <f t="shared" si="1"/>
        <v>0</v>
      </c>
      <c r="DN89" s="85"/>
      <c r="DO89" s="85"/>
      <c r="DP89" s="85"/>
      <c r="DR89" s="93"/>
    </row>
    <row r="90" spans="1:122" ht="21" customHeight="1" hidden="1">
      <c r="A90" s="81" t="s">
        <v>514</v>
      </c>
      <c r="B90" s="81"/>
      <c r="C90" s="87" t="s">
        <v>430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3" t="s">
        <v>431</v>
      </c>
      <c r="AD90" s="83"/>
      <c r="AE90" s="83"/>
      <c r="AF90" s="83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5">
        <f t="shared" si="1"/>
        <v>0</v>
      </c>
      <c r="DN90" s="85"/>
      <c r="DO90" s="85"/>
      <c r="DP90" s="85"/>
      <c r="DR90" s="93"/>
    </row>
    <row r="91" spans="1:122" ht="21" customHeight="1" hidden="1">
      <c r="A91" s="81" t="s">
        <v>515</v>
      </c>
      <c r="B91" s="81"/>
      <c r="C91" s="87" t="s">
        <v>434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3" t="s">
        <v>433</v>
      </c>
      <c r="AD91" s="83"/>
      <c r="AE91" s="83"/>
      <c r="AF91" s="83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5">
        <f t="shared" si="1"/>
        <v>0</v>
      </c>
      <c r="DN91" s="85"/>
      <c r="DO91" s="85"/>
      <c r="DP91" s="85"/>
      <c r="DR91" s="93"/>
    </row>
    <row r="92" spans="1:122" ht="15.75" customHeight="1">
      <c r="A92" s="81">
        <v>77</v>
      </c>
      <c r="B92" s="81"/>
      <c r="C92" s="91" t="s">
        <v>516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89" t="s">
        <v>437</v>
      </c>
      <c r="AD92" s="89"/>
      <c r="AE92" s="89"/>
      <c r="AF92" s="89"/>
      <c r="AG92" s="85">
        <f>SUM(AG84:AJ91)</f>
        <v>0</v>
      </c>
      <c r="AH92" s="85"/>
      <c r="AI92" s="85"/>
      <c r="AJ92" s="85"/>
      <c r="AK92" s="85">
        <f>SUM(AK84:AN91)</f>
        <v>0</v>
      </c>
      <c r="AL92" s="85"/>
      <c r="AM92" s="85"/>
      <c r="AN92" s="85"/>
      <c r="AO92" s="85">
        <f>SUM(AO84:AR91)</f>
        <v>0</v>
      </c>
      <c r="AP92" s="85"/>
      <c r="AQ92" s="85"/>
      <c r="AR92" s="85"/>
      <c r="AS92" s="85">
        <f>SUM(AS84:AV91)</f>
        <v>0</v>
      </c>
      <c r="AT92" s="85"/>
      <c r="AU92" s="85"/>
      <c r="AV92" s="85"/>
      <c r="AW92" s="85">
        <f>SUM(AW84:AZ91)</f>
        <v>0</v>
      </c>
      <c r="AX92" s="85"/>
      <c r="AY92" s="85"/>
      <c r="AZ92" s="85"/>
      <c r="BA92" s="85">
        <f>SUM(BA84:BD91)</f>
        <v>0</v>
      </c>
      <c r="BB92" s="85"/>
      <c r="BC92" s="85"/>
      <c r="BD92" s="85"/>
      <c r="BE92" s="85">
        <f>SUM(BE84:BH91)</f>
        <v>0</v>
      </c>
      <c r="BF92" s="85"/>
      <c r="BG92" s="85"/>
      <c r="BH92" s="85"/>
      <c r="BI92" s="85">
        <f>SUM(BI84:BL91)</f>
        <v>0</v>
      </c>
      <c r="BJ92" s="85"/>
      <c r="BK92" s="85"/>
      <c r="BL92" s="85"/>
      <c r="BM92" s="85">
        <f>SUM(BM84:BP91)</f>
        <v>0</v>
      </c>
      <c r="BN92" s="85"/>
      <c r="BO92" s="85"/>
      <c r="BP92" s="85"/>
      <c r="BQ92" s="85">
        <f>SUM(BQ84:BT91)</f>
        <v>0</v>
      </c>
      <c r="BR92" s="85"/>
      <c r="BS92" s="85"/>
      <c r="BT92" s="85"/>
      <c r="BU92" s="85">
        <f>SUM(BU84:BX91)</f>
        <v>0</v>
      </c>
      <c r="BV92" s="85"/>
      <c r="BW92" s="85"/>
      <c r="BX92" s="85"/>
      <c r="BY92" s="85">
        <f>SUM(BY84:CB91)</f>
        <v>0</v>
      </c>
      <c r="BZ92" s="85"/>
      <c r="CA92" s="85"/>
      <c r="CB92" s="85"/>
      <c r="CC92" s="85">
        <f>SUM(CC84:CF91)</f>
        <v>0</v>
      </c>
      <c r="CD92" s="85"/>
      <c r="CE92" s="85"/>
      <c r="CF92" s="85"/>
      <c r="CG92" s="85">
        <f>SUM(CG84:CJ91)</f>
        <v>0</v>
      </c>
      <c r="CH92" s="85"/>
      <c r="CI92" s="85"/>
      <c r="CJ92" s="85"/>
      <c r="CK92" s="85">
        <f>SUM(CK84:CN91)</f>
        <v>0</v>
      </c>
      <c r="CL92" s="85"/>
      <c r="CM92" s="85"/>
      <c r="CN92" s="85"/>
      <c r="CO92" s="85">
        <f>SUM(CO84:CR91)</f>
        <v>0</v>
      </c>
      <c r="CP92" s="85"/>
      <c r="CQ92" s="85"/>
      <c r="CR92" s="85"/>
      <c r="CS92" s="85">
        <f>SUM(CS84:CV91)</f>
        <v>0</v>
      </c>
      <c r="CT92" s="85"/>
      <c r="CU92" s="85"/>
      <c r="CV92" s="85"/>
      <c r="CW92" s="85">
        <f>SUM(CW84:CZ91)</f>
        <v>0</v>
      </c>
      <c r="CX92" s="85"/>
      <c r="CY92" s="85"/>
      <c r="CZ92" s="85"/>
      <c r="DA92" s="85">
        <f>SUM(DA84:DD91)</f>
        <v>0</v>
      </c>
      <c r="DB92" s="85"/>
      <c r="DC92" s="85"/>
      <c r="DD92" s="85"/>
      <c r="DE92" s="85">
        <f>SUM(DE84:DH91)</f>
        <v>0</v>
      </c>
      <c r="DF92" s="85"/>
      <c r="DG92" s="85"/>
      <c r="DH92" s="85"/>
      <c r="DI92" s="85">
        <f>SUM(DI84:DL91)</f>
        <v>0</v>
      </c>
      <c r="DJ92" s="85"/>
      <c r="DK92" s="85"/>
      <c r="DL92" s="85"/>
      <c r="DM92" s="85">
        <f t="shared" si="1"/>
        <v>0</v>
      </c>
      <c r="DN92" s="85"/>
      <c r="DO92" s="85"/>
      <c r="DP92" s="85"/>
      <c r="DR92" s="93"/>
    </row>
    <row r="93" spans="1:122" s="92" customFormat="1" ht="15.75" customHeight="1">
      <c r="A93" s="81">
        <v>78</v>
      </c>
      <c r="B93" s="81"/>
      <c r="C93" s="96" t="s">
        <v>517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89" t="s">
        <v>439</v>
      </c>
      <c r="AD93" s="89"/>
      <c r="AE93" s="89"/>
      <c r="AF93" s="89"/>
      <c r="AG93" s="85">
        <f>SUM(AG26+AG27+AG52+AG61+AG70+AG78+AG83+AG92)</f>
        <v>15448100</v>
      </c>
      <c r="AH93" s="85"/>
      <c r="AI93" s="85"/>
      <c r="AJ93" s="85"/>
      <c r="AK93" s="85">
        <f>SUM(AK26+AK27+AK52+AK61+AK70+AK78+AK83+AK92)</f>
        <v>508000</v>
      </c>
      <c r="AL93" s="85"/>
      <c r="AM93" s="85"/>
      <c r="AN93" s="85"/>
      <c r="AO93" s="85">
        <f>SUM(AO26+AO27+AO52+AO61+AO70+AO78+AO83+AO92)</f>
        <v>16510200</v>
      </c>
      <c r="AP93" s="85"/>
      <c r="AQ93" s="85"/>
      <c r="AR93" s="85"/>
      <c r="AS93" s="85">
        <f>SUM(AS26+AS27+AS52+AS61+AS70+AS78+AS83+AS92)</f>
        <v>6932100</v>
      </c>
      <c r="AT93" s="85"/>
      <c r="AU93" s="85"/>
      <c r="AV93" s="85"/>
      <c r="AW93" s="85">
        <f>SUM(AW26+AW27+AW52+AW61+AW70+AW78+AW83+AW92)</f>
        <v>2347000</v>
      </c>
      <c r="AX93" s="85"/>
      <c r="AY93" s="85"/>
      <c r="AZ93" s="85"/>
      <c r="BA93" s="85">
        <f>SUM(BA26+BA27+BA52+BA61+BA70+BA78+BA83+BA92)</f>
        <v>21143000</v>
      </c>
      <c r="BB93" s="85"/>
      <c r="BC93" s="85"/>
      <c r="BD93" s="85"/>
      <c r="BE93" s="85">
        <f>SUM(BE26+BE27+BE52+BE61+BE70+BE78+BE83+BE92)</f>
        <v>3774440</v>
      </c>
      <c r="BF93" s="85"/>
      <c r="BG93" s="85"/>
      <c r="BH93" s="85"/>
      <c r="BI93" s="85">
        <f>SUM(BI26+BI27+BI52+BI61+BI70+BI78+BI83+BI92)</f>
        <v>381000</v>
      </c>
      <c r="BJ93" s="85"/>
      <c r="BK93" s="85"/>
      <c r="BL93" s="85"/>
      <c r="BM93" s="85">
        <f>SUM(BM26+BM27+BM52+BM61+BM70+BM78+BM83+BM92)</f>
        <v>4914900</v>
      </c>
      <c r="BN93" s="85"/>
      <c r="BO93" s="85"/>
      <c r="BP93" s="85"/>
      <c r="BQ93" s="85">
        <f>SUM(BQ26+BQ27+BQ52+BQ61+BQ70+BQ78+BQ83+BQ92)</f>
        <v>929880</v>
      </c>
      <c r="BR93" s="85"/>
      <c r="BS93" s="85"/>
      <c r="BT93" s="85"/>
      <c r="BU93" s="85">
        <f>SUM(BU26+BU27+BU52+BU61+BU70+BU78+BU83+BU92)</f>
        <v>4236300</v>
      </c>
      <c r="BV93" s="85"/>
      <c r="BW93" s="85"/>
      <c r="BX93" s="85"/>
      <c r="BY93" s="85">
        <f>SUM(BY26+BY27+BY52+BY61+BY70+BY78+BY83+BY92)</f>
        <v>1079200</v>
      </c>
      <c r="BZ93" s="85"/>
      <c r="CA93" s="85"/>
      <c r="CB93" s="85"/>
      <c r="CC93" s="85">
        <f>SUM(CC26+CC27+CC52+CC61+CC70+CC78+CC83+CC92)</f>
        <v>6259211</v>
      </c>
      <c r="CD93" s="85"/>
      <c r="CE93" s="85"/>
      <c r="CF93" s="85"/>
      <c r="CG93" s="85">
        <f>SUM(CG26+CG27+CG52+CG61+CG70+CG78+CG83+CG92)</f>
        <v>1200000</v>
      </c>
      <c r="CH93" s="85"/>
      <c r="CI93" s="85"/>
      <c r="CJ93" s="85"/>
      <c r="CK93" s="85">
        <f>SUM(CK26+CK27+CK52+CK61+CK70+CK78+CK83+CK92)</f>
        <v>24382000</v>
      </c>
      <c r="CL93" s="85"/>
      <c r="CM93" s="85"/>
      <c r="CN93" s="85"/>
      <c r="CO93" s="85">
        <f>SUM(CO26+CO27+CO52+CO61+CO70+CO78+CO83+CO92)</f>
        <v>6670000</v>
      </c>
      <c r="CP93" s="85"/>
      <c r="CQ93" s="85"/>
      <c r="CR93" s="85"/>
      <c r="CS93" s="85">
        <f>SUM(CS26+CS27+CS52+CS61+CS70+CS78+CS83+CS92)</f>
        <v>190500</v>
      </c>
      <c r="CT93" s="85"/>
      <c r="CU93" s="85"/>
      <c r="CV93" s="85"/>
      <c r="CW93" s="85">
        <f>SUM(CW26+CW27+CW52+CW61+CW70+CW78+CW83+CW92)</f>
        <v>4026100</v>
      </c>
      <c r="CX93" s="85"/>
      <c r="CY93" s="85"/>
      <c r="CZ93" s="85"/>
      <c r="DA93" s="85">
        <f>SUM(DA26+DA27+DA52+DA61+DA70+DA78+DA83+DA92)</f>
        <v>2000000</v>
      </c>
      <c r="DB93" s="85"/>
      <c r="DC93" s="85"/>
      <c r="DD93" s="85"/>
      <c r="DE93" s="85">
        <f>SUM(DE26+DE27+DE52+DE61+DE70+DE78+DE83+DE92)</f>
        <v>3439047</v>
      </c>
      <c r="DF93" s="85"/>
      <c r="DG93" s="85"/>
      <c r="DH93" s="85"/>
      <c r="DI93" s="85">
        <f>SUM(DI26+DI27+DI52+DI61+DI70+DI78+DI83+DI92)</f>
        <v>12764900</v>
      </c>
      <c r="DJ93" s="85"/>
      <c r="DK93" s="85"/>
      <c r="DL93" s="85"/>
      <c r="DM93" s="85">
        <f t="shared" si="1"/>
        <v>139135878</v>
      </c>
      <c r="DN93" s="85"/>
      <c r="DO93" s="85"/>
      <c r="DP93" s="85"/>
      <c r="DR93" s="93"/>
    </row>
  </sheetData>
  <sheetProtection selectLockedCells="1" selectUnlockedCells="1"/>
  <mergeCells count="2252">
    <mergeCell ref="A1:DP1"/>
    <mergeCell ref="A2:DP2"/>
    <mergeCell ref="A3:B3"/>
    <mergeCell ref="C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A4:B7"/>
    <mergeCell ref="C4:AB4"/>
    <mergeCell ref="AC4:AF4"/>
    <mergeCell ref="AG4:DP4"/>
    <mergeCell ref="C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6"/>
    <mergeCell ref="C6:AB6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CO6:CR6"/>
    <mergeCell ref="CS6:CV6"/>
    <mergeCell ref="CW6:CZ6"/>
    <mergeCell ref="DA6:DD6"/>
    <mergeCell ref="DE6:DH6"/>
    <mergeCell ref="DI6:DL6"/>
    <mergeCell ref="C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DM7:DP7"/>
    <mergeCell ref="A8:B8"/>
    <mergeCell ref="C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A9:B9"/>
    <mergeCell ref="C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A10:B10"/>
    <mergeCell ref="C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A11:B11"/>
    <mergeCell ref="C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A12:B12"/>
    <mergeCell ref="C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A13:B13"/>
    <mergeCell ref="C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A14:B14"/>
    <mergeCell ref="C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A15:B15"/>
    <mergeCell ref="C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DL15"/>
    <mergeCell ref="DM15:DP15"/>
    <mergeCell ref="A16:B16"/>
    <mergeCell ref="C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A17:B17"/>
    <mergeCell ref="C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A18:B18"/>
    <mergeCell ref="C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A19:B19"/>
    <mergeCell ref="C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CC19:CF19"/>
    <mergeCell ref="CG19:CJ19"/>
    <mergeCell ref="CK19:CN19"/>
    <mergeCell ref="CO19:CR19"/>
    <mergeCell ref="CS19:CV19"/>
    <mergeCell ref="CW19:CZ19"/>
    <mergeCell ref="DA19:DD19"/>
    <mergeCell ref="DE19:DH19"/>
    <mergeCell ref="DI19:DL19"/>
    <mergeCell ref="DM19:DP19"/>
    <mergeCell ref="A20:B20"/>
    <mergeCell ref="C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A22:B22"/>
    <mergeCell ref="C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A23:B23"/>
    <mergeCell ref="C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A24:B24"/>
    <mergeCell ref="C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A25:B25"/>
    <mergeCell ref="C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A26:B26"/>
    <mergeCell ref="C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A27:B27"/>
    <mergeCell ref="C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CO27:CR27"/>
    <mergeCell ref="CS27:CV27"/>
    <mergeCell ref="CW27:CZ27"/>
    <mergeCell ref="DA27:DD27"/>
    <mergeCell ref="DE27:DH27"/>
    <mergeCell ref="DI27:DL27"/>
    <mergeCell ref="DM27:DP27"/>
    <mergeCell ref="A28:B28"/>
    <mergeCell ref="C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A29:B29"/>
    <mergeCell ref="C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A30:B30"/>
    <mergeCell ref="C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CK30:CN30"/>
    <mergeCell ref="CO30:CR30"/>
    <mergeCell ref="CS30:CV30"/>
    <mergeCell ref="CW30:CZ30"/>
    <mergeCell ref="DA30:DD30"/>
    <mergeCell ref="DE30:DH30"/>
    <mergeCell ref="DI30:DL30"/>
    <mergeCell ref="DM30:DP30"/>
    <mergeCell ref="A31:B31"/>
    <mergeCell ref="C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DA31:DD31"/>
    <mergeCell ref="DE31:DH31"/>
    <mergeCell ref="DI31:DL31"/>
    <mergeCell ref="DM31:DP31"/>
    <mergeCell ref="A32:B32"/>
    <mergeCell ref="C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A33:B33"/>
    <mergeCell ref="C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L33"/>
    <mergeCell ref="DM33:DP33"/>
    <mergeCell ref="A34:B34"/>
    <mergeCell ref="C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L34"/>
    <mergeCell ref="DM34:DP34"/>
    <mergeCell ref="A35:B35"/>
    <mergeCell ref="C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A36:B36"/>
    <mergeCell ref="C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L36"/>
    <mergeCell ref="DM36:DP36"/>
    <mergeCell ref="A37:B37"/>
    <mergeCell ref="C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C37:CF37"/>
    <mergeCell ref="CG37:CJ37"/>
    <mergeCell ref="CK37:CN37"/>
    <mergeCell ref="CO37:CR37"/>
    <mergeCell ref="CS37:CV37"/>
    <mergeCell ref="CW37:CZ37"/>
    <mergeCell ref="DA37:DD37"/>
    <mergeCell ref="DE37:DH37"/>
    <mergeCell ref="DI37:DL37"/>
    <mergeCell ref="DM37:DP37"/>
    <mergeCell ref="A38:B38"/>
    <mergeCell ref="C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A39:B39"/>
    <mergeCell ref="C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A40:B40"/>
    <mergeCell ref="C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A41:B41"/>
    <mergeCell ref="C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A42:B42"/>
    <mergeCell ref="C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A43:B43"/>
    <mergeCell ref="C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L43"/>
    <mergeCell ref="DM43:DP43"/>
    <mergeCell ref="A44:B44"/>
    <mergeCell ref="C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O44:CR44"/>
    <mergeCell ref="CS44:CV44"/>
    <mergeCell ref="CW44:CZ44"/>
    <mergeCell ref="DA44:DD44"/>
    <mergeCell ref="DE44:DH44"/>
    <mergeCell ref="DI44:DL44"/>
    <mergeCell ref="DM44:DP44"/>
    <mergeCell ref="A45:B45"/>
    <mergeCell ref="C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L45"/>
    <mergeCell ref="DM45:DP45"/>
    <mergeCell ref="A46:B46"/>
    <mergeCell ref="C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K46:CN46"/>
    <mergeCell ref="CO46:CR46"/>
    <mergeCell ref="CS46:CV46"/>
    <mergeCell ref="CW46:CZ46"/>
    <mergeCell ref="DA46:DD46"/>
    <mergeCell ref="DE46:DH46"/>
    <mergeCell ref="DI46:DL46"/>
    <mergeCell ref="DM46:DP46"/>
    <mergeCell ref="A47:B47"/>
    <mergeCell ref="C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DI47:DL47"/>
    <mergeCell ref="DM47:DP47"/>
    <mergeCell ref="A48:B48"/>
    <mergeCell ref="C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A49:B49"/>
    <mergeCell ref="C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L49"/>
    <mergeCell ref="DM49:DP49"/>
    <mergeCell ref="A50:B50"/>
    <mergeCell ref="C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A51:B51"/>
    <mergeCell ref="C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CG51:CJ51"/>
    <mergeCell ref="CK51:CN51"/>
    <mergeCell ref="CO51:CR51"/>
    <mergeCell ref="CS51:CV51"/>
    <mergeCell ref="CW51:CZ51"/>
    <mergeCell ref="DA51:DD51"/>
    <mergeCell ref="DE51:DH51"/>
    <mergeCell ref="DI51:DL51"/>
    <mergeCell ref="DM51:DP51"/>
    <mergeCell ref="A52:B52"/>
    <mergeCell ref="C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CS52:CV52"/>
    <mergeCell ref="CW52:CZ52"/>
    <mergeCell ref="DA52:DD52"/>
    <mergeCell ref="DE52:DH52"/>
    <mergeCell ref="DI52:DL52"/>
    <mergeCell ref="DM52:DP52"/>
    <mergeCell ref="A53:B53"/>
    <mergeCell ref="C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CS53:CV53"/>
    <mergeCell ref="CW53:CZ53"/>
    <mergeCell ref="DA53:DD53"/>
    <mergeCell ref="DE53:DH53"/>
    <mergeCell ref="DI53:DL53"/>
    <mergeCell ref="DM53:DP53"/>
    <mergeCell ref="A54:B54"/>
    <mergeCell ref="C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DE54:DH54"/>
    <mergeCell ref="DI54:DL54"/>
    <mergeCell ref="DM54:DP54"/>
    <mergeCell ref="A55:B55"/>
    <mergeCell ref="C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CS55:CV55"/>
    <mergeCell ref="CW55:CZ55"/>
    <mergeCell ref="DA55:DD55"/>
    <mergeCell ref="DE55:DH55"/>
    <mergeCell ref="DI55:DL55"/>
    <mergeCell ref="DM55:DP55"/>
    <mergeCell ref="A56:B56"/>
    <mergeCell ref="C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CS56:CV56"/>
    <mergeCell ref="CW56:CZ56"/>
    <mergeCell ref="DA56:DD56"/>
    <mergeCell ref="DE56:DH56"/>
    <mergeCell ref="DI56:DL56"/>
    <mergeCell ref="DM56:DP56"/>
    <mergeCell ref="A57:B57"/>
    <mergeCell ref="C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CS57:CV57"/>
    <mergeCell ref="CW57:CZ57"/>
    <mergeCell ref="DA57:DD57"/>
    <mergeCell ref="DE57:DH57"/>
    <mergeCell ref="DI57:DL57"/>
    <mergeCell ref="DM57:DP57"/>
    <mergeCell ref="A58:B58"/>
    <mergeCell ref="C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L58"/>
    <mergeCell ref="DM58:DP58"/>
    <mergeCell ref="A59:B59"/>
    <mergeCell ref="C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CW59:CZ59"/>
    <mergeCell ref="DA59:DD59"/>
    <mergeCell ref="DE59:DH59"/>
    <mergeCell ref="DI59:DL59"/>
    <mergeCell ref="DM59:DP59"/>
    <mergeCell ref="A60:B60"/>
    <mergeCell ref="C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CS60:CV60"/>
    <mergeCell ref="CW60:CZ60"/>
    <mergeCell ref="DA60:DD60"/>
    <mergeCell ref="DE60:DH60"/>
    <mergeCell ref="DI60:DL60"/>
    <mergeCell ref="DM60:DP60"/>
    <mergeCell ref="A61:B61"/>
    <mergeCell ref="C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CS61:CV61"/>
    <mergeCell ref="CW61:CZ61"/>
    <mergeCell ref="DA61:DD61"/>
    <mergeCell ref="DE61:DH61"/>
    <mergeCell ref="DI61:DL61"/>
    <mergeCell ref="DM61:DP61"/>
    <mergeCell ref="A62:B62"/>
    <mergeCell ref="C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CS62:CV62"/>
    <mergeCell ref="CW62:CZ62"/>
    <mergeCell ref="DA62:DD62"/>
    <mergeCell ref="DE62:DH62"/>
    <mergeCell ref="DI62:DL62"/>
    <mergeCell ref="DM62:DP62"/>
    <mergeCell ref="A63:B63"/>
    <mergeCell ref="C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CS63:CV63"/>
    <mergeCell ref="CW63:CZ63"/>
    <mergeCell ref="DA63:DD63"/>
    <mergeCell ref="DE63:DH63"/>
    <mergeCell ref="DI63:DL63"/>
    <mergeCell ref="DM63:DP63"/>
    <mergeCell ref="A64:B64"/>
    <mergeCell ref="C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CS64:CV64"/>
    <mergeCell ref="CW64:CZ64"/>
    <mergeCell ref="DA64:DD64"/>
    <mergeCell ref="DE64:DH64"/>
    <mergeCell ref="DI64:DL64"/>
    <mergeCell ref="DM64:DP64"/>
    <mergeCell ref="A65:B65"/>
    <mergeCell ref="C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CS65:CV65"/>
    <mergeCell ref="CW65:CZ65"/>
    <mergeCell ref="DA65:DD65"/>
    <mergeCell ref="DE65:DH65"/>
    <mergeCell ref="DI65:DL65"/>
    <mergeCell ref="DM65:DP65"/>
    <mergeCell ref="A66:B66"/>
    <mergeCell ref="C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CS66:CV66"/>
    <mergeCell ref="CW66:CZ66"/>
    <mergeCell ref="DA66:DD66"/>
    <mergeCell ref="DE66:DH66"/>
    <mergeCell ref="DI66:DL66"/>
    <mergeCell ref="DM66:DP66"/>
    <mergeCell ref="A67:B67"/>
    <mergeCell ref="C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CS67:CV67"/>
    <mergeCell ref="CW67:CZ67"/>
    <mergeCell ref="DA67:DD67"/>
    <mergeCell ref="DE67:DH67"/>
    <mergeCell ref="DI67:DL67"/>
    <mergeCell ref="DM67:DP67"/>
    <mergeCell ref="A68:B68"/>
    <mergeCell ref="C68:AB68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CS68:CV68"/>
    <mergeCell ref="CW68:CZ68"/>
    <mergeCell ref="DA68:DD68"/>
    <mergeCell ref="DE68:DH68"/>
    <mergeCell ref="DI68:DL68"/>
    <mergeCell ref="DM68:DP68"/>
    <mergeCell ref="A69:B69"/>
    <mergeCell ref="C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CO69:CR69"/>
    <mergeCell ref="CS69:CV69"/>
    <mergeCell ref="CW69:CZ69"/>
    <mergeCell ref="DA69:DD69"/>
    <mergeCell ref="DE69:DH69"/>
    <mergeCell ref="DI69:DL69"/>
    <mergeCell ref="DM69:DP69"/>
    <mergeCell ref="A70:B70"/>
    <mergeCell ref="C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S70:CV70"/>
    <mergeCell ref="CW70:CZ70"/>
    <mergeCell ref="DA70:DD70"/>
    <mergeCell ref="DE70:DH70"/>
    <mergeCell ref="DI70:DL70"/>
    <mergeCell ref="DM70:DP70"/>
    <mergeCell ref="A71:B71"/>
    <mergeCell ref="C71:AB71"/>
    <mergeCell ref="AC71:AF71"/>
    <mergeCell ref="AG71:AJ71"/>
    <mergeCell ref="AK71:AN71"/>
    <mergeCell ref="AO71:AR71"/>
    <mergeCell ref="AS71:AV71"/>
    <mergeCell ref="AW71:AZ71"/>
    <mergeCell ref="BA71:BD71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CS71:CV71"/>
    <mergeCell ref="CW71:CZ71"/>
    <mergeCell ref="DA71:DD71"/>
    <mergeCell ref="DE71:DH71"/>
    <mergeCell ref="DI71:DL71"/>
    <mergeCell ref="DM71:DP71"/>
    <mergeCell ref="A72:B72"/>
    <mergeCell ref="C72:AB72"/>
    <mergeCell ref="AC72:AF72"/>
    <mergeCell ref="AG72:AJ72"/>
    <mergeCell ref="AK72:AN72"/>
    <mergeCell ref="AO72:AR72"/>
    <mergeCell ref="AS72:AV72"/>
    <mergeCell ref="AW72:AZ72"/>
    <mergeCell ref="BA72:BD72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CS72:CV72"/>
    <mergeCell ref="CW72:CZ72"/>
    <mergeCell ref="DA72:DD72"/>
    <mergeCell ref="DE72:DH72"/>
    <mergeCell ref="DI72:DL72"/>
    <mergeCell ref="DM72:DP72"/>
    <mergeCell ref="A73:B73"/>
    <mergeCell ref="C73:AB73"/>
    <mergeCell ref="AC73:AF73"/>
    <mergeCell ref="AG73:AJ73"/>
    <mergeCell ref="AK73:AN73"/>
    <mergeCell ref="AO73:AR73"/>
    <mergeCell ref="AS73:AV73"/>
    <mergeCell ref="AW73:AZ73"/>
    <mergeCell ref="BA73:BD73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CS73:CV73"/>
    <mergeCell ref="CW73:CZ73"/>
    <mergeCell ref="DA73:DD73"/>
    <mergeCell ref="DE73:DH73"/>
    <mergeCell ref="DI73:DL73"/>
    <mergeCell ref="DM73:DP73"/>
    <mergeCell ref="A74:B74"/>
    <mergeCell ref="C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CG74:CJ74"/>
    <mergeCell ref="CK74:CN74"/>
    <mergeCell ref="CO74:CR74"/>
    <mergeCell ref="CS74:CV74"/>
    <mergeCell ref="CW74:CZ74"/>
    <mergeCell ref="DA74:DD74"/>
    <mergeCell ref="DE74:DH74"/>
    <mergeCell ref="DI74:DL74"/>
    <mergeCell ref="DM74:DP74"/>
    <mergeCell ref="A75:B75"/>
    <mergeCell ref="C75:AB75"/>
    <mergeCell ref="AC75:AF75"/>
    <mergeCell ref="AG75:AJ75"/>
    <mergeCell ref="AK75:AN75"/>
    <mergeCell ref="AO75:AR75"/>
    <mergeCell ref="AS75:AV75"/>
    <mergeCell ref="AW75:AZ75"/>
    <mergeCell ref="BA75:BD75"/>
    <mergeCell ref="BE75:BH75"/>
    <mergeCell ref="BI75:BL75"/>
    <mergeCell ref="BM75:BP75"/>
    <mergeCell ref="BQ75:BT75"/>
    <mergeCell ref="BU75:BX75"/>
    <mergeCell ref="BY75:CB75"/>
    <mergeCell ref="CC75:CF75"/>
    <mergeCell ref="CG75:CJ75"/>
    <mergeCell ref="CK75:CN75"/>
    <mergeCell ref="CO75:CR75"/>
    <mergeCell ref="CS75:CV75"/>
    <mergeCell ref="CW75:CZ75"/>
    <mergeCell ref="DA75:DD75"/>
    <mergeCell ref="DE75:DH75"/>
    <mergeCell ref="DI75:DL75"/>
    <mergeCell ref="DM75:DP75"/>
    <mergeCell ref="A76:B76"/>
    <mergeCell ref="C76:AB76"/>
    <mergeCell ref="AC76:AF76"/>
    <mergeCell ref="AG76:AJ76"/>
    <mergeCell ref="AK76:AN76"/>
    <mergeCell ref="AO76:AR76"/>
    <mergeCell ref="AS76:AV76"/>
    <mergeCell ref="AW76:AZ76"/>
    <mergeCell ref="BA76:BD76"/>
    <mergeCell ref="BE76:BH76"/>
    <mergeCell ref="BI76:BL76"/>
    <mergeCell ref="BM76:BP76"/>
    <mergeCell ref="BQ76:BT76"/>
    <mergeCell ref="BU76:BX76"/>
    <mergeCell ref="BY76:CB76"/>
    <mergeCell ref="CC76:CF76"/>
    <mergeCell ref="CG76:CJ76"/>
    <mergeCell ref="CK76:CN76"/>
    <mergeCell ref="CO76:CR76"/>
    <mergeCell ref="CS76:CV76"/>
    <mergeCell ref="CW76:CZ76"/>
    <mergeCell ref="DA76:DD76"/>
    <mergeCell ref="DE76:DH76"/>
    <mergeCell ref="DI76:DL76"/>
    <mergeCell ref="DM76:DP76"/>
    <mergeCell ref="A77:B77"/>
    <mergeCell ref="C77:AB77"/>
    <mergeCell ref="AC77:AF77"/>
    <mergeCell ref="AG77:AJ77"/>
    <mergeCell ref="AK77:AN77"/>
    <mergeCell ref="AO77:AR77"/>
    <mergeCell ref="AS77:AV77"/>
    <mergeCell ref="AW77:AZ77"/>
    <mergeCell ref="BA77:BD77"/>
    <mergeCell ref="BE77:BH77"/>
    <mergeCell ref="BI77:BL77"/>
    <mergeCell ref="BM77:BP77"/>
    <mergeCell ref="BQ77:BT77"/>
    <mergeCell ref="BU77:BX77"/>
    <mergeCell ref="BY77:CB77"/>
    <mergeCell ref="CC77:CF77"/>
    <mergeCell ref="CG77:CJ77"/>
    <mergeCell ref="CK77:CN77"/>
    <mergeCell ref="CO77:CR77"/>
    <mergeCell ref="CS77:CV77"/>
    <mergeCell ref="CW77:CZ77"/>
    <mergeCell ref="DA77:DD77"/>
    <mergeCell ref="DE77:DH77"/>
    <mergeCell ref="DI77:DL77"/>
    <mergeCell ref="DM77:DP77"/>
    <mergeCell ref="A78:B78"/>
    <mergeCell ref="C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A79:B79"/>
    <mergeCell ref="C79:AB79"/>
    <mergeCell ref="AC79:AF79"/>
    <mergeCell ref="AG79:AJ79"/>
    <mergeCell ref="AK79:AN79"/>
    <mergeCell ref="AO79:AR79"/>
    <mergeCell ref="AS79:AV79"/>
    <mergeCell ref="AW79:AZ79"/>
    <mergeCell ref="BA79:BD79"/>
    <mergeCell ref="BE79:BH79"/>
    <mergeCell ref="BI79:BL79"/>
    <mergeCell ref="BM79:BP79"/>
    <mergeCell ref="BQ79:BT79"/>
    <mergeCell ref="BU79:BX79"/>
    <mergeCell ref="BY79:CB79"/>
    <mergeCell ref="CC79:CF79"/>
    <mergeCell ref="CG79:CJ79"/>
    <mergeCell ref="CK79:CN79"/>
    <mergeCell ref="CO79:CR79"/>
    <mergeCell ref="CS79:CV79"/>
    <mergeCell ref="CW79:CZ79"/>
    <mergeCell ref="DA79:DD79"/>
    <mergeCell ref="DE79:DH79"/>
    <mergeCell ref="DI79:DL79"/>
    <mergeCell ref="DM79:DP79"/>
    <mergeCell ref="A80:B80"/>
    <mergeCell ref="C80:AB80"/>
    <mergeCell ref="AC80:AF80"/>
    <mergeCell ref="AG80:AJ80"/>
    <mergeCell ref="AK80:AN80"/>
    <mergeCell ref="AO80:AR80"/>
    <mergeCell ref="AS80:AV80"/>
    <mergeCell ref="AW80:AZ80"/>
    <mergeCell ref="BA80:BD80"/>
    <mergeCell ref="BE80:BH80"/>
    <mergeCell ref="BI80:BL80"/>
    <mergeCell ref="BM80:BP80"/>
    <mergeCell ref="BQ80:BT80"/>
    <mergeCell ref="BU80:BX80"/>
    <mergeCell ref="BY80:CB80"/>
    <mergeCell ref="CC80:CF80"/>
    <mergeCell ref="CG80:CJ80"/>
    <mergeCell ref="CK80:CN80"/>
    <mergeCell ref="CO80:CR80"/>
    <mergeCell ref="CS80:CV80"/>
    <mergeCell ref="CW80:CZ80"/>
    <mergeCell ref="DA80:DD80"/>
    <mergeCell ref="DE80:DH80"/>
    <mergeCell ref="DI80:DL80"/>
    <mergeCell ref="DM80:DP80"/>
    <mergeCell ref="A81:B81"/>
    <mergeCell ref="C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BQ81:BT81"/>
    <mergeCell ref="BU81:BX81"/>
    <mergeCell ref="BY81:CB81"/>
    <mergeCell ref="CC81:CF81"/>
    <mergeCell ref="CG81:CJ81"/>
    <mergeCell ref="CK81:CN81"/>
    <mergeCell ref="CO81:CR81"/>
    <mergeCell ref="CS81:CV81"/>
    <mergeCell ref="CW81:CZ81"/>
    <mergeCell ref="DA81:DD81"/>
    <mergeCell ref="DE81:DH81"/>
    <mergeCell ref="DI81:DL81"/>
    <mergeCell ref="DM81:DP81"/>
    <mergeCell ref="A82:B82"/>
    <mergeCell ref="C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BU82:BX82"/>
    <mergeCell ref="BY82:CB82"/>
    <mergeCell ref="CC82:CF82"/>
    <mergeCell ref="CG82:CJ82"/>
    <mergeCell ref="CK82:CN82"/>
    <mergeCell ref="CO82:CR82"/>
    <mergeCell ref="CS82:CV82"/>
    <mergeCell ref="CW82:CZ82"/>
    <mergeCell ref="DA82:DD82"/>
    <mergeCell ref="DE82:DH82"/>
    <mergeCell ref="DI82:DL82"/>
    <mergeCell ref="DM82:DP82"/>
    <mergeCell ref="A83:B83"/>
    <mergeCell ref="C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K83:CN83"/>
    <mergeCell ref="CO83:CR83"/>
    <mergeCell ref="CS83:CV83"/>
    <mergeCell ref="CW83:CZ83"/>
    <mergeCell ref="DA83:DD83"/>
    <mergeCell ref="DE83:DH83"/>
    <mergeCell ref="DI83:DL83"/>
    <mergeCell ref="DM83:DP83"/>
    <mergeCell ref="A84:B84"/>
    <mergeCell ref="C84:AB84"/>
    <mergeCell ref="AC84:AF84"/>
    <mergeCell ref="AG84:AJ84"/>
    <mergeCell ref="AK84:AN84"/>
    <mergeCell ref="AO84:AR84"/>
    <mergeCell ref="AS84:AV84"/>
    <mergeCell ref="AW84:AZ84"/>
    <mergeCell ref="BA84:BD84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O84:CR84"/>
    <mergeCell ref="CS84:CV84"/>
    <mergeCell ref="CW84:CZ84"/>
    <mergeCell ref="DA84:DD84"/>
    <mergeCell ref="DE84:DH84"/>
    <mergeCell ref="DI84:DL84"/>
    <mergeCell ref="DM84:DP84"/>
    <mergeCell ref="A85:B85"/>
    <mergeCell ref="C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F85"/>
    <mergeCell ref="CG85:CJ85"/>
    <mergeCell ref="CK85:CN85"/>
    <mergeCell ref="CO85:CR85"/>
    <mergeCell ref="CS85:CV85"/>
    <mergeCell ref="CW85:CZ85"/>
    <mergeCell ref="DA85:DD85"/>
    <mergeCell ref="DE85:DH85"/>
    <mergeCell ref="DI85:DL85"/>
    <mergeCell ref="DM85:DP85"/>
    <mergeCell ref="A86:B86"/>
    <mergeCell ref="C86:AB86"/>
    <mergeCell ref="AC86:AF86"/>
    <mergeCell ref="AG86:AJ86"/>
    <mergeCell ref="AK86:AN86"/>
    <mergeCell ref="AO86:AR86"/>
    <mergeCell ref="AS86:AV86"/>
    <mergeCell ref="AW86:AZ86"/>
    <mergeCell ref="BA86:BD86"/>
    <mergeCell ref="BE86:BH86"/>
    <mergeCell ref="BI86:BL86"/>
    <mergeCell ref="BM86:BP86"/>
    <mergeCell ref="BQ86:BT86"/>
    <mergeCell ref="BU86:BX86"/>
    <mergeCell ref="BY86:CB86"/>
    <mergeCell ref="CC86:CF86"/>
    <mergeCell ref="CG86:CJ86"/>
    <mergeCell ref="CK86:CN86"/>
    <mergeCell ref="CO86:CR86"/>
    <mergeCell ref="CS86:CV86"/>
    <mergeCell ref="CW86:CZ86"/>
    <mergeCell ref="DA86:DD86"/>
    <mergeCell ref="DE86:DH86"/>
    <mergeCell ref="DI86:DL86"/>
    <mergeCell ref="DM86:DP86"/>
    <mergeCell ref="A87:B87"/>
    <mergeCell ref="C87:AB87"/>
    <mergeCell ref="AC87:AF87"/>
    <mergeCell ref="AG87:AJ87"/>
    <mergeCell ref="AK87:AN87"/>
    <mergeCell ref="AO87:AR87"/>
    <mergeCell ref="AS87:AV87"/>
    <mergeCell ref="AW87:AZ87"/>
    <mergeCell ref="BA87:BD87"/>
    <mergeCell ref="BE87:BH87"/>
    <mergeCell ref="BI87:BL87"/>
    <mergeCell ref="BM87:BP87"/>
    <mergeCell ref="BQ87:BT87"/>
    <mergeCell ref="BU87:BX87"/>
    <mergeCell ref="BY87:CB87"/>
    <mergeCell ref="CC87:CF87"/>
    <mergeCell ref="CG87:CJ87"/>
    <mergeCell ref="CK87:CN87"/>
    <mergeCell ref="CO87:CR87"/>
    <mergeCell ref="CS87:CV87"/>
    <mergeCell ref="CW87:CZ87"/>
    <mergeCell ref="DA87:DD87"/>
    <mergeCell ref="DE87:DH87"/>
    <mergeCell ref="DI87:DL87"/>
    <mergeCell ref="DM87:DP87"/>
    <mergeCell ref="A88:B88"/>
    <mergeCell ref="C88:AB88"/>
    <mergeCell ref="AC88:AF88"/>
    <mergeCell ref="AG88:AJ88"/>
    <mergeCell ref="AK88:AN88"/>
    <mergeCell ref="AO88:AR88"/>
    <mergeCell ref="AS88:AV88"/>
    <mergeCell ref="AW88:AZ88"/>
    <mergeCell ref="BA88:BD88"/>
    <mergeCell ref="BE88:BH88"/>
    <mergeCell ref="BI88:BL88"/>
    <mergeCell ref="BM88:BP88"/>
    <mergeCell ref="BQ88:BT88"/>
    <mergeCell ref="BU88:BX88"/>
    <mergeCell ref="BY88:CB88"/>
    <mergeCell ref="CC88:CF88"/>
    <mergeCell ref="CG88:CJ88"/>
    <mergeCell ref="CK88:CN88"/>
    <mergeCell ref="CO88:CR88"/>
    <mergeCell ref="CS88:CV88"/>
    <mergeCell ref="CW88:CZ88"/>
    <mergeCell ref="DA88:DD88"/>
    <mergeCell ref="DE88:DH88"/>
    <mergeCell ref="DI88:DL88"/>
    <mergeCell ref="DM88:DP88"/>
    <mergeCell ref="A89:B89"/>
    <mergeCell ref="C89:AB89"/>
    <mergeCell ref="AC89:AF89"/>
    <mergeCell ref="AG89:AJ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Q89:BT89"/>
    <mergeCell ref="BU89:BX89"/>
    <mergeCell ref="BY89:CB89"/>
    <mergeCell ref="CC89:CF89"/>
    <mergeCell ref="CG89:CJ89"/>
    <mergeCell ref="CK89:CN89"/>
    <mergeCell ref="CO89:CR89"/>
    <mergeCell ref="CS89:CV89"/>
    <mergeCell ref="CW89:CZ89"/>
    <mergeCell ref="DA89:DD89"/>
    <mergeCell ref="DE89:DH89"/>
    <mergeCell ref="DI89:DL89"/>
    <mergeCell ref="DM89:DP89"/>
    <mergeCell ref="A90:B90"/>
    <mergeCell ref="C90:AB90"/>
    <mergeCell ref="AC90:AF90"/>
    <mergeCell ref="AG90:AJ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BY90:CB90"/>
    <mergeCell ref="CC90:CF90"/>
    <mergeCell ref="CG90:CJ90"/>
    <mergeCell ref="CK90:CN90"/>
    <mergeCell ref="CO90:CR90"/>
    <mergeCell ref="CS90:CV90"/>
    <mergeCell ref="CW90:CZ90"/>
    <mergeCell ref="DA90:DD90"/>
    <mergeCell ref="DE90:DH90"/>
    <mergeCell ref="DI90:DL90"/>
    <mergeCell ref="DM90:DP90"/>
    <mergeCell ref="A91:B91"/>
    <mergeCell ref="C91:AB91"/>
    <mergeCell ref="AC91:AF91"/>
    <mergeCell ref="AG91:AJ91"/>
    <mergeCell ref="AK91:AN91"/>
    <mergeCell ref="AO91:AR91"/>
    <mergeCell ref="AS91:AV91"/>
    <mergeCell ref="AW91:AZ91"/>
    <mergeCell ref="BA91:BD91"/>
    <mergeCell ref="BE91:BH91"/>
    <mergeCell ref="BI91:BL91"/>
    <mergeCell ref="BM91:BP91"/>
    <mergeCell ref="BQ91:BT91"/>
    <mergeCell ref="BU91:BX91"/>
    <mergeCell ref="BY91:CB91"/>
    <mergeCell ref="CC91:CF91"/>
    <mergeCell ref="CG91:CJ91"/>
    <mergeCell ref="CK91:CN91"/>
    <mergeCell ref="CO91:CR91"/>
    <mergeCell ref="CS91:CV91"/>
    <mergeCell ref="CW91:CZ91"/>
    <mergeCell ref="DA91:DD91"/>
    <mergeCell ref="DE91:DH91"/>
    <mergeCell ref="DI91:DL91"/>
    <mergeCell ref="DM91:DP91"/>
    <mergeCell ref="A92:B92"/>
    <mergeCell ref="C92:AB92"/>
    <mergeCell ref="AC92:AF92"/>
    <mergeCell ref="AG92:AJ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BQ92:BT92"/>
    <mergeCell ref="BU92:BX92"/>
    <mergeCell ref="BY92:CB92"/>
    <mergeCell ref="CC92:CF92"/>
    <mergeCell ref="CG92:CJ92"/>
    <mergeCell ref="CK92:CN92"/>
    <mergeCell ref="CO92:CR92"/>
    <mergeCell ref="CS92:CV92"/>
    <mergeCell ref="CW92:CZ92"/>
    <mergeCell ref="DA92:DD92"/>
    <mergeCell ref="DE92:DH92"/>
    <mergeCell ref="DI92:DL92"/>
    <mergeCell ref="DM92:DP92"/>
    <mergeCell ref="A93:B93"/>
    <mergeCell ref="C93:AB93"/>
    <mergeCell ref="AC93:AF93"/>
    <mergeCell ref="AG93:AJ93"/>
    <mergeCell ref="AK93:AN93"/>
    <mergeCell ref="AO93:AR93"/>
    <mergeCell ref="AS93:AV93"/>
    <mergeCell ref="AW93:AZ93"/>
    <mergeCell ref="BA93:BD93"/>
    <mergeCell ref="BE93:BH93"/>
    <mergeCell ref="BI93:BL93"/>
    <mergeCell ref="BM93:BP93"/>
    <mergeCell ref="BQ93:BT93"/>
    <mergeCell ref="BU93:BX93"/>
    <mergeCell ref="BY93:CB93"/>
    <mergeCell ref="CC93:CF93"/>
    <mergeCell ref="CG93:CJ93"/>
    <mergeCell ref="CK93:CN93"/>
    <mergeCell ref="CO93:CR93"/>
    <mergeCell ref="CS93:CV93"/>
    <mergeCell ref="CW93:CZ93"/>
    <mergeCell ref="DA93:DD93"/>
    <mergeCell ref="DE93:DH93"/>
    <mergeCell ref="DI93:DL93"/>
    <mergeCell ref="DM93:DP93"/>
  </mergeCells>
  <printOptions horizontalCentered="1"/>
  <pageMargins left="0.03958333333333333" right="0.11805555555555555" top="0.11805555555555555" bottom="0" header="0.11805555555555555" footer="0.5118055555555555"/>
  <pageSetup fitToHeight="0" fitToWidth="1" horizontalDpi="300" verticalDpi="300" orientation="landscape" paperSize="8"/>
  <headerFooter alignWithMargins="0">
    <oddHeader>&amp;L&amp;"MS Sans Serif,Általános"NOSZLOP KÖZSÉG ÖNKORMÁNYZATA&amp;R&amp;"MS Sans Serif,Általános"4.melléklet a ../2017. (II......)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SheetLayoutView="100" workbookViewId="0" topLeftCell="A1">
      <pane ySplit="4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98" customWidth="1"/>
    <col min="2" max="32" width="2.7109375" style="98" customWidth="1"/>
    <col min="33" max="35" width="17.140625" style="99" customWidth="1"/>
    <col min="36" max="43" width="2.7109375" style="98" customWidth="1"/>
    <col min="44" max="16384" width="9.140625" style="98" customWidth="1"/>
  </cols>
  <sheetData>
    <row r="1" spans="1:33" s="98" customFormat="1" ht="39" customHeight="1">
      <c r="A1" s="23" t="s">
        <v>518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5" ht="15.75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s="105" customFormat="1" ht="15.75" customHeight="1">
      <c r="A3" s="101"/>
      <c r="B3" s="101"/>
      <c r="C3" s="102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 t="s">
        <v>3</v>
      </c>
      <c r="AD3" s="103"/>
      <c r="AE3" s="103"/>
      <c r="AF3" s="103"/>
      <c r="AG3" s="104" t="s">
        <v>4</v>
      </c>
      <c r="AH3" s="104" t="s">
        <v>5</v>
      </c>
      <c r="AI3" s="104" t="s">
        <v>6</v>
      </c>
    </row>
    <row r="4" spans="1:35" ht="54.75" customHeight="1">
      <c r="A4" s="101" t="s">
        <v>1</v>
      </c>
      <c r="B4" s="101"/>
      <c r="C4" s="102" t="s">
        <v>16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 t="s">
        <v>70</v>
      </c>
      <c r="AD4" s="103"/>
      <c r="AE4" s="103"/>
      <c r="AF4" s="103"/>
      <c r="AG4" s="104" t="s">
        <v>17</v>
      </c>
      <c r="AH4" s="104" t="s">
        <v>519</v>
      </c>
      <c r="AI4" s="104" t="s">
        <v>19</v>
      </c>
    </row>
    <row r="5" spans="1:35" ht="21.75" customHeight="1">
      <c r="A5" s="106" t="s">
        <v>71</v>
      </c>
      <c r="B5" s="106"/>
      <c r="C5" s="107" t="s">
        <v>520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 t="s">
        <v>521</v>
      </c>
      <c r="AD5" s="108"/>
      <c r="AE5" s="108"/>
      <c r="AF5" s="108"/>
      <c r="AG5" s="109"/>
      <c r="AH5" s="109"/>
      <c r="AI5" s="109"/>
    </row>
    <row r="6" spans="1:35" ht="21.75" customHeight="1">
      <c r="A6" s="106" t="s">
        <v>72</v>
      </c>
      <c r="B6" s="106"/>
      <c r="C6" s="14" t="s">
        <v>522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08" t="s">
        <v>523</v>
      </c>
      <c r="AD6" s="108"/>
      <c r="AE6" s="108"/>
      <c r="AF6" s="108"/>
      <c r="AG6" s="109"/>
      <c r="AH6" s="109"/>
      <c r="AI6" s="109"/>
    </row>
    <row r="7" spans="1:35" ht="21.75" customHeight="1">
      <c r="A7" s="106" t="s">
        <v>73</v>
      </c>
      <c r="B7" s="106"/>
      <c r="C7" s="107" t="s">
        <v>524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 t="s">
        <v>525</v>
      </c>
      <c r="AD7" s="108"/>
      <c r="AE7" s="108"/>
      <c r="AF7" s="108"/>
      <c r="AG7" s="109"/>
      <c r="AH7" s="109"/>
      <c r="AI7" s="109"/>
    </row>
    <row r="8" spans="1:35" ht="21.75" customHeight="1">
      <c r="A8" s="102" t="s">
        <v>74</v>
      </c>
      <c r="B8" s="102"/>
      <c r="C8" s="110" t="s">
        <v>526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 t="s">
        <v>527</v>
      </c>
      <c r="AD8" s="111"/>
      <c r="AE8" s="111"/>
      <c r="AF8" s="111"/>
      <c r="AG8" s="112">
        <f>SUM(AG5:AG7)</f>
        <v>0</v>
      </c>
      <c r="AH8" s="112">
        <f>SUM(AH5:AH7)</f>
        <v>0</v>
      </c>
      <c r="AI8" s="112">
        <f>SUM(AI5:AI7)</f>
        <v>0</v>
      </c>
    </row>
    <row r="9" spans="1:35" ht="21.75" customHeight="1">
      <c r="A9" s="106" t="s">
        <v>75</v>
      </c>
      <c r="B9" s="106"/>
      <c r="C9" s="14" t="s">
        <v>528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08" t="s">
        <v>529</v>
      </c>
      <c r="AD9" s="108"/>
      <c r="AE9" s="108"/>
      <c r="AF9" s="108"/>
      <c r="AG9" s="109"/>
      <c r="AH9" s="109"/>
      <c r="AI9" s="109"/>
    </row>
    <row r="10" spans="1:35" ht="21.75" customHeight="1">
      <c r="A10" s="106" t="s">
        <v>76</v>
      </c>
      <c r="B10" s="106"/>
      <c r="C10" s="107" t="s">
        <v>530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 t="s">
        <v>531</v>
      </c>
      <c r="AD10" s="108"/>
      <c r="AE10" s="108"/>
      <c r="AF10" s="108"/>
      <c r="AG10" s="109"/>
      <c r="AH10" s="109"/>
      <c r="AI10" s="109"/>
    </row>
    <row r="11" spans="1:35" ht="21.75" customHeight="1">
      <c r="A11" s="106" t="s">
        <v>79</v>
      </c>
      <c r="B11" s="106"/>
      <c r="C11" s="14" t="s">
        <v>532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08" t="s">
        <v>533</v>
      </c>
      <c r="AD11" s="108"/>
      <c r="AE11" s="108"/>
      <c r="AF11" s="108"/>
      <c r="AG11" s="109"/>
      <c r="AH11" s="109"/>
      <c r="AI11" s="109"/>
    </row>
    <row r="12" spans="1:35" ht="21.75" customHeight="1">
      <c r="A12" s="106" t="s">
        <v>82</v>
      </c>
      <c r="B12" s="106"/>
      <c r="C12" s="107" t="s">
        <v>534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 t="s">
        <v>535</v>
      </c>
      <c r="AD12" s="108"/>
      <c r="AE12" s="108"/>
      <c r="AF12" s="108"/>
      <c r="AG12" s="109"/>
      <c r="AH12" s="109"/>
      <c r="AI12" s="109"/>
    </row>
    <row r="13" spans="1:35" s="114" customFormat="1" ht="21.75" customHeight="1">
      <c r="A13" s="102" t="s">
        <v>85</v>
      </c>
      <c r="B13" s="102"/>
      <c r="C13" s="113" t="s">
        <v>536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1" t="s">
        <v>537</v>
      </c>
      <c r="AD13" s="111"/>
      <c r="AE13" s="111"/>
      <c r="AF13" s="111"/>
      <c r="AG13" s="112">
        <f>SUM(AG9:AG12)</f>
        <v>0</v>
      </c>
      <c r="AH13" s="112">
        <f>SUM(AH9:AH12)</f>
        <v>0</v>
      </c>
      <c r="AI13" s="112">
        <f>SUM(AI9:AI12)</f>
        <v>0</v>
      </c>
    </row>
    <row r="14" spans="1:35" s="114" customFormat="1" ht="21.75" customHeight="1">
      <c r="A14" s="106" t="s">
        <v>88</v>
      </c>
      <c r="B14" s="106"/>
      <c r="C14" s="108" t="s">
        <v>538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 t="s">
        <v>539</v>
      </c>
      <c r="AD14" s="108"/>
      <c r="AE14" s="108"/>
      <c r="AF14" s="108"/>
      <c r="AG14" s="109">
        <v>39171135</v>
      </c>
      <c r="AH14" s="109">
        <v>39171135</v>
      </c>
      <c r="AI14" s="109">
        <v>37291790</v>
      </c>
    </row>
    <row r="15" spans="1:35" s="114" customFormat="1" ht="21.75" customHeight="1">
      <c r="A15" s="106" t="s">
        <v>91</v>
      </c>
      <c r="B15" s="106"/>
      <c r="C15" s="108" t="s">
        <v>540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 t="s">
        <v>541</v>
      </c>
      <c r="AD15" s="108"/>
      <c r="AE15" s="108"/>
      <c r="AF15" s="108"/>
      <c r="AG15" s="109"/>
      <c r="AH15" s="109"/>
      <c r="AI15" s="109"/>
    </row>
    <row r="16" spans="1:35" s="114" customFormat="1" ht="21.75" customHeight="1">
      <c r="A16" s="102" t="s">
        <v>94</v>
      </c>
      <c r="B16" s="102"/>
      <c r="C16" s="111" t="s">
        <v>542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 t="s">
        <v>543</v>
      </c>
      <c r="AD16" s="111"/>
      <c r="AE16" s="111"/>
      <c r="AF16" s="111"/>
      <c r="AG16" s="112">
        <f>SUM(AG14:AG15)</f>
        <v>39171135</v>
      </c>
      <c r="AH16" s="112">
        <f>SUM(AH14:AH15)</f>
        <v>39171135</v>
      </c>
      <c r="AI16" s="112">
        <f>SUM(AI14:AI15)</f>
        <v>37291790</v>
      </c>
    </row>
    <row r="17" spans="1:35" s="114" customFormat="1" ht="21.75" customHeight="1">
      <c r="A17" s="106" t="s">
        <v>95</v>
      </c>
      <c r="B17" s="106"/>
      <c r="C17" s="107" t="s">
        <v>544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 t="s">
        <v>545</v>
      </c>
      <c r="AD17" s="108"/>
      <c r="AE17" s="108"/>
      <c r="AF17" s="108"/>
      <c r="AG17" s="109"/>
      <c r="AH17" s="109"/>
      <c r="AI17" s="109">
        <v>4000067</v>
      </c>
    </row>
    <row r="18" spans="1:35" ht="21.75" customHeight="1">
      <c r="A18" s="106" t="s">
        <v>98</v>
      </c>
      <c r="B18" s="106"/>
      <c r="C18" s="107" t="s">
        <v>546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 t="s">
        <v>547</v>
      </c>
      <c r="AD18" s="108"/>
      <c r="AE18" s="108"/>
      <c r="AF18" s="108"/>
      <c r="AG18" s="109"/>
      <c r="AH18" s="109"/>
      <c r="AI18" s="109"/>
    </row>
    <row r="19" spans="1:35" s="115" customFormat="1" ht="21.75" customHeight="1">
      <c r="A19" s="106" t="s">
        <v>101</v>
      </c>
      <c r="B19" s="106"/>
      <c r="C19" s="107" t="s">
        <v>548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 t="s">
        <v>549</v>
      </c>
      <c r="AD19" s="108"/>
      <c r="AE19" s="108"/>
      <c r="AF19" s="108"/>
      <c r="AG19" s="109"/>
      <c r="AH19" s="109"/>
      <c r="AI19" s="109"/>
    </row>
    <row r="20" spans="1:35" s="115" customFormat="1" ht="21.75" customHeight="1">
      <c r="A20" s="106" t="s">
        <v>104</v>
      </c>
      <c r="B20" s="106"/>
      <c r="C20" s="107" t="s">
        <v>550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 t="s">
        <v>551</v>
      </c>
      <c r="AD20" s="108"/>
      <c r="AE20" s="108"/>
      <c r="AF20" s="108"/>
      <c r="AG20" s="109"/>
      <c r="AH20" s="109"/>
      <c r="AI20" s="109"/>
    </row>
    <row r="21" spans="1:35" ht="21.75" customHeight="1">
      <c r="A21" s="106" t="s">
        <v>107</v>
      </c>
      <c r="B21" s="106"/>
      <c r="C21" s="14" t="s">
        <v>552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08" t="s">
        <v>553</v>
      </c>
      <c r="AD21" s="108"/>
      <c r="AE21" s="108"/>
      <c r="AF21" s="108"/>
      <c r="AG21" s="109"/>
      <c r="AH21" s="109"/>
      <c r="AI21" s="109"/>
    </row>
    <row r="22" spans="1:35" ht="21.75" customHeight="1">
      <c r="A22" s="106">
        <v>18</v>
      </c>
      <c r="B22" s="106"/>
      <c r="C22" s="14" t="s">
        <v>554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08" t="s">
        <v>555</v>
      </c>
      <c r="AD22" s="108"/>
      <c r="AE22" s="108"/>
      <c r="AF22" s="108"/>
      <c r="AG22" s="109"/>
      <c r="AH22" s="109"/>
      <c r="AI22" s="109"/>
    </row>
    <row r="23" spans="1:35" ht="21.75" customHeight="1">
      <c r="A23" s="106">
        <v>19</v>
      </c>
      <c r="B23" s="106"/>
      <c r="C23" s="14" t="s">
        <v>556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08" t="s">
        <v>557</v>
      </c>
      <c r="AD23" s="108"/>
      <c r="AE23" s="108"/>
      <c r="AF23" s="108"/>
      <c r="AG23" s="109"/>
      <c r="AH23" s="109"/>
      <c r="AI23" s="109"/>
    </row>
    <row r="24" spans="1:35" ht="21.75" customHeight="1">
      <c r="A24" s="106">
        <v>20</v>
      </c>
      <c r="B24" s="106"/>
      <c r="C24" s="14" t="s">
        <v>558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08" t="s">
        <v>559</v>
      </c>
      <c r="AD24" s="108"/>
      <c r="AE24" s="108"/>
      <c r="AF24" s="108"/>
      <c r="AG24" s="116">
        <f>SUM(AG22:AG23)</f>
        <v>0</v>
      </c>
      <c r="AH24" s="116">
        <f>SUM(AH22:AH23)</f>
        <v>0</v>
      </c>
      <c r="AI24" s="116">
        <f>SUM(AI22:AI23)</f>
        <v>0</v>
      </c>
    </row>
    <row r="25" spans="1:35" s="114" customFormat="1" ht="21.75" customHeight="1">
      <c r="A25" s="102">
        <v>21</v>
      </c>
      <c r="B25" s="102"/>
      <c r="C25" s="110" t="s">
        <v>560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1" t="s">
        <v>561</v>
      </c>
      <c r="AD25" s="111"/>
      <c r="AE25" s="111"/>
      <c r="AF25" s="111"/>
      <c r="AG25" s="112">
        <f>SUM(AG8+AG16+AG17+AG18+AG19+AG20+AG21+AG24)</f>
        <v>39171135</v>
      </c>
      <c r="AH25" s="112">
        <f>SUM(AH8+AH16+AH17+AH18+AH19+AH20+AH21+AH24)</f>
        <v>39171135</v>
      </c>
      <c r="AI25" s="112">
        <f>SUM(AI8+AI16+AI17+AI18+AI19+AI20+AI21+AI24)</f>
        <v>41291857</v>
      </c>
    </row>
    <row r="26" spans="1:35" ht="21.75" customHeight="1">
      <c r="A26" s="106">
        <v>22</v>
      </c>
      <c r="B26" s="106"/>
      <c r="C26" s="14" t="s">
        <v>562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08" t="s">
        <v>563</v>
      </c>
      <c r="AD26" s="108"/>
      <c r="AE26" s="108"/>
      <c r="AF26" s="108"/>
      <c r="AG26" s="109"/>
      <c r="AH26" s="109"/>
      <c r="AI26" s="109"/>
    </row>
    <row r="27" spans="1:35" ht="21.75" customHeight="1">
      <c r="A27" s="106">
        <v>23</v>
      </c>
      <c r="B27" s="106"/>
      <c r="C27" s="14" t="s">
        <v>564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08" t="s">
        <v>565</v>
      </c>
      <c r="AD27" s="108"/>
      <c r="AE27" s="108"/>
      <c r="AF27" s="108"/>
      <c r="AG27" s="109"/>
      <c r="AH27" s="109"/>
      <c r="AI27" s="109"/>
    </row>
    <row r="28" spans="1:35" ht="21.75" customHeight="1">
      <c r="A28" s="106">
        <v>24</v>
      </c>
      <c r="B28" s="106"/>
      <c r="C28" s="107" t="s">
        <v>566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 t="s">
        <v>567</v>
      </c>
      <c r="AD28" s="108"/>
      <c r="AE28" s="108"/>
      <c r="AF28" s="108"/>
      <c r="AG28" s="109"/>
      <c r="AH28" s="109"/>
      <c r="AI28" s="109"/>
    </row>
    <row r="29" spans="1:35" s="114" customFormat="1" ht="21.75" customHeight="1">
      <c r="A29" s="106">
        <v>25</v>
      </c>
      <c r="B29" s="106"/>
      <c r="C29" s="107" t="s">
        <v>568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 t="s">
        <v>569</v>
      </c>
      <c r="AD29" s="108"/>
      <c r="AE29" s="108"/>
      <c r="AF29" s="108"/>
      <c r="AG29" s="109"/>
      <c r="AH29" s="109"/>
      <c r="AI29" s="109"/>
    </row>
    <row r="30" spans="1:35" s="114" customFormat="1" ht="21.75" customHeight="1">
      <c r="A30" s="106">
        <v>26</v>
      </c>
      <c r="B30" s="106"/>
      <c r="C30" s="107" t="s">
        <v>570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 t="s">
        <v>571</v>
      </c>
      <c r="AD30" s="108"/>
      <c r="AE30" s="108"/>
      <c r="AF30" s="108"/>
      <c r="AG30" s="109"/>
      <c r="AH30" s="109"/>
      <c r="AI30" s="109"/>
    </row>
    <row r="31" spans="1:35" s="114" customFormat="1" ht="21.75" customHeight="1">
      <c r="A31" s="102">
        <v>27</v>
      </c>
      <c r="B31" s="102"/>
      <c r="C31" s="113" t="s">
        <v>572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1" t="s">
        <v>573</v>
      </c>
      <c r="AD31" s="111"/>
      <c r="AE31" s="111"/>
      <c r="AF31" s="111"/>
      <c r="AG31" s="112">
        <f>SUM(AG26:AG30)</f>
        <v>0</v>
      </c>
      <c r="AH31" s="112">
        <f>SUM(AH26:AH30)</f>
        <v>0</v>
      </c>
      <c r="AI31" s="112">
        <f>SUM(AI26:AI30)</f>
        <v>0</v>
      </c>
    </row>
    <row r="32" spans="1:35" ht="21.75" customHeight="1">
      <c r="A32" s="106">
        <v>28</v>
      </c>
      <c r="B32" s="106"/>
      <c r="C32" s="14" t="s">
        <v>574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08" t="s">
        <v>575</v>
      </c>
      <c r="AD32" s="108"/>
      <c r="AE32" s="108"/>
      <c r="AF32" s="108"/>
      <c r="AG32" s="109"/>
      <c r="AH32" s="109"/>
      <c r="AI32" s="109"/>
    </row>
    <row r="33" spans="1:35" ht="21.75" customHeight="1">
      <c r="A33" s="106">
        <v>29</v>
      </c>
      <c r="B33" s="106"/>
      <c r="C33" s="14" t="s">
        <v>576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08" t="s">
        <v>577</v>
      </c>
      <c r="AD33" s="108"/>
      <c r="AE33" s="108"/>
      <c r="AF33" s="108"/>
      <c r="AG33" s="109"/>
      <c r="AH33" s="109"/>
      <c r="AI33" s="109"/>
    </row>
    <row r="34" spans="1:35" s="114" customFormat="1" ht="21.75" customHeight="1">
      <c r="A34" s="102">
        <v>30</v>
      </c>
      <c r="B34" s="102"/>
      <c r="C34" s="113" t="s">
        <v>578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1" t="s">
        <v>62</v>
      </c>
      <c r="AD34" s="111"/>
      <c r="AE34" s="111"/>
      <c r="AF34" s="111"/>
      <c r="AG34" s="116">
        <f>SUM(AG25+AG31+AG32+AG33)</f>
        <v>39171135</v>
      </c>
      <c r="AH34" s="116">
        <f>SUM(AH25+AH31+AH32+AH33)</f>
        <v>39171135</v>
      </c>
      <c r="AI34" s="116">
        <f>SUM(AI25+AI31+AI32+AI33)</f>
        <v>41291857</v>
      </c>
    </row>
  </sheetData>
  <sheetProtection selectLockedCells="1" selectUnlockedCells="1"/>
  <mergeCells count="98">
    <mergeCell ref="A1:AG1"/>
    <mergeCell ref="A2:AI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</mergeCells>
  <printOptions horizontalCentered="1"/>
  <pageMargins left="0.19652777777777777" right="0.19652777777777777" top="1.3451388888888889" bottom="0.5902777777777778" header="0.5118055555555555" footer="0.5118055555555555"/>
  <pageSetup fitToHeight="0" fitToWidth="1" horizontalDpi="300" verticalDpi="300" orientation="portrait" paperSize="9"/>
  <headerFooter alignWithMargins="0">
    <oddHeader>&amp;R&amp;"Times New Roman,Normál"&amp;12 5.  melléklet
a 2/2017.(II.15.)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32" width="2.7109375" style="20" customWidth="1"/>
    <col min="33" max="35" width="15.57421875" style="20" customWidth="1"/>
    <col min="36" max="16384" width="9.140625" style="20" customWidth="1"/>
  </cols>
  <sheetData>
    <row r="1" spans="1:33" ht="39" customHeight="1">
      <c r="A1" s="46" t="s">
        <v>579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5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34.5" customHeight="1">
      <c r="A3" s="25"/>
      <c r="B3" s="25"/>
      <c r="C3" s="26" t="s">
        <v>580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71" t="s">
        <v>4</v>
      </c>
      <c r="AH3" s="71" t="s">
        <v>5</v>
      </c>
      <c r="AI3" s="71" t="s">
        <v>6</v>
      </c>
    </row>
    <row r="4" spans="1:35" ht="48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71" t="s">
        <v>17</v>
      </c>
      <c r="AH4" s="71" t="s">
        <v>519</v>
      </c>
      <c r="AI4" s="71" t="s">
        <v>19</v>
      </c>
    </row>
    <row r="5" spans="1:35" ht="20.25" customHeight="1">
      <c r="A5" s="30" t="s">
        <v>71</v>
      </c>
      <c r="B5" s="30"/>
      <c r="C5" s="42" t="s">
        <v>581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5" t="s">
        <v>582</v>
      </c>
      <c r="AD5" s="35"/>
      <c r="AE5" s="35"/>
      <c r="AF5" s="35"/>
      <c r="AG5" s="117"/>
      <c r="AH5" s="117"/>
      <c r="AI5" s="117"/>
    </row>
    <row r="6" spans="1:35" ht="20.25" customHeight="1">
      <c r="A6" s="30" t="s">
        <v>72</v>
      </c>
      <c r="B6" s="30"/>
      <c r="C6" s="42" t="s">
        <v>583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5" t="s">
        <v>584</v>
      </c>
      <c r="AD6" s="35"/>
      <c r="AE6" s="35"/>
      <c r="AF6" s="35"/>
      <c r="AG6" s="117"/>
      <c r="AH6" s="117"/>
      <c r="AI6" s="117"/>
    </row>
    <row r="7" spans="1:35" ht="20.25" customHeight="1">
      <c r="A7" s="30" t="s">
        <v>73</v>
      </c>
      <c r="B7" s="30"/>
      <c r="C7" s="42" t="s">
        <v>585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35" t="s">
        <v>586</v>
      </c>
      <c r="AD7" s="35"/>
      <c r="AE7" s="35"/>
      <c r="AF7" s="35"/>
      <c r="AG7" s="117"/>
      <c r="AH7" s="117"/>
      <c r="AI7" s="117"/>
    </row>
    <row r="8" spans="1:35" ht="20.25" customHeight="1">
      <c r="A8" s="30" t="s">
        <v>74</v>
      </c>
      <c r="B8" s="30"/>
      <c r="C8" s="42" t="s">
        <v>587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35" t="s">
        <v>588</v>
      </c>
      <c r="AD8" s="35"/>
      <c r="AE8" s="35"/>
      <c r="AF8" s="35"/>
      <c r="AG8" s="118">
        <f>SUM(AG5:AG7)</f>
        <v>0</v>
      </c>
      <c r="AH8" s="118">
        <f>SUM(AH5:AH7)</f>
        <v>0</v>
      </c>
      <c r="AI8" s="118">
        <f>SUM(AI5:AI7)</f>
        <v>0</v>
      </c>
    </row>
    <row r="9" spans="1:35" s="34" customFormat="1" ht="20.25" customHeight="1">
      <c r="A9" s="30" t="s">
        <v>75</v>
      </c>
      <c r="B9" s="30"/>
      <c r="C9" s="119" t="s">
        <v>589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35" t="s">
        <v>590</v>
      </c>
      <c r="AD9" s="35"/>
      <c r="AE9" s="35"/>
      <c r="AF9" s="35"/>
      <c r="AG9" s="117"/>
      <c r="AH9" s="117"/>
      <c r="AI9" s="117"/>
    </row>
    <row r="10" spans="1:35" ht="20.25" customHeight="1">
      <c r="A10" s="30" t="s">
        <v>76</v>
      </c>
      <c r="B10" s="30"/>
      <c r="C10" s="42" t="s">
        <v>591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5" t="s">
        <v>592</v>
      </c>
      <c r="AD10" s="35"/>
      <c r="AE10" s="35"/>
      <c r="AF10" s="35"/>
      <c r="AG10" s="117"/>
      <c r="AH10" s="117"/>
      <c r="AI10" s="117"/>
    </row>
    <row r="11" spans="1:35" ht="20.25" customHeight="1">
      <c r="A11" s="30" t="s">
        <v>79</v>
      </c>
      <c r="B11" s="30"/>
      <c r="C11" s="42" t="s">
        <v>593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35" t="s">
        <v>594</v>
      </c>
      <c r="AD11" s="35"/>
      <c r="AE11" s="35"/>
      <c r="AF11" s="35"/>
      <c r="AG11" s="117"/>
      <c r="AH11" s="117"/>
      <c r="AI11" s="117"/>
    </row>
    <row r="12" spans="1:35" ht="20.25" customHeight="1">
      <c r="A12" s="30" t="s">
        <v>82</v>
      </c>
      <c r="B12" s="30"/>
      <c r="C12" s="42" t="s">
        <v>595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5" t="s">
        <v>596</v>
      </c>
      <c r="AD12" s="35"/>
      <c r="AE12" s="35"/>
      <c r="AF12" s="35"/>
      <c r="AG12" s="117"/>
      <c r="AH12" s="117"/>
      <c r="AI12" s="117"/>
    </row>
    <row r="13" spans="1:35" ht="20.25" customHeight="1">
      <c r="A13" s="30" t="s">
        <v>85</v>
      </c>
      <c r="B13" s="30"/>
      <c r="C13" s="42" t="s">
        <v>597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35" t="s">
        <v>598</v>
      </c>
      <c r="AD13" s="35"/>
      <c r="AE13" s="35"/>
      <c r="AF13" s="35"/>
      <c r="AG13" s="117"/>
      <c r="AH13" s="117"/>
      <c r="AI13" s="117"/>
    </row>
    <row r="14" spans="1:35" ht="20.25" customHeight="1">
      <c r="A14" s="30">
        <v>10</v>
      </c>
      <c r="B14" s="30"/>
      <c r="C14" s="42" t="s">
        <v>599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5" t="s">
        <v>600</v>
      </c>
      <c r="AD14" s="35"/>
      <c r="AE14" s="35"/>
      <c r="AF14" s="35"/>
      <c r="AG14" s="117"/>
      <c r="AH14" s="117"/>
      <c r="AI14" s="117"/>
    </row>
    <row r="15" spans="1:35" ht="20.25" customHeight="1">
      <c r="A15" s="30">
        <v>11</v>
      </c>
      <c r="B15" s="30"/>
      <c r="C15" s="119" t="s">
        <v>601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35" t="s">
        <v>602</v>
      </c>
      <c r="AD15" s="35"/>
      <c r="AE15" s="35"/>
      <c r="AF15" s="35"/>
      <c r="AG15" s="118">
        <f>SUM(AG9:AG14)</f>
        <v>0</v>
      </c>
      <c r="AH15" s="118">
        <f>SUM(AH9:AH14)</f>
        <v>0</v>
      </c>
      <c r="AI15" s="118">
        <f>SUM(AI9:AI14)</f>
        <v>0</v>
      </c>
    </row>
    <row r="16" spans="1:35" ht="20.25" customHeight="1">
      <c r="A16" s="30">
        <v>12</v>
      </c>
      <c r="B16" s="30"/>
      <c r="C16" s="119" t="s">
        <v>603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35" t="s">
        <v>604</v>
      </c>
      <c r="AD16" s="35"/>
      <c r="AE16" s="35"/>
      <c r="AF16" s="35"/>
      <c r="AG16" s="117"/>
      <c r="AH16" s="117"/>
      <c r="AI16" s="117"/>
    </row>
    <row r="17" spans="1:35" ht="20.25" customHeight="1">
      <c r="A17" s="30">
        <v>13</v>
      </c>
      <c r="B17" s="30"/>
      <c r="C17" s="119" t="s">
        <v>605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35" t="s">
        <v>606</v>
      </c>
      <c r="AD17" s="35"/>
      <c r="AE17" s="35"/>
      <c r="AF17" s="35"/>
      <c r="AG17" s="118">
        <v>1416115</v>
      </c>
      <c r="AH17" s="118">
        <v>1416115</v>
      </c>
      <c r="AI17" s="118">
        <v>3866282</v>
      </c>
    </row>
    <row r="18" spans="1:35" ht="20.25" customHeight="1">
      <c r="A18" s="30">
        <v>14</v>
      </c>
      <c r="B18" s="30"/>
      <c r="C18" s="119" t="s">
        <v>607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35" t="s">
        <v>608</v>
      </c>
      <c r="AD18" s="35"/>
      <c r="AE18" s="35"/>
      <c r="AF18" s="35"/>
      <c r="AG18" s="117">
        <v>30545850</v>
      </c>
      <c r="AH18" s="117">
        <v>30545850</v>
      </c>
      <c r="AI18" s="117">
        <v>25840317</v>
      </c>
    </row>
    <row r="19" spans="1:35" ht="20.25" customHeight="1">
      <c r="A19" s="30">
        <v>15</v>
      </c>
      <c r="B19" s="30"/>
      <c r="C19" s="119" t="s">
        <v>609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35" t="s">
        <v>610</v>
      </c>
      <c r="AD19" s="35"/>
      <c r="AE19" s="35"/>
      <c r="AF19" s="35"/>
      <c r="AG19" s="117"/>
      <c r="AH19" s="117"/>
      <c r="AI19" s="117"/>
    </row>
    <row r="20" spans="1:35" ht="20.25" customHeight="1">
      <c r="A20" s="30">
        <v>16</v>
      </c>
      <c r="B20" s="30"/>
      <c r="C20" s="119" t="s">
        <v>611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35" t="s">
        <v>612</v>
      </c>
      <c r="AD20" s="35"/>
      <c r="AE20" s="35"/>
      <c r="AF20" s="35"/>
      <c r="AG20" s="117"/>
      <c r="AH20" s="117"/>
      <c r="AI20" s="117"/>
    </row>
    <row r="21" spans="1:35" ht="20.25" customHeight="1">
      <c r="A21" s="30">
        <v>17</v>
      </c>
      <c r="B21" s="30"/>
      <c r="C21" s="119" t="s">
        <v>613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35" t="s">
        <v>614</v>
      </c>
      <c r="AD21" s="35"/>
      <c r="AE21" s="35"/>
      <c r="AF21" s="35"/>
      <c r="AG21" s="117"/>
      <c r="AH21" s="117"/>
      <c r="AI21" s="117"/>
    </row>
    <row r="22" spans="1:35" ht="20.25" customHeight="1">
      <c r="A22" s="30">
        <v>18</v>
      </c>
      <c r="B22" s="30"/>
      <c r="C22" s="119" t="s">
        <v>615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35" t="s">
        <v>616</v>
      </c>
      <c r="AD22" s="35"/>
      <c r="AE22" s="35"/>
      <c r="AF22" s="35"/>
      <c r="AG22" s="117"/>
      <c r="AH22" s="117"/>
      <c r="AI22" s="117"/>
    </row>
    <row r="23" spans="1:35" ht="20.25" customHeight="1">
      <c r="A23" s="30">
        <v>19</v>
      </c>
      <c r="B23" s="30"/>
      <c r="C23" s="119" t="s">
        <v>617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35" t="s">
        <v>618</v>
      </c>
      <c r="AD23" s="35"/>
      <c r="AE23" s="35"/>
      <c r="AF23" s="35"/>
      <c r="AG23" s="117"/>
      <c r="AH23" s="117"/>
      <c r="AI23" s="117"/>
    </row>
    <row r="24" spans="1:35" ht="20.25" customHeight="1">
      <c r="A24" s="30">
        <v>20</v>
      </c>
      <c r="B24" s="30"/>
      <c r="C24" s="119" t="s">
        <v>619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35" t="s">
        <v>620</v>
      </c>
      <c r="AD24" s="35"/>
      <c r="AE24" s="35"/>
      <c r="AF24" s="35"/>
      <c r="AG24" s="118">
        <f>SUM(AG22:AG23)</f>
        <v>0</v>
      </c>
      <c r="AH24" s="118">
        <f>SUM(AH22:AH23)</f>
        <v>0</v>
      </c>
      <c r="AI24" s="118">
        <f>SUM(AI22:AI23)</f>
        <v>0</v>
      </c>
    </row>
    <row r="25" spans="1:35" ht="20.25" customHeight="1">
      <c r="A25" s="30">
        <v>21</v>
      </c>
      <c r="B25" s="30"/>
      <c r="C25" s="119" t="s">
        <v>621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35" t="s">
        <v>622</v>
      </c>
      <c r="AD25" s="35"/>
      <c r="AE25" s="35"/>
      <c r="AF25" s="35"/>
      <c r="AG25" s="118">
        <f>SUM(AG8+AG15+AG16+AG17+AG18+AG19+AG20+AG21+AG24)</f>
        <v>31961965</v>
      </c>
      <c r="AH25" s="118">
        <f>SUM(AH8+AH15+AH16+AH17+AH18+AH19+AH20+AH21+AH24)</f>
        <v>31961965</v>
      </c>
      <c r="AI25" s="118">
        <f>SUM(AI8+AI15+AI16+AI17+AI18+AI19+AI20+AI21+AI24)</f>
        <v>29706599</v>
      </c>
    </row>
    <row r="26" spans="1:35" ht="20.25" customHeight="1">
      <c r="A26" s="30">
        <v>22</v>
      </c>
      <c r="B26" s="30"/>
      <c r="C26" s="119" t="s">
        <v>623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35" t="s">
        <v>624</v>
      </c>
      <c r="AD26" s="35"/>
      <c r="AE26" s="35"/>
      <c r="AF26" s="35"/>
      <c r="AG26" s="117"/>
      <c r="AH26" s="117"/>
      <c r="AI26" s="117"/>
    </row>
    <row r="27" spans="1:35" ht="20.25" customHeight="1">
      <c r="A27" s="30">
        <v>23</v>
      </c>
      <c r="B27" s="30"/>
      <c r="C27" s="42" t="s">
        <v>625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5" t="s">
        <v>626</v>
      </c>
      <c r="AD27" s="35"/>
      <c r="AE27" s="35"/>
      <c r="AF27" s="35"/>
      <c r="AG27" s="117"/>
      <c r="AH27" s="117"/>
      <c r="AI27" s="117"/>
    </row>
    <row r="28" spans="1:35" ht="20.25" customHeight="1">
      <c r="A28" s="30">
        <v>24</v>
      </c>
      <c r="B28" s="30"/>
      <c r="C28" s="119" t="s">
        <v>627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35" t="s">
        <v>628</v>
      </c>
      <c r="AD28" s="35"/>
      <c r="AE28" s="35"/>
      <c r="AF28" s="35"/>
      <c r="AG28" s="117"/>
      <c r="AH28" s="117"/>
      <c r="AI28" s="117"/>
    </row>
    <row r="29" spans="1:35" ht="20.25" customHeight="1">
      <c r="A29" s="30">
        <v>25</v>
      </c>
      <c r="B29" s="30"/>
      <c r="C29" s="119" t="s">
        <v>629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35" t="s">
        <v>630</v>
      </c>
      <c r="AD29" s="35"/>
      <c r="AE29" s="35"/>
      <c r="AF29" s="35"/>
      <c r="AG29" s="117"/>
      <c r="AH29" s="117"/>
      <c r="AI29" s="117"/>
    </row>
    <row r="30" spans="1:35" ht="20.25" customHeight="1">
      <c r="A30" s="30">
        <v>26</v>
      </c>
      <c r="B30" s="30"/>
      <c r="C30" s="119" t="s">
        <v>631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35" t="s">
        <v>632</v>
      </c>
      <c r="AD30" s="35"/>
      <c r="AE30" s="35"/>
      <c r="AF30" s="35"/>
      <c r="AG30" s="117"/>
      <c r="AH30" s="117"/>
      <c r="AI30" s="117"/>
    </row>
    <row r="31" spans="1:35" ht="20.25" customHeight="1">
      <c r="A31" s="30">
        <v>27</v>
      </c>
      <c r="B31" s="30"/>
      <c r="C31" s="119" t="s">
        <v>633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35" t="s">
        <v>634</v>
      </c>
      <c r="AD31" s="35"/>
      <c r="AE31" s="35"/>
      <c r="AF31" s="35"/>
      <c r="AG31" s="118">
        <f>SUM(AG26:AG30)</f>
        <v>0</v>
      </c>
      <c r="AH31" s="118">
        <f>SUM(AH26:AH30)</f>
        <v>0</v>
      </c>
      <c r="AI31" s="118">
        <f>SUM(AI26:AI30)</f>
        <v>0</v>
      </c>
    </row>
    <row r="32" spans="1:35" ht="20.25" customHeight="1">
      <c r="A32" s="30">
        <v>28</v>
      </c>
      <c r="B32" s="30"/>
      <c r="C32" s="42" t="s">
        <v>635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5" t="s">
        <v>636</v>
      </c>
      <c r="AD32" s="35"/>
      <c r="AE32" s="35"/>
      <c r="AF32" s="35"/>
      <c r="AG32" s="120"/>
      <c r="AH32" s="120"/>
      <c r="AI32" s="120"/>
    </row>
    <row r="33" spans="1:35" ht="20.25" customHeight="1">
      <c r="A33" s="30">
        <v>29</v>
      </c>
      <c r="B33" s="30"/>
      <c r="C33" s="42" t="s">
        <v>637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5" t="s">
        <v>638</v>
      </c>
      <c r="AD33" s="35"/>
      <c r="AE33" s="35"/>
      <c r="AF33" s="35"/>
      <c r="AG33" s="120"/>
      <c r="AH33" s="120"/>
      <c r="AI33" s="120"/>
    </row>
    <row r="34" spans="1:35" ht="20.25" customHeight="1">
      <c r="A34" s="26">
        <v>30</v>
      </c>
      <c r="B34" s="26"/>
      <c r="C34" s="121" t="s">
        <v>639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39" t="s">
        <v>50</v>
      </c>
      <c r="AD34" s="39"/>
      <c r="AE34" s="39"/>
      <c r="AF34" s="39"/>
      <c r="AG34" s="118">
        <f>SUM(AG25+AG31+AG32+AG33)</f>
        <v>31961965</v>
      </c>
      <c r="AH34" s="118">
        <f>SUM(AH25+AH31+AH32+AH33)</f>
        <v>31961965</v>
      </c>
      <c r="AI34" s="118">
        <f>SUM(AI25+AI31+AI32+AI33)</f>
        <v>29706599</v>
      </c>
    </row>
  </sheetData>
  <sheetProtection selectLockedCells="1" selectUnlockedCells="1"/>
  <mergeCells count="98">
    <mergeCell ref="A1:AG1"/>
    <mergeCell ref="A2:AI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</mergeCells>
  <printOptions horizontalCentered="1"/>
  <pageMargins left="0.19652777777777777" right="0.19652777777777777" top="1.2062499999999998" bottom="0.5902777777777778" header="0.5118055555555555" footer="0.5118055555555555"/>
  <pageSetup fitToHeight="1" fitToWidth="1" horizontalDpi="300" verticalDpi="300" orientation="portrait" paperSize="9"/>
  <headerFooter alignWithMargins="0">
    <oddHeader>&amp;R&amp;"Times New Roman,Normál"&amp;12 6. melléklet
a 2/2017.(II.15.)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pane ySplit="65535" topLeftCell="A1" activePane="topLeft" state="split"/>
      <selection pane="topLeft" activeCell="D7" sqref="D7"/>
      <selection pane="bottomLeft" activeCell="A1" sqref="A1"/>
    </sheetView>
  </sheetViews>
  <sheetFormatPr defaultColWidth="9.140625" defaultRowHeight="12.75" customHeight="1"/>
  <cols>
    <col min="1" max="1" width="6.140625" style="122" customWidth="1"/>
    <col min="2" max="2" width="40.140625" style="123" customWidth="1"/>
    <col min="3" max="3" width="13.57421875" style="123" customWidth="1"/>
    <col min="4" max="4" width="12.421875" style="123" customWidth="1"/>
    <col min="5" max="5" width="12.140625" style="123" customWidth="1"/>
    <col min="6" max="16384" width="9.140625" style="124" customWidth="1"/>
  </cols>
  <sheetData>
    <row r="1" spans="1:5" ht="28.5" customHeight="1">
      <c r="A1" s="125" t="s">
        <v>640</v>
      </c>
      <c r="B1" s="125"/>
      <c r="C1" s="125"/>
      <c r="D1" s="125"/>
      <c r="E1" s="125"/>
    </row>
    <row r="2" spans="1:5" ht="28.5" customHeight="1">
      <c r="A2" s="126" t="s">
        <v>641</v>
      </c>
      <c r="B2" s="126"/>
      <c r="C2" s="126"/>
      <c r="D2" s="126"/>
      <c r="E2" s="126"/>
    </row>
    <row r="3" spans="1:5" ht="15" customHeight="1">
      <c r="A3" s="127"/>
      <c r="B3" s="128"/>
      <c r="C3" s="128"/>
      <c r="D3" s="128"/>
      <c r="E3" s="128"/>
    </row>
    <row r="4" spans="1:5" ht="15" customHeight="1">
      <c r="A4" s="127"/>
      <c r="B4" s="128"/>
      <c r="C4" s="128"/>
      <c r="D4" s="129" t="s">
        <v>642</v>
      </c>
      <c r="E4" s="129"/>
    </row>
    <row r="5" spans="1:5" ht="15" customHeight="1">
      <c r="A5" s="130"/>
      <c r="B5" s="130" t="s">
        <v>2</v>
      </c>
      <c r="C5" s="130" t="s">
        <v>3</v>
      </c>
      <c r="D5" s="130" t="s">
        <v>4</v>
      </c>
      <c r="E5" s="130" t="s">
        <v>5</v>
      </c>
    </row>
    <row r="6" spans="1:5" ht="47.25" customHeight="1">
      <c r="A6" s="131" t="s">
        <v>643</v>
      </c>
      <c r="B6" s="132" t="s">
        <v>644</v>
      </c>
      <c r="C6" s="131" t="s">
        <v>645</v>
      </c>
      <c r="D6" s="131" t="s">
        <v>646</v>
      </c>
      <c r="E6" s="131" t="s">
        <v>647</v>
      </c>
    </row>
    <row r="7" spans="1:5" ht="31.5" customHeight="1">
      <c r="A7" s="133">
        <v>1</v>
      </c>
      <c r="B7" s="134" t="s">
        <v>648</v>
      </c>
      <c r="C7" s="135">
        <f>SUM('2.Költségvetési bevételek'!AG17:AJ17)</f>
        <v>59506708</v>
      </c>
      <c r="D7" s="135">
        <v>59000000</v>
      </c>
      <c r="E7" s="135">
        <v>59000000</v>
      </c>
    </row>
    <row r="8" spans="1:5" ht="15" customHeight="1">
      <c r="A8" s="133">
        <v>2</v>
      </c>
      <c r="B8" s="134" t="s">
        <v>649</v>
      </c>
      <c r="C8" s="135">
        <f>SUM('2.Költségvetési bevételek'!AG37:AJ37)</f>
        <v>57200000</v>
      </c>
      <c r="D8" s="135">
        <v>57000000</v>
      </c>
      <c r="E8" s="135">
        <v>57000000</v>
      </c>
    </row>
    <row r="9" spans="1:5" ht="15" customHeight="1">
      <c r="A9" s="133">
        <v>3</v>
      </c>
      <c r="B9" s="134" t="s">
        <v>57</v>
      </c>
      <c r="C9" s="135">
        <f>SUM('2.Költségvetési bevételek'!AG53:AJ53)</f>
        <v>14720000</v>
      </c>
      <c r="D9" s="135">
        <v>13000000</v>
      </c>
      <c r="E9" s="135">
        <v>13000000</v>
      </c>
    </row>
    <row r="10" spans="1:5" ht="15" customHeight="1">
      <c r="A10" s="133">
        <v>4</v>
      </c>
      <c r="B10" s="134" t="s">
        <v>59</v>
      </c>
      <c r="C10" s="135">
        <f>SUM('2.Költségvetési bevételek'!AG65:AJ65)</f>
        <v>0</v>
      </c>
      <c r="D10" s="135">
        <v>0</v>
      </c>
      <c r="E10" s="135">
        <v>0</v>
      </c>
    </row>
    <row r="11" spans="1:5" ht="31.5" customHeight="1">
      <c r="A11" s="133">
        <v>5</v>
      </c>
      <c r="B11" s="136" t="s">
        <v>650</v>
      </c>
      <c r="C11" s="137">
        <f>SUM(C7:C10)</f>
        <v>131426708</v>
      </c>
      <c r="D11" s="137">
        <f>SUM(D7:D10)</f>
        <v>129000000</v>
      </c>
      <c r="E11" s="137">
        <f>SUM(E7:E10)</f>
        <v>129000000</v>
      </c>
    </row>
    <row r="12" spans="1:5" ht="17.25" customHeight="1">
      <c r="A12" s="133">
        <v>6</v>
      </c>
      <c r="B12" s="134" t="s">
        <v>23</v>
      </c>
      <c r="C12" s="135">
        <f>SUM('3.Költségvetési kiadások'!AG23:AJ23)</f>
        <v>20571000</v>
      </c>
      <c r="D12" s="135">
        <v>22000000</v>
      </c>
      <c r="E12" s="135">
        <v>22000000</v>
      </c>
    </row>
    <row r="13" spans="1:5" ht="27.75" customHeight="1">
      <c r="A13" s="133">
        <v>7</v>
      </c>
      <c r="B13" s="134" t="s">
        <v>651</v>
      </c>
      <c r="C13" s="135">
        <f>SUM('3.Költségvetési kiadások'!AG24:AJ24)</f>
        <v>3881000</v>
      </c>
      <c r="D13" s="135">
        <v>4000000</v>
      </c>
      <c r="E13" s="135">
        <v>4000000</v>
      </c>
    </row>
    <row r="14" spans="1:5" ht="17.25" customHeight="1">
      <c r="A14" s="133">
        <v>8</v>
      </c>
      <c r="B14" s="134" t="s">
        <v>652</v>
      </c>
      <c r="C14" s="135">
        <f>SUM('3.Költségvetési kiadások'!AG49:AJ49)</f>
        <v>56553231</v>
      </c>
      <c r="D14" s="135">
        <v>57000000</v>
      </c>
      <c r="E14" s="135">
        <v>57000000</v>
      </c>
    </row>
    <row r="15" spans="1:5" ht="17.25" customHeight="1">
      <c r="A15" s="133">
        <v>9</v>
      </c>
      <c r="B15" s="134" t="s">
        <v>35</v>
      </c>
      <c r="C15" s="135">
        <f>SUM('3.Költségvetési kiadások'!AG58:AJ58)</f>
        <v>2000000</v>
      </c>
      <c r="D15" s="135">
        <v>2000000</v>
      </c>
      <c r="E15" s="135">
        <v>2000000</v>
      </c>
    </row>
    <row r="16" spans="1:5" ht="17.25" customHeight="1">
      <c r="A16" s="133">
        <v>10</v>
      </c>
      <c r="B16" s="134" t="s">
        <v>39</v>
      </c>
      <c r="C16" s="135">
        <f>SUM('3.Költségvetési kiadások'!AG75:AJ75)</f>
        <v>17503947</v>
      </c>
      <c r="D16" s="135">
        <v>11000000</v>
      </c>
      <c r="E16" s="135">
        <v>11000000</v>
      </c>
    </row>
    <row r="17" spans="1:5" ht="31.5" customHeight="1">
      <c r="A17" s="133">
        <v>11</v>
      </c>
      <c r="B17" s="136" t="s">
        <v>653</v>
      </c>
      <c r="C17" s="137">
        <f>SUM(C12:C16)</f>
        <v>100509178</v>
      </c>
      <c r="D17" s="137">
        <f>SUM(D12:D16)</f>
        <v>96000000</v>
      </c>
      <c r="E17" s="137">
        <f>SUM(E12:E16)</f>
        <v>96000000</v>
      </c>
    </row>
  </sheetData>
  <sheetProtection selectLockedCells="1" selectUnlockedCells="1"/>
  <mergeCells count="3">
    <mergeCell ref="A1:E1"/>
    <mergeCell ref="A2:E2"/>
    <mergeCell ref="D4:E4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
ÖNKORMÁNYZATA&amp;R&amp;"MS Sans Serif,Általános"7.melléklet a ../2017. (II......)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workbookViewId="0" topLeftCell="A1">
      <selection activeCell="C33" sqref="C33"/>
    </sheetView>
  </sheetViews>
  <sheetFormatPr defaultColWidth="9.140625" defaultRowHeight="12.75" customHeight="1"/>
  <cols>
    <col min="1" max="1" width="5.8515625" style="122" customWidth="1"/>
    <col min="2" max="2" width="40.140625" style="123" customWidth="1"/>
    <col min="3" max="5" width="13.57421875" style="123" customWidth="1"/>
    <col min="6" max="6" width="11.140625" style="123" customWidth="1"/>
    <col min="7" max="7" width="12.140625" style="123" customWidth="1"/>
    <col min="8" max="16384" width="9.140625" style="124" customWidth="1"/>
  </cols>
  <sheetData>
    <row r="1" spans="1:7" ht="35.25" customHeight="1">
      <c r="A1" s="125" t="s">
        <v>654</v>
      </c>
      <c r="B1" s="125"/>
      <c r="C1" s="125"/>
      <c r="D1" s="125"/>
      <c r="E1" s="125"/>
      <c r="F1" s="125"/>
      <c r="G1" s="125"/>
    </row>
    <row r="2" spans="1:7" ht="35.25" customHeight="1">
      <c r="A2" s="126" t="s">
        <v>641</v>
      </c>
      <c r="B2" s="126"/>
      <c r="C2" s="126"/>
      <c r="D2" s="126"/>
      <c r="E2" s="126"/>
      <c r="F2" s="126"/>
      <c r="G2" s="126"/>
    </row>
    <row r="3" spans="1:7" ht="15" customHeight="1">
      <c r="A3" s="127"/>
      <c r="B3" s="128"/>
      <c r="C3" s="128"/>
      <c r="D3" s="128"/>
      <c r="E3" s="128"/>
      <c r="F3" s="128"/>
      <c r="G3" s="128"/>
    </row>
    <row r="4" spans="1:7" ht="15" customHeight="1">
      <c r="A4" s="127"/>
      <c r="B4" s="128"/>
      <c r="C4" s="128"/>
      <c r="D4" s="128"/>
      <c r="E4" s="128"/>
      <c r="F4" s="129" t="s">
        <v>655</v>
      </c>
      <c r="G4" s="129"/>
    </row>
    <row r="5" spans="1:7" ht="15" customHeight="1">
      <c r="A5" s="130"/>
      <c r="B5" s="130" t="s">
        <v>2</v>
      </c>
      <c r="C5" s="130" t="s">
        <v>3</v>
      </c>
      <c r="D5" s="130" t="s">
        <v>4</v>
      </c>
      <c r="E5" s="130" t="s">
        <v>5</v>
      </c>
      <c r="F5" s="130" t="s">
        <v>6</v>
      </c>
      <c r="G5" s="130" t="s">
        <v>7</v>
      </c>
    </row>
    <row r="6" spans="1:7" ht="47.25" customHeight="1">
      <c r="A6" s="131" t="s">
        <v>643</v>
      </c>
      <c r="B6" s="132" t="s">
        <v>644</v>
      </c>
      <c r="C6" s="131" t="s">
        <v>656</v>
      </c>
      <c r="D6" s="131" t="s">
        <v>657</v>
      </c>
      <c r="E6" s="131" t="s">
        <v>658</v>
      </c>
      <c r="F6" s="131" t="s">
        <v>646</v>
      </c>
      <c r="G6" s="131" t="s">
        <v>647</v>
      </c>
    </row>
    <row r="7" spans="1:7" ht="15.75" customHeight="1">
      <c r="A7" s="133">
        <v>1</v>
      </c>
      <c r="B7" s="138" t="s">
        <v>659</v>
      </c>
      <c r="C7" s="138"/>
      <c r="D7" s="138"/>
      <c r="E7" s="138"/>
      <c r="F7" s="138"/>
      <c r="G7" s="138"/>
    </row>
    <row r="8" spans="1:7" ht="31.5" customHeight="1">
      <c r="A8" s="133">
        <v>2</v>
      </c>
      <c r="B8" s="134" t="s">
        <v>660</v>
      </c>
      <c r="C8" s="135">
        <v>0</v>
      </c>
      <c r="D8" s="135">
        <v>10988585</v>
      </c>
      <c r="E8" s="135">
        <v>10164442</v>
      </c>
      <c r="F8" s="135">
        <v>0</v>
      </c>
      <c r="G8" s="135">
        <v>0</v>
      </c>
    </row>
    <row r="9" spans="1:7" ht="15" customHeight="1">
      <c r="A9" s="133">
        <v>3</v>
      </c>
      <c r="B9" s="134" t="s">
        <v>61</v>
      </c>
      <c r="C9" s="135">
        <f>SUM('1.Mérleg'!D17)</f>
        <v>500000</v>
      </c>
      <c r="D9" s="135">
        <f>SUM('[3]1.Mérleg'!E14)</f>
        <v>500000</v>
      </c>
      <c r="E9" s="135">
        <f>SUM('1.Mérleg'!F17)</f>
        <v>8874811</v>
      </c>
      <c r="F9" s="135">
        <v>0</v>
      </c>
      <c r="G9" s="135">
        <v>0</v>
      </c>
    </row>
    <row r="10" spans="1:7" ht="15" customHeight="1">
      <c r="A10" s="133">
        <v>4</v>
      </c>
      <c r="B10" s="139" t="s">
        <v>661</v>
      </c>
      <c r="C10" s="140">
        <v>39171135</v>
      </c>
      <c r="D10" s="135">
        <v>33864562</v>
      </c>
      <c r="E10" s="135">
        <f>SUM('5.Finanszírozási bevételek'!AH14-'8.Felhalmozási'!E11)</f>
        <v>33864562</v>
      </c>
      <c r="F10" s="135">
        <v>20000000</v>
      </c>
      <c r="G10" s="135">
        <v>20000000</v>
      </c>
    </row>
    <row r="11" spans="1:7" ht="15" customHeight="1">
      <c r="A11" s="133">
        <v>5</v>
      </c>
      <c r="B11" s="139"/>
      <c r="C11" s="140"/>
      <c r="D11" s="135">
        <v>5306573</v>
      </c>
      <c r="E11" s="135">
        <v>5306573</v>
      </c>
      <c r="F11" s="135"/>
      <c r="G11" s="135"/>
    </row>
    <row r="12" spans="1:7" ht="31.5" customHeight="1">
      <c r="A12" s="133">
        <v>6</v>
      </c>
      <c r="B12" s="136" t="s">
        <v>662</v>
      </c>
      <c r="C12" s="137">
        <f>SUM(C8:C10)</f>
        <v>39671135</v>
      </c>
      <c r="D12" s="137">
        <f>SUM(D8:D11)</f>
        <v>50659720</v>
      </c>
      <c r="E12" s="137">
        <f>SUM(E8:E11)</f>
        <v>58210388</v>
      </c>
      <c r="F12" s="137">
        <f>SUM(F8:F10)</f>
        <v>20000000</v>
      </c>
      <c r="G12" s="137">
        <f>SUM(G8:G10)</f>
        <v>20000000</v>
      </c>
    </row>
    <row r="13" spans="1:7" ht="15.75" customHeight="1">
      <c r="A13" s="133">
        <v>7</v>
      </c>
      <c r="B13" s="141" t="s">
        <v>663</v>
      </c>
      <c r="C13" s="142"/>
      <c r="D13" s="142"/>
      <c r="E13" s="142"/>
      <c r="F13" s="142"/>
      <c r="G13" s="142"/>
    </row>
    <row r="14" spans="1:7" ht="17.25" customHeight="1">
      <c r="A14" s="133">
        <v>8</v>
      </c>
      <c r="B14" s="134" t="s">
        <v>43</v>
      </c>
      <c r="C14" s="135">
        <f>SUM('3.Költségvetési kiadások'!AG83:AJ83)</f>
        <v>2116500</v>
      </c>
      <c r="D14" s="135">
        <f>SUM('[3]3.Költségvetési kiadások'!AH83:AK83)</f>
        <v>2116500</v>
      </c>
      <c r="E14" s="135">
        <f>SUM(E15:E26)</f>
        <v>3401542</v>
      </c>
      <c r="F14" s="135">
        <v>10000000</v>
      </c>
      <c r="G14" s="135">
        <v>10000000</v>
      </c>
    </row>
    <row r="15" spans="1:7" ht="17.25" customHeight="1">
      <c r="A15" s="133">
        <v>9</v>
      </c>
      <c r="B15" s="143" t="s">
        <v>664</v>
      </c>
      <c r="C15" s="135"/>
      <c r="D15" s="135"/>
      <c r="E15" s="144">
        <v>517398</v>
      </c>
      <c r="F15" s="135"/>
      <c r="G15" s="135"/>
    </row>
    <row r="16" spans="1:7" ht="17.25" customHeight="1">
      <c r="A16" s="133">
        <v>10</v>
      </c>
      <c r="B16" s="143" t="s">
        <v>665</v>
      </c>
      <c r="C16" s="135"/>
      <c r="D16" s="135"/>
      <c r="E16" s="144">
        <v>80000</v>
      </c>
      <c r="F16" s="135"/>
      <c r="G16" s="135"/>
    </row>
    <row r="17" spans="1:7" ht="17.25" customHeight="1">
      <c r="A17" s="133">
        <v>11</v>
      </c>
      <c r="B17" s="143" t="s">
        <v>666</v>
      </c>
      <c r="C17" s="135"/>
      <c r="D17" s="135"/>
      <c r="E17" s="144">
        <v>220000</v>
      </c>
      <c r="F17" s="135"/>
      <c r="G17" s="135"/>
    </row>
    <row r="18" spans="1:7" ht="17.25" customHeight="1">
      <c r="A18" s="133">
        <v>12</v>
      </c>
      <c r="B18" s="143" t="s">
        <v>667</v>
      </c>
      <c r="C18" s="135"/>
      <c r="D18" s="135"/>
      <c r="E18" s="144">
        <v>534670</v>
      </c>
      <c r="F18" s="135"/>
      <c r="G18" s="135"/>
    </row>
    <row r="19" spans="1:7" ht="17.25" customHeight="1">
      <c r="A19" s="133">
        <v>13</v>
      </c>
      <c r="B19" s="143" t="s">
        <v>668</v>
      </c>
      <c r="C19" s="135"/>
      <c r="D19" s="135"/>
      <c r="E19" s="144">
        <v>469660</v>
      </c>
      <c r="F19" s="135"/>
      <c r="G19" s="135"/>
    </row>
    <row r="20" spans="1:7" ht="17.25" customHeight="1">
      <c r="A20" s="133">
        <v>14</v>
      </c>
      <c r="B20" s="143" t="s">
        <v>669</v>
      </c>
      <c r="C20" s="135"/>
      <c r="D20" s="135"/>
      <c r="E20" s="144">
        <v>142342</v>
      </c>
      <c r="F20" s="135"/>
      <c r="G20" s="135"/>
    </row>
    <row r="21" spans="1:7" ht="17.25" customHeight="1">
      <c r="A21" s="133">
        <v>15</v>
      </c>
      <c r="B21" s="143" t="s">
        <v>670</v>
      </c>
      <c r="C21" s="144"/>
      <c r="D21" s="135"/>
      <c r="E21" s="144">
        <v>45999</v>
      </c>
      <c r="F21" s="144"/>
      <c r="G21" s="144"/>
    </row>
    <row r="22" spans="1:7" ht="17.25" customHeight="1">
      <c r="A22" s="133">
        <v>16</v>
      </c>
      <c r="B22" s="143" t="s">
        <v>671</v>
      </c>
      <c r="C22" s="144"/>
      <c r="D22" s="135"/>
      <c r="E22" s="144">
        <v>234594</v>
      </c>
      <c r="F22" s="144"/>
      <c r="G22" s="144"/>
    </row>
    <row r="23" spans="1:7" ht="17.25" customHeight="1">
      <c r="A23" s="133">
        <v>17</v>
      </c>
      <c r="B23" s="143" t="s">
        <v>672</v>
      </c>
      <c r="C23" s="144"/>
      <c r="D23" s="135"/>
      <c r="E23" s="144">
        <v>69999</v>
      </c>
      <c r="F23" s="144"/>
      <c r="G23" s="144"/>
    </row>
    <row r="24" spans="1:7" ht="17.25" customHeight="1">
      <c r="A24" s="133">
        <v>18</v>
      </c>
      <c r="B24" s="143" t="s">
        <v>673</v>
      </c>
      <c r="C24" s="144"/>
      <c r="D24" s="135"/>
      <c r="E24" s="144">
        <v>34980</v>
      </c>
      <c r="F24" s="144"/>
      <c r="G24" s="144"/>
    </row>
    <row r="25" spans="1:7" ht="17.25" customHeight="1">
      <c r="A25" s="133">
        <v>19</v>
      </c>
      <c r="B25" s="143" t="s">
        <v>674</v>
      </c>
      <c r="C25" s="144"/>
      <c r="D25" s="135"/>
      <c r="E25" s="144">
        <v>762000</v>
      </c>
      <c r="F25" s="144"/>
      <c r="G25" s="144"/>
    </row>
    <row r="26" spans="1:7" ht="17.25" customHeight="1">
      <c r="A26" s="133">
        <v>20</v>
      </c>
      <c r="B26" s="143" t="s">
        <v>675</v>
      </c>
      <c r="C26" s="144"/>
      <c r="D26" s="135"/>
      <c r="E26" s="144">
        <v>289900</v>
      </c>
      <c r="F26" s="144"/>
      <c r="G26" s="144"/>
    </row>
    <row r="27" spans="1:7" ht="27.75" customHeight="1">
      <c r="A27" s="133">
        <v>21</v>
      </c>
      <c r="B27" s="134" t="s">
        <v>47</v>
      </c>
      <c r="C27" s="135">
        <f>SUM(C28:C30)</f>
        <v>36510200</v>
      </c>
      <c r="D27" s="135">
        <f>SUM(D28:D31)</f>
        <v>47805358</v>
      </c>
      <c r="E27" s="135">
        <f>SUM(E28:E31)</f>
        <v>30080016</v>
      </c>
      <c r="F27" s="135">
        <v>10000000</v>
      </c>
      <c r="G27" s="135">
        <v>10000000</v>
      </c>
    </row>
    <row r="28" spans="1:7" s="145" customFormat="1" ht="14.25" customHeight="1">
      <c r="A28" s="133">
        <v>22</v>
      </c>
      <c r="B28" s="143" t="s">
        <v>676</v>
      </c>
      <c r="C28" s="144">
        <v>20000000</v>
      </c>
      <c r="D28" s="144">
        <v>20000000</v>
      </c>
      <c r="E28" s="144">
        <v>20061707</v>
      </c>
      <c r="F28" s="144"/>
      <c r="G28" s="144"/>
    </row>
    <row r="29" spans="1:7" s="145" customFormat="1" ht="14.25" customHeight="1">
      <c r="A29" s="133">
        <v>23</v>
      </c>
      <c r="B29" s="143" t="s">
        <v>677</v>
      </c>
      <c r="C29" s="144">
        <v>11510200</v>
      </c>
      <c r="D29" s="144">
        <v>11510200</v>
      </c>
      <c r="E29" s="144">
        <v>10018309</v>
      </c>
      <c r="F29" s="144"/>
      <c r="G29" s="144"/>
    </row>
    <row r="30" spans="1:7" s="145" customFormat="1" ht="14.25" customHeight="1">
      <c r="A30" s="133">
        <v>24</v>
      </c>
      <c r="B30" s="143" t="s">
        <v>678</v>
      </c>
      <c r="C30" s="144">
        <v>5000000</v>
      </c>
      <c r="D30" s="144">
        <v>5306573</v>
      </c>
      <c r="E30" s="144"/>
      <c r="F30" s="144"/>
      <c r="G30" s="144"/>
    </row>
    <row r="31" spans="1:7" s="145" customFormat="1" ht="25.5" customHeight="1">
      <c r="A31" s="133">
        <v>25</v>
      </c>
      <c r="B31" s="143" t="s">
        <v>679</v>
      </c>
      <c r="C31" s="144"/>
      <c r="D31" s="144">
        <v>10988585</v>
      </c>
      <c r="E31" s="144"/>
      <c r="F31" s="144"/>
      <c r="G31" s="144"/>
    </row>
    <row r="32" spans="1:7" ht="17.25" customHeight="1">
      <c r="A32" s="133">
        <v>26</v>
      </c>
      <c r="B32" s="134" t="s">
        <v>516</v>
      </c>
      <c r="C32" s="135"/>
      <c r="D32" s="135"/>
      <c r="E32" s="135"/>
      <c r="F32" s="135"/>
      <c r="G32" s="135"/>
    </row>
    <row r="33" spans="1:7" ht="31.5" customHeight="1">
      <c r="A33" s="133">
        <v>27</v>
      </c>
      <c r="B33" s="136" t="s">
        <v>680</v>
      </c>
      <c r="C33" s="137">
        <f>SUM(C14+C27+C32)</f>
        <v>38626700</v>
      </c>
      <c r="D33" s="137">
        <f>SUM(D14+D27+D32)</f>
        <v>49921858</v>
      </c>
      <c r="E33" s="137">
        <f>SUM(E14+E27+E32)</f>
        <v>33481558</v>
      </c>
      <c r="F33" s="137">
        <f>SUM(F14:F32)</f>
        <v>20000000</v>
      </c>
      <c r="G33" s="137">
        <f>SUM(G14:G32)</f>
        <v>20000000</v>
      </c>
    </row>
  </sheetData>
  <sheetProtection selectLockedCells="1" selectUnlockedCells="1"/>
  <mergeCells count="6">
    <mergeCell ref="A1:G1"/>
    <mergeCell ref="A2:G2"/>
    <mergeCell ref="F4:G4"/>
    <mergeCell ref="B7:G7"/>
    <mergeCell ref="B10:B11"/>
    <mergeCell ref="C10:C11"/>
  </mergeCells>
  <printOptions/>
  <pageMargins left="0.7875" right="0.7875" top="1.3097222222222222" bottom="1.0631944444444446" header="0.7875" footer="0.5118055555555555"/>
  <pageSetup fitToHeight="1" fitToWidth="1" horizontalDpi="300" verticalDpi="300" orientation="portrait" paperSize="9"/>
  <headerFooter alignWithMargins="0">
    <oddHeader>&amp;R&amp;"Times New Roman,Normál"&amp;12 8.  melléklet
a 2/2017.(II.15.)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E1" sqref="E1"/>
    </sheetView>
  </sheetViews>
  <sheetFormatPr defaultColWidth="12.57421875" defaultRowHeight="12.75"/>
  <cols>
    <col min="1" max="1" width="11.57421875" style="146" customWidth="1"/>
    <col min="2" max="2" width="38.140625" style="146" customWidth="1"/>
    <col min="3" max="4" width="22.00390625" style="146" customWidth="1"/>
    <col min="5" max="5" width="25.28125" style="146" customWidth="1"/>
    <col min="6" max="16384" width="11.57421875" style="146" customWidth="1"/>
  </cols>
  <sheetData>
    <row r="1" spans="1:4" ht="30.75" customHeight="1">
      <c r="A1" s="147" t="s">
        <v>681</v>
      </c>
      <c r="B1" s="147"/>
      <c r="C1" s="147"/>
      <c r="D1" s="147"/>
    </row>
    <row r="3" ht="12.75">
      <c r="E3" s="148" t="s">
        <v>69</v>
      </c>
    </row>
    <row r="4" spans="1:5" s="150" customFormat="1" ht="12.75">
      <c r="A4" s="149"/>
      <c r="B4" s="149" t="s">
        <v>2</v>
      </c>
      <c r="C4" s="149" t="s">
        <v>3</v>
      </c>
      <c r="D4" s="149" t="s">
        <v>5</v>
      </c>
      <c r="E4" s="149" t="s">
        <v>6</v>
      </c>
    </row>
    <row r="5" spans="1:5" ht="38.25">
      <c r="A5" s="151" t="s">
        <v>682</v>
      </c>
      <c r="B5" s="151" t="s">
        <v>683</v>
      </c>
      <c r="C5" s="152" t="s">
        <v>452</v>
      </c>
      <c r="D5" s="152" t="s">
        <v>684</v>
      </c>
      <c r="E5" s="152" t="s">
        <v>685</v>
      </c>
    </row>
    <row r="6" spans="1:5" ht="39.75" customHeight="1">
      <c r="A6" s="153" t="s">
        <v>686</v>
      </c>
      <c r="B6" s="153" t="s">
        <v>687</v>
      </c>
      <c r="C6" s="154">
        <f>SUM('4.Kötelező,önk.váll.,áll.ig.fa.'!DI69:DL69)</f>
        <v>5500000</v>
      </c>
      <c r="D6" s="154">
        <f>SUM('3.Költségvetési kiadások'!AK74:AN74)</f>
        <v>5193427</v>
      </c>
      <c r="E6" s="154">
        <f>SUM('3.Költségvetési kiadások'!AO74:AR74)</f>
        <v>73608582</v>
      </c>
    </row>
  </sheetData>
  <sheetProtection selectLockedCells="1" selectUnlockedCells="1"/>
  <mergeCells count="1">
    <mergeCell ref="A1:C1"/>
  </mergeCells>
  <printOptions/>
  <pageMargins left="0.7875" right="0.7875" top="2.6631944444444446" bottom="1.0631944444444446" header="0.7875" footer="0.5118055555555555"/>
  <pageSetup fitToHeight="1" fitToWidth="1" horizontalDpi="300" verticalDpi="300" orientation="portrait" paperSize="9"/>
  <headerFooter alignWithMargins="0">
    <oddHeader>&amp;R&amp;"Times New Roman,Normál"&amp;12 9.  melléklet
a 2/2017.(II.15.)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2018-05-24T12:26:27Z</cp:lastPrinted>
  <dcterms:created xsi:type="dcterms:W3CDTF">2017-11-20T13:28:24Z</dcterms:created>
  <dcterms:modified xsi:type="dcterms:W3CDTF">2018-05-31T06:03:09Z</dcterms:modified>
  <cp:category/>
  <cp:version/>
  <cp:contentType/>
  <cp:contentStatus/>
  <cp:revision>24</cp:revision>
</cp:coreProperties>
</file>