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35" windowHeight="5160" tabRatio="599" activeTab="0"/>
  </bookViews>
  <sheets>
    <sheet name="2-3.mell" sheetId="1" r:id="rId1"/>
    <sheet name="4.mell" sheetId="2" r:id="rId2"/>
    <sheet name="4.1" sheetId="3" r:id="rId3"/>
    <sheet name="4.2" sheetId="4" r:id="rId4"/>
    <sheet name="4.3 " sheetId="5" r:id="rId5"/>
    <sheet name="5.mell" sheetId="6" r:id="rId6"/>
    <sheet name="5.1" sheetId="7" r:id="rId7"/>
    <sheet name="5.2" sheetId="8" r:id="rId8"/>
    <sheet name="5.3" sheetId="9" r:id="rId9"/>
    <sheet name="7-8.mell." sheetId="10" r:id="rId10"/>
    <sheet name="9.1-9.2" sheetId="11" r:id="rId11"/>
    <sheet name="9.3. mell." sheetId="12" r:id="rId12"/>
    <sheet name="10 mell" sheetId="13" r:id="rId13"/>
    <sheet name="11-11.2" sheetId="14" r:id="rId14"/>
    <sheet name="12 mell" sheetId="15" r:id="rId15"/>
  </sheets>
  <definedNames>
    <definedName name="_xlnm.Print_Titles" localSheetId="2">'4.1'!$6:$10</definedName>
    <definedName name="_xlnm.Print_Titles" localSheetId="4">'4.3 '!$8:$11</definedName>
    <definedName name="_xlnm.Print_Titles" localSheetId="6">'5.1'!$6:$11</definedName>
    <definedName name="_xlnm.Print_Titles" localSheetId="8">'5.3'!$6:$10</definedName>
    <definedName name="_xlnm.Print_Area" localSheetId="12">'10 mell'!$A$1:$E$11</definedName>
    <definedName name="_xlnm.Print_Area" localSheetId="13">'11-11.2'!$A$1:$H$68</definedName>
    <definedName name="_xlnm.Print_Area" localSheetId="14">'12 mell'!$A$1:$N$33</definedName>
    <definedName name="_xlnm.Print_Area" localSheetId="0">'2-3.mell'!$A$1:$E$52</definedName>
    <definedName name="_xlnm.Print_Area" localSheetId="2">'4.1'!$A$1:$O$208</definedName>
    <definedName name="_xlnm.Print_Area" localSheetId="3">'4.2'!$A$1:$O$51</definedName>
    <definedName name="_xlnm.Print_Area" localSheetId="4">'4.3 '!$A$1:$O$280</definedName>
    <definedName name="_xlnm.Print_Area" localSheetId="1">'4.mell'!$A$1:$N$65</definedName>
    <definedName name="_xlnm.Print_Area" localSheetId="6">'5.1'!$A$1:$L$279</definedName>
    <definedName name="_xlnm.Print_Area" localSheetId="7">'5.2'!$B$1:$M$56</definedName>
    <definedName name="_xlnm.Print_Area" localSheetId="8">'5.3'!$A$1:$L$311</definedName>
    <definedName name="_xlnm.Print_Area" localSheetId="5">'5.mell'!$A$1:$K$62</definedName>
    <definedName name="_xlnm.Print_Area" localSheetId="9">'7-8.mell.'!$A$1:$E$72</definedName>
    <definedName name="_xlnm.Print_Area" localSheetId="10">'9.1-9.2'!$A$1:$K$121</definedName>
  </definedNames>
  <calcPr fullCalcOnLoad="1"/>
</workbook>
</file>

<file path=xl/sharedStrings.xml><?xml version="1.0" encoding="utf-8"?>
<sst xmlns="http://schemas.openxmlformats.org/spreadsheetml/2006/main" count="2161" uniqueCount="743">
  <si>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</si>
  <si>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</si>
  <si>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</si>
  <si>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</si>
  <si>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</si>
  <si>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</si>
  <si>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</si>
  <si>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</si>
  <si>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</si>
  <si>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</si>
  <si>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</si>
  <si>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</si>
  <si>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</si>
  <si>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</si>
  <si>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</si>
  <si>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</si>
  <si>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</si>
  <si>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</si>
  <si>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</si>
  <si>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</si>
  <si>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</si>
  <si>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</si>
  <si>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</si>
  <si>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</si>
  <si>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</si>
  <si>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</si>
  <si>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</si>
  <si>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</si>
  <si>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</si>
  <si>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>Költségv.</t>
  </si>
  <si>
    <t>bevételi</t>
  </si>
  <si>
    <t>főösszeg</t>
  </si>
  <si>
    <t xml:space="preserve">     Eredeti előirányzat</t>
  </si>
  <si>
    <t>Polgármesteri Hivatal</t>
  </si>
  <si>
    <t xml:space="preserve">       Eredeti előirányzat</t>
  </si>
  <si>
    <t>Kiadási összesítő</t>
  </si>
  <si>
    <t>Működési kiadás</t>
  </si>
  <si>
    <t>Felhalmozási kiadás</t>
  </si>
  <si>
    <t>Felújítás</t>
  </si>
  <si>
    <t>Beruházás</t>
  </si>
  <si>
    <t>Kincstári Szervezet</t>
  </si>
  <si>
    <t xml:space="preserve">        Eredeti előirányzat</t>
  </si>
  <si>
    <t>1. cím költségvetési főösszege</t>
  </si>
  <si>
    <t>2. cím költségvetési főösszege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</si>
  <si>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</si>
  <si>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</si>
  <si>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</si>
  <si>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</si>
  <si>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</si>
  <si>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</si>
  <si>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</si>
  <si>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</si>
  <si>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</si>
  <si>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</si>
  <si>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II.</t>
  </si>
  <si>
    <t>III.</t>
  </si>
  <si>
    <t xml:space="preserve">                          Dorog Város Önkormányzat</t>
  </si>
  <si>
    <t xml:space="preserve">                               Felhalmozási kiadások</t>
  </si>
  <si>
    <t xml:space="preserve">                                       BERUHÁZÁS</t>
  </si>
  <si>
    <t>Alap</t>
  </si>
  <si>
    <t>ÁFA</t>
  </si>
  <si>
    <t xml:space="preserve">                                       FELÚJÍTÁS</t>
  </si>
  <si>
    <t>Felújítások összesen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</si>
  <si>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</si>
  <si>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</si>
  <si>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</si>
  <si>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</si>
  <si>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</si>
  <si>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</si>
  <si>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</si>
  <si>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</si>
  <si>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</si>
  <si>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</si>
  <si>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</si>
  <si>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</si>
  <si>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</si>
  <si>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Jegyző alá tartozó munkatárs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</si>
  <si>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</si>
  <si>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</si>
  <si>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</si>
  <si>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</si>
  <si>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</si>
  <si>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</si>
  <si>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Előirányzat felhasználási terv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</si>
  <si>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</si>
  <si>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</si>
  <si>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</si>
  <si>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</si>
  <si>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</si>
  <si>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</si>
  <si>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</si>
  <si>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</si>
  <si>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</si>
  <si>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</si>
  <si>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</si>
  <si>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</si>
  <si>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</si>
  <si>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</si>
  <si>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</si>
  <si>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</si>
  <si>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</si>
  <si>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</si>
  <si>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Pénzforgalom nélküli bevételek</t>
  </si>
  <si>
    <t>Dologi kiadások</t>
  </si>
  <si>
    <t>Felújítások</t>
  </si>
  <si>
    <t>Beruházások</t>
  </si>
  <si>
    <t>Társadalom és szoc.pol. juttatás összesen</t>
  </si>
  <si>
    <t xml:space="preserve">                Önkormányzat által folyósított ellátások</t>
  </si>
  <si>
    <t>Összesen:</t>
  </si>
  <si>
    <t>Intézmények</t>
  </si>
  <si>
    <t xml:space="preserve">   Adatok: ezer forintban</t>
  </si>
  <si>
    <t>Lízingelt lakások adómegtérítése</t>
  </si>
  <si>
    <t>Beruházások összesen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</si>
  <si>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</si>
  <si>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</si>
  <si>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</si>
  <si>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</si>
  <si>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</si>
  <si>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</si>
  <si>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23. Felhalmozási kiadások összesen (18-21)</t>
  </si>
  <si>
    <t>Köztemetés</t>
  </si>
  <si>
    <t>Város, községgazdálkodási szolgáltatás</t>
  </si>
  <si>
    <t>Időskorúak nappali ellátása</t>
  </si>
  <si>
    <t>Dorogi Többcélú Kistérségi Társulás támogatása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</si>
  <si>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</si>
  <si>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</si>
  <si>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</si>
  <si>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</si>
  <si>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</si>
  <si>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</si>
  <si>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</si>
  <si>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22. Fejlesztési célú hiteltörlesztés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</si>
  <si>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</si>
  <si>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</si>
  <si>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</si>
  <si>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</si>
  <si>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</si>
  <si>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</si>
  <si>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</si>
  <si>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</si>
  <si>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1-21.</t>
  </si>
  <si>
    <t>1-36.</t>
  </si>
  <si>
    <t>Közfoglalkoz- tatottak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</si>
  <si>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</si>
  <si>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</si>
  <si>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</si>
  <si>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</si>
  <si>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</si>
  <si>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</si>
  <si>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</si>
  <si>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</si>
  <si>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</si>
  <si>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3-5.</t>
  </si>
  <si>
    <t>Dorog Város Egyesített Sportintézménye</t>
  </si>
  <si>
    <t xml:space="preserve">DorogiEgyetértés Sportegyesület </t>
  </si>
  <si>
    <t>Dorogi Futtball Club</t>
  </si>
  <si>
    <t>Dorogi Szénmedence Sportjáért Alapítvány</t>
  </si>
  <si>
    <t>Dorogi Nehézatlétikai Klub</t>
  </si>
  <si>
    <t>Új-Hullám Sportegyesület</t>
  </si>
  <si>
    <t>Diófa Sportegyesület</t>
  </si>
  <si>
    <t>Pályázati keretösszeg dorogi egyesületi tagok részére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</si>
  <si>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</si>
  <si>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</si>
  <si>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</si>
  <si>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</si>
  <si>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</si>
  <si>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</si>
  <si>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Ell.</t>
  </si>
  <si>
    <t>Kincstár öszz.</t>
  </si>
  <si>
    <t>Közhatalmi bevételek</t>
  </si>
  <si>
    <t>Térségi Társulásnak igényelt normatíva átadása</t>
  </si>
  <si>
    <t>Egyéb szociális pénzbeli ellátások</t>
  </si>
  <si>
    <t>Bizottsági hatáskörben eseti támogatás</t>
  </si>
  <si>
    <t>Lakásfenntartással, lakhatással összefüggő ellátások</t>
  </si>
  <si>
    <t>Betegséggel kapcsolatos pénzbeli ellátások, támogatások</t>
  </si>
  <si>
    <t>Munkanélküli aktív korúak ellátása</t>
  </si>
  <si>
    <t>Homlokzatfelújítási pályázat</t>
  </si>
  <si>
    <t>1-15.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</si>
  <si>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</si>
  <si>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</si>
  <si>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</si>
  <si>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</si>
  <si>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</si>
  <si>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</si>
  <si>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</si>
  <si>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</si>
  <si>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</si>
  <si>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</si>
  <si>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</si>
  <si>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</si>
  <si>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</si>
  <si>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</si>
  <si>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</si>
  <si>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</si>
  <si>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</si>
  <si>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</si>
  <si>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</si>
  <si>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</si>
  <si>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</si>
  <si>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</si>
  <si>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>KÖT</t>
  </si>
  <si>
    <t>ÖNK</t>
  </si>
  <si>
    <t>ÁLLIG</t>
  </si>
  <si>
    <t xml:space="preserve">ÖNK </t>
  </si>
  <si>
    <t>Államigazgatási összesen</t>
  </si>
  <si>
    <t xml:space="preserve">                                       2015. évi költségvetése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</si>
  <si>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</si>
  <si>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</si>
  <si>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</si>
  <si>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</si>
  <si>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</si>
  <si>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</si>
  <si>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</si>
  <si>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</si>
  <si>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</si>
  <si>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</si>
  <si>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</si>
  <si>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</si>
  <si>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</si>
  <si>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</si>
  <si>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</si>
  <si>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</si>
  <si>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</si>
  <si>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>Ebből: - egyéb működési célú támog.áht-n belülre</t>
  </si>
  <si>
    <t xml:space="preserve">           - egyéb működési célú támog.áht-n kívülre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</si>
  <si>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</si>
  <si>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</si>
  <si>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</si>
  <si>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</si>
  <si>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</si>
  <si>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</si>
  <si>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</si>
  <si>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 xml:space="preserve">IX. </t>
  </si>
  <si>
    <t>Pénzforgalom nélküli bevétel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</si>
  <si>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</si>
  <si>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</si>
  <si>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</si>
  <si>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</si>
  <si>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</si>
  <si>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</si>
  <si>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</si>
  <si>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</si>
  <si>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</si>
  <si>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</si>
  <si>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</si>
  <si>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</si>
  <si>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</si>
  <si>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</si>
  <si>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</si>
  <si>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</si>
  <si>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</si>
  <si>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</si>
  <si>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</si>
  <si>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</si>
  <si>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</si>
  <si>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</si>
  <si>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</si>
  <si>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</si>
  <si>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1-2. Köztemető-fenntartás és működtetés</t>
  </si>
  <si>
    <t>1-3. Önkotm.vagyonnal való gazd.kapcs.feladatok</t>
  </si>
  <si>
    <t>1-4. Önkorm.elszámolasai a központi költségvetéssel</t>
  </si>
  <si>
    <t>1-5. Támogatási célú fianszírozási műveletek</t>
  </si>
  <si>
    <t>1-6. Téli közfoglalkoztatás</t>
  </si>
  <si>
    <t>1-7. Hosszabb időtartamú közfoglalkoztatás</t>
  </si>
  <si>
    <t>1-8. Állat egészségügy</t>
  </si>
  <si>
    <t>1-9. Út, autópálya építése</t>
  </si>
  <si>
    <t>1-10. Közutak, hidak,alagutak üzemeltet.fenntart.</t>
  </si>
  <si>
    <t>1-11. Nem veszélyes hulladék begyűjtsée</t>
  </si>
  <si>
    <t>1-12. Szennyvíz gyűjtése, tisztítása, elhelyezése</t>
  </si>
  <si>
    <t>1-13. Közvilágítás</t>
  </si>
  <si>
    <t>1-14. Zöldterület-kezelés</t>
  </si>
  <si>
    <t>1-15. Város és községgazd.egyéb szolgáltatások</t>
  </si>
  <si>
    <t>1-16. Járóbetegek gyógyító szakellátsa</t>
  </si>
  <si>
    <t>1-17. Sportlétesítmények működtetése és fejlesztése</t>
  </si>
  <si>
    <t>1-18. Iskolai, diáksport-tevéeknység és támogatása</t>
  </si>
  <si>
    <t>1-19. Szabadidősport tevékenység támogatása</t>
  </si>
  <si>
    <t>1-21. Civil szervezetek működési támogatása</t>
  </si>
  <si>
    <t>1-22. Óvodai nevelés, ellátás működtetési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</si>
  <si>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</si>
  <si>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</si>
  <si>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</si>
  <si>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</si>
  <si>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2-3. Támogatási célú finanszírozási műveletek</t>
  </si>
  <si>
    <t>2-4. Gyermekvédelmi pénzbeli és term.beni ellát.</t>
  </si>
  <si>
    <t>2-5. Munkanélküli aktív korúak ellátsai</t>
  </si>
  <si>
    <t>2-6. Lakásfenntartással, lakhatással összef.felad.</t>
  </si>
  <si>
    <t>2015. évi előirányzat</t>
  </si>
  <si>
    <t>2015. évi létszám összesítő</t>
  </si>
  <si>
    <t>2015. évi létszám alakulása</t>
  </si>
  <si>
    <t>2015.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</si>
  <si>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</si>
  <si>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</si>
  <si>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</si>
  <si>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</si>
  <si>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</si>
  <si>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</si>
  <si>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</si>
  <si>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</si>
  <si>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</si>
  <si>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</si>
  <si>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</si>
  <si>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</si>
  <si>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</si>
  <si>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</si>
  <si>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>1-23. Köznev.int.1-4 évf.tanulók nev.okt.összefügg. működtetési feladatok</t>
  </si>
  <si>
    <t>Önk. feladat jellege</t>
  </si>
  <si>
    <t>Finanszí-rozási bevételek</t>
  </si>
  <si>
    <t>Pénzfor-galom nélküli bevételek</t>
  </si>
  <si>
    <t xml:space="preserve">       - Kincstári Szervezet</t>
  </si>
  <si>
    <t xml:space="preserve">       -  Védőnői Szolgálat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</si>
  <si>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</si>
  <si>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</si>
  <si>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</si>
  <si>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</si>
  <si>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</si>
  <si>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</si>
  <si>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3-4. Gáthy Z. Városi Könyvtár és Helytörténeti Múzeum</t>
  </si>
  <si>
    <r>
      <t xml:space="preserve">       -  </t>
    </r>
    <r>
      <rPr>
        <b/>
        <sz val="10"/>
        <rFont val="Arial CE"/>
        <family val="0"/>
      </rPr>
      <t>Kincstári Szervezet</t>
    </r>
  </si>
  <si>
    <t xml:space="preserve">      -  Védőnői Szolgálat</t>
  </si>
  <si>
    <r>
      <t xml:space="preserve">     </t>
    </r>
    <r>
      <rPr>
        <b/>
        <u val="single"/>
        <sz val="10"/>
        <rFont val="Arial CE"/>
        <family val="0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</si>
  <si>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</si>
  <si>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</si>
  <si>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</si>
  <si>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</si>
  <si>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</si>
  <si>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</si>
  <si>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</si>
  <si>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</si>
  <si>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</si>
  <si>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</si>
  <si>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</si>
  <si>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Szent Borbála templom lépcső felújítás támogatása</t>
  </si>
  <si>
    <t>Szent József tempom felújítás támogatása</t>
  </si>
  <si>
    <t>1-34</t>
  </si>
  <si>
    <t>1-37.</t>
  </si>
  <si>
    <t>1-35.</t>
  </si>
  <si>
    <t>Házi segítségnyújtás</t>
  </si>
  <si>
    <t>Szociális étkeztetés</t>
  </si>
  <si>
    <t>Dorogi Többcélú Kistérségi Társulás tagsági támogatás</t>
  </si>
  <si>
    <t>Dorogi Többcélú Kistérségi Társnak igényelt normatíva átad</t>
  </si>
  <si>
    <t>Települési támogatás</t>
  </si>
  <si>
    <t>Idősek karácsonya természetbeni támogatás</t>
  </si>
  <si>
    <t>Óvodáztatási támogatás</t>
  </si>
  <si>
    <t>Közterületi és intézményi játszótéri eszközök beszerz.</t>
  </si>
  <si>
    <t>Zöldhulladék lerakó fejlesztése</t>
  </si>
  <si>
    <t>Schmidt Agora tervezése</t>
  </si>
  <si>
    <t>Schmidt Agora kivitelezése</t>
  </si>
  <si>
    <t>Üdülési jog megvásárlása</t>
  </si>
  <si>
    <t>Önkormányzati vagyonnal való gazdálk.kapcs.fel.</t>
  </si>
  <si>
    <t>Nyilvános WC felújítása</t>
  </si>
  <si>
    <t>Zenepavilon felújítása</t>
  </si>
  <si>
    <t>Egyéb helyiség felújítása</t>
  </si>
  <si>
    <t>Zöld kerítés kialakítása Esztergomi úton</t>
  </si>
  <si>
    <t>Közművelődés-közösségi és társadalmi részvétel fejl.</t>
  </si>
  <si>
    <t>Művelődési ház hangtech.és villamosháloz.fejl.</t>
  </si>
  <si>
    <t>Óvodai nevelés, ellátás működtetési feladatok</t>
  </si>
  <si>
    <t>Óvodák tetőfelújítás</t>
  </si>
  <si>
    <t>Köznevelési intézmény 1-4 évf. működtetési feladatok</t>
  </si>
  <si>
    <t>Iskolák tetőfelújítása</t>
  </si>
  <si>
    <t>Időskorúak, demens betegek tartós bentlakásos ellátása</t>
  </si>
  <si>
    <t xml:space="preserve">Idősek otthona felújítása </t>
  </si>
  <si>
    <t>Gyermekek napközbeni ellátása</t>
  </si>
  <si>
    <t>Tetőfelújítás</t>
  </si>
  <si>
    <t>Önkorm.és önk.hiv. jogalkotó és ált.igazg.feladatok</t>
  </si>
  <si>
    <t>Immateriális javak beszerzése</t>
  </si>
  <si>
    <t>Informatikai eszközök beszerzése</t>
  </si>
  <si>
    <t>Szgk. Beszerzés</t>
  </si>
  <si>
    <t>Beruházás összesen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</si>
  <si>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</si>
  <si>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</si>
  <si>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</si>
  <si>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</si>
  <si>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</si>
  <si>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>Polg. Hivatal felújítás tervezési ktg.</t>
  </si>
  <si>
    <t>Mátyás király u. út és járdafelújítás</t>
  </si>
  <si>
    <t>Szennyvíz gyűjtése, tisztítása, elhelyezése</t>
  </si>
  <si>
    <t>Vasút sor csapapdék csatorna felújítása</t>
  </si>
  <si>
    <t>Közvilágítás</t>
  </si>
  <si>
    <t>Díszkivilágítás fejlesztése</t>
  </si>
  <si>
    <t>Dorog Város Kulturális Közalapítvány</t>
  </si>
  <si>
    <t>Dorog Város Kommunális Közalapítvány</t>
  </si>
  <si>
    <t>Egyéb civil szervezetek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</si>
  <si>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</si>
  <si>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</si>
  <si>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</si>
  <si>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</si>
  <si>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</si>
  <si>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Tartós részesedés vásárlása, tőkemelés</t>
  </si>
  <si>
    <t>Környezetvédelmi fejlesztések</t>
  </si>
  <si>
    <t>Felszíni vízelvezető rendszerek fejlesztése</t>
  </si>
  <si>
    <t>Sportintézményrendszer fejlesztés</t>
  </si>
  <si>
    <t>Művelődési ház közösségi tér fejlesztés</t>
  </si>
  <si>
    <t>1-3</t>
  </si>
  <si>
    <t>1-14</t>
  </si>
  <si>
    <t>1-20</t>
  </si>
  <si>
    <t>1 -13</t>
  </si>
  <si>
    <t>2-1</t>
  </si>
  <si>
    <t>1-9</t>
  </si>
  <si>
    <t>1-12</t>
  </si>
  <si>
    <t>1-17</t>
  </si>
  <si>
    <t>1-22</t>
  </si>
  <si>
    <t>1-23</t>
  </si>
  <si>
    <t>1-26</t>
  </si>
  <si>
    <t>1-29</t>
  </si>
  <si>
    <t>1-15</t>
  </si>
  <si>
    <t>1-32</t>
  </si>
  <si>
    <t>3. cím költségvetési főösszege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</si>
  <si>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</si>
  <si>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</si>
  <si>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</si>
  <si>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</si>
  <si>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7. Pénzforgalom nélküli bevételek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</si>
  <si>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</si>
  <si>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</si>
  <si>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</si>
  <si>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</si>
  <si>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</si>
  <si>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</si>
  <si>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>18. Működési kiadások összesen (12-17)</t>
  </si>
  <si>
    <t xml:space="preserve">BEVÉTELEK ÖSSZESEN </t>
  </si>
  <si>
    <t>24. KIADÁSOK ÖSSZESEN</t>
  </si>
  <si>
    <t>I. félévi módosított előirányzat</t>
  </si>
  <si>
    <t>2015 évi költségvetésének I. félévi módosítása</t>
  </si>
  <si>
    <t xml:space="preserve">        Módosított előirányzat</t>
  </si>
  <si>
    <t>Kötelező összesen eredeti előirányzat</t>
  </si>
  <si>
    <t>Önkéntes összesen eredeti előirányzat</t>
  </si>
  <si>
    <t>Államigazgatási összesen eredeti előirányzat</t>
  </si>
  <si>
    <t xml:space="preserve"> 1-27 eredeti ei.</t>
  </si>
  <si>
    <t>Kötelező összesen módosított előirányzat</t>
  </si>
  <si>
    <t>Önkéntes összesen módsoított előirányzat</t>
  </si>
  <si>
    <t>Államigazgatási összesen módosított előirányzat</t>
  </si>
  <si>
    <t xml:space="preserve">     Módosított előirányzat</t>
  </si>
  <si>
    <t>Költségvetési cím és megnevezés</t>
  </si>
  <si>
    <t>Költségv.bevételi főösszeg</t>
  </si>
  <si>
    <t>Költségv.kiadási  főösszeg</t>
  </si>
  <si>
    <t>Költségv.kiadási főösszeg</t>
  </si>
  <si>
    <t>1-20. Közművelődés-közösségi részvétel fejl.</t>
  </si>
  <si>
    <t>2015. évi eredeti előirányzat</t>
  </si>
  <si>
    <t xml:space="preserve">     Felhalmozásra átadott pénzeszközök és egyéb</t>
  </si>
  <si>
    <t xml:space="preserve">                         támogatások</t>
  </si>
  <si>
    <t xml:space="preserve">        módosítás összesen</t>
  </si>
  <si>
    <t xml:space="preserve">        bérkompenzáció</t>
  </si>
  <si>
    <t xml:space="preserve">         módosítás összesen</t>
  </si>
  <si>
    <t xml:space="preserve">       módosítás összesen</t>
  </si>
  <si>
    <t>Intézmény finanszírozás</t>
  </si>
  <si>
    <t>Zöld Levelecske Alapítvány támogatása</t>
  </si>
  <si>
    <t>Eötvös Alapítvány támogatása</t>
  </si>
  <si>
    <t xml:space="preserve">         - telekadó</t>
  </si>
  <si>
    <t>Képzőművészeti alkotás vásárlása</t>
  </si>
  <si>
    <t>Esztergomi út buszváró kialakítása</t>
  </si>
  <si>
    <t>Sportcsarnok bővítés tervezési ktg</t>
  </si>
  <si>
    <t>Műv. Ház tekepálya és sörudvar tervezése</t>
  </si>
  <si>
    <t>Művelődési ház közösség tér fejlesztése</t>
  </si>
  <si>
    <t>Gyermekvédelmi pénzbeli és természetbeni ellátások</t>
  </si>
  <si>
    <t>Szociális nyári gyermekétkeztetés</t>
  </si>
  <si>
    <t>Természetbeni támogatás Erzsébet utalvány</t>
  </si>
  <si>
    <t>Járóbetegek gyógyító szakellátása</t>
  </si>
  <si>
    <t>Fogorvosi ügyelet ellát.támogatása</t>
  </si>
  <si>
    <t>1-16.</t>
  </si>
  <si>
    <t>3-7.</t>
  </si>
  <si>
    <t>Dorog Város Egyesített Sportintézmény</t>
  </si>
  <si>
    <t>Kültéri fitnesz park kialakítása</t>
  </si>
  <si>
    <t>3-8.</t>
  </si>
  <si>
    <t>Dorogi József A. Művelődési Ház</t>
  </si>
  <si>
    <t>Fénytechnikai beruházás</t>
  </si>
  <si>
    <t>Hangtechnikai beruházás</t>
  </si>
  <si>
    <t>Klubszoba bútor beszerzés</t>
  </si>
  <si>
    <t>Beruházás 1-3 cím összesen</t>
  </si>
  <si>
    <t>Sportcsarnok felújítás tervezési ktg.</t>
  </si>
  <si>
    <t>Tekepálya felújítása</t>
  </si>
  <si>
    <t>Szauna felújítás uszodában</t>
  </si>
  <si>
    <t>2-5.</t>
  </si>
  <si>
    <t>6. Finanszírozási bevétel</t>
  </si>
  <si>
    <t>17. Finanszírozási kiadások</t>
  </si>
  <si>
    <t xml:space="preserve">    Államigazgatási összesen</t>
  </si>
  <si>
    <t xml:space="preserve">       I. féléves módosított előirányzat</t>
  </si>
  <si>
    <t xml:space="preserve">    Önkéntes összesen</t>
  </si>
  <si>
    <t xml:space="preserve">    Kötelező összesen</t>
  </si>
  <si>
    <t xml:space="preserve">       -  Intézmény működtetés </t>
  </si>
  <si>
    <t xml:space="preserve">       Előirányzat rendezése</t>
  </si>
  <si>
    <t>Felhal-mozási bevételek</t>
  </si>
  <si>
    <t>Közhatal-mi bevételek</t>
  </si>
  <si>
    <t>Felhal-mozási célú támog. áht-n belülről</t>
  </si>
  <si>
    <t>Műk.c.tá-mog. áht-n belülről</t>
  </si>
  <si>
    <t>Önkor-mányzati támogatás</t>
  </si>
  <si>
    <t>Költség-vetési bevételi főösszeg</t>
  </si>
  <si>
    <t>alcím megnevezés</t>
  </si>
  <si>
    <t>Költségv. kiad. főösszeg</t>
  </si>
  <si>
    <t>Költségvetési cím és</t>
  </si>
  <si>
    <t>Sportcsarnok bővítés-új birkózócsarnok építése</t>
  </si>
  <si>
    <t>III. n.évi módosított előirányzat</t>
  </si>
  <si>
    <t>2015 évi költségvetésének III. n.évi módosítása</t>
  </si>
  <si>
    <t>2015. évi költségvetésének III. n.évi módosítása</t>
  </si>
  <si>
    <t xml:space="preserve">       III. n.évi Módosított előirányzat</t>
  </si>
  <si>
    <t xml:space="preserve">         Módosított előirányzat</t>
  </si>
  <si>
    <t xml:space="preserve">        III. n.évi  Módosított előirányzat</t>
  </si>
  <si>
    <t xml:space="preserve">       III. n.évi  Módosított előirányzat</t>
  </si>
  <si>
    <t xml:space="preserve">        III. n.éviMódosított előirányzat</t>
  </si>
  <si>
    <t xml:space="preserve">        Módosított előriányzat</t>
  </si>
  <si>
    <t>1-27 féléves</t>
  </si>
  <si>
    <t xml:space="preserve">         Módosított előriányzat</t>
  </si>
  <si>
    <t>2015. évi költségvetésének III. negyedévi módosítása</t>
  </si>
  <si>
    <t xml:space="preserve">         Módosított előironyzat</t>
  </si>
  <si>
    <t xml:space="preserve">         III. n. évi Módosított előirányzat</t>
  </si>
  <si>
    <t xml:space="preserve">        III n. évi Módosított előirányzat</t>
  </si>
  <si>
    <t xml:space="preserve">        III n.évi  Módosított előirányzat</t>
  </si>
  <si>
    <t xml:space="preserve">     III.n.évi Módosított előirányzat</t>
  </si>
  <si>
    <t xml:space="preserve">       III. n. évi Módosított előirányzat</t>
  </si>
  <si>
    <t xml:space="preserve">        III. n. évi Módosított előirányzat</t>
  </si>
  <si>
    <t xml:space="preserve">        III.n.évimódosítás összesen</t>
  </si>
  <si>
    <t xml:space="preserve">       III.n.évi Módosított előirányzat</t>
  </si>
  <si>
    <t xml:space="preserve">         Beregszászi Egyházköz.óvoda építés támog</t>
  </si>
  <si>
    <t xml:space="preserve">         Dorogi Rendőrkapítányság támog.</t>
  </si>
  <si>
    <t xml:space="preserve">         Komposztálási techn.teljes körű kidolg.</t>
  </si>
  <si>
    <t xml:space="preserve">                     2015. évi költségvetésének III. negyedévi módosítása</t>
  </si>
  <si>
    <t xml:space="preserve">                              2015. évi költésgvetésének III. negyedévi módosítása</t>
  </si>
  <si>
    <t xml:space="preserve">                              2015. évi költségvetésének III. negyedévi módosítása</t>
  </si>
  <si>
    <t>III.n.évi módosított előirányzat</t>
  </si>
  <si>
    <t xml:space="preserve">                              2015 évi költségvetésének III. negyedévi módosítása</t>
  </si>
  <si>
    <t xml:space="preserve">                     2015. évi költségvetésének III.negyedévi módosítása</t>
  </si>
  <si>
    <t xml:space="preserve">                             2015. évi költségvetésének III. negyedévi módosítása</t>
  </si>
  <si>
    <t>III.n. évi módosított előirányzat</t>
  </si>
  <si>
    <t>11/1. melléklet az …….../2015. (X.30.) önkormányzati rendelethez</t>
  </si>
  <si>
    <t xml:space="preserve">        Támogatási előleg</t>
  </si>
  <si>
    <t xml:space="preserve">         Készletbeszerzés </t>
  </si>
  <si>
    <t xml:space="preserve">         közterület üzemeltetés, köztisztaság</t>
  </si>
  <si>
    <t xml:space="preserve">         hulladékszállítás</t>
  </si>
  <si>
    <t xml:space="preserve">         egyéb külső személyi juttatás</t>
  </si>
  <si>
    <t xml:space="preserve">         bérleti díj</t>
  </si>
  <si>
    <t xml:space="preserve">         TDM létrehozásával kapcs.szakértői díj</t>
  </si>
  <si>
    <t xml:space="preserve">          zenei hangfelvétel</t>
  </si>
  <si>
    <t xml:space="preserve">          városi gyermeknap</t>
  </si>
  <si>
    <t xml:space="preserve">        módosított előirányzat</t>
  </si>
  <si>
    <t xml:space="preserve">         Normatíva pótigény</t>
  </si>
  <si>
    <t xml:space="preserve">          rendezvényszerv(Május1, Párbeszéd-,Semmelveis nap)</t>
  </si>
  <si>
    <t>Segédképletek 1-27</t>
  </si>
  <si>
    <t>félév</t>
  </si>
  <si>
    <t>III.n.év</t>
  </si>
  <si>
    <t xml:space="preserve">        Erzsébet utalvány nov.</t>
  </si>
  <si>
    <t xml:space="preserve">         Iskolák működtetésének támog</t>
  </si>
  <si>
    <t xml:space="preserve">        személygépkocsi értékesítés</t>
  </si>
  <si>
    <t xml:space="preserve">        szgk. Biztosítási díjak</t>
  </si>
  <si>
    <t xml:space="preserve">        távhő szolgáltatás</t>
  </si>
  <si>
    <t xml:space="preserve">         támogatási előleg</t>
  </si>
  <si>
    <t xml:space="preserve">         Szociális ágazati pótlék</t>
  </si>
  <si>
    <t xml:space="preserve">         Kiegészítő szociális ágazati pótlék</t>
  </si>
  <si>
    <t xml:space="preserve">         Természetbeni támogatás Erzsébet utalvány</t>
  </si>
  <si>
    <t xml:space="preserve">         Bérkompenzáció</t>
  </si>
  <si>
    <t xml:space="preserve">        Buzánszki stadion vásárlása részlet</t>
  </si>
  <si>
    <t xml:space="preserve">         Likviditási hitel törlesztés</t>
  </si>
  <si>
    <t xml:space="preserve">         Betét lekötés</t>
  </si>
  <si>
    <t xml:space="preserve">        likviditási hitel felvét</t>
  </si>
  <si>
    <t xml:space="preserve">        bankbetét lekötése</t>
  </si>
  <si>
    <t xml:space="preserve">        III. n.évi Módosított előirányzat</t>
  </si>
  <si>
    <t xml:space="preserve">         Esztergomi út zöldkerítés kialakítása</t>
  </si>
  <si>
    <t xml:space="preserve">         Esztergomi út buszváró kialakítása</t>
  </si>
  <si>
    <t xml:space="preserve">         Schmidt Agóra építés </t>
  </si>
  <si>
    <t xml:space="preserve">          Schmidt Agóra emlékfal és plasztika</t>
  </si>
  <si>
    <t xml:space="preserve">         Mátyás k. u. út és járdafelújítás</t>
  </si>
  <si>
    <t xml:space="preserve">          Művelődési ház közösségi tér fejlesztése</t>
  </si>
  <si>
    <t xml:space="preserve">         Térfigyelő kamera rendszer fejlesztése</t>
  </si>
  <si>
    <t xml:space="preserve">          Zenepavilon felújítás</t>
  </si>
  <si>
    <t xml:space="preserve">          Bérlakás felújítás</t>
  </si>
  <si>
    <t xml:space="preserve">         óvodai tetőfelújítás</t>
  </si>
  <si>
    <t xml:space="preserve">         Eötvös isk.folyósó burkolása sportpadlóval</t>
  </si>
  <si>
    <t>1-24. Gimnázium és szakképző iskola működtetési feladatok</t>
  </si>
  <si>
    <t xml:space="preserve">         Gimnázium fűtési rendszerének részleges felúj.</t>
  </si>
  <si>
    <t>1-25. Pedagógiai szakszolg.tev.működtetési feladatok</t>
  </si>
  <si>
    <t>1-26. Betegséggel kapcs. pénzbeli ellátások, támogat.</t>
  </si>
  <si>
    <t>1-27. Időskorúak, demens betegek tartós bentlakásos ellát</t>
  </si>
  <si>
    <t>1-28. Idősek, nappali betegek nappali ellátása</t>
  </si>
  <si>
    <t>1-29. Elhunyt személyek hátramaradott.pénzbeli elllátás</t>
  </si>
  <si>
    <t>1-30. Gyermekek napközbeni ellátása</t>
  </si>
  <si>
    <t>1-31. Gyermekjóléti szolgáltatások</t>
  </si>
  <si>
    <t>1-32. Gyermekvéd. pénzbeli és természetbeni ellátások</t>
  </si>
  <si>
    <t>1-33 Lakóingatlan szociális célú bérbeadása, üzemeltetése</t>
  </si>
  <si>
    <t>1-34. Lakásfenntartással, lakhatással összefügg.ellátások</t>
  </si>
  <si>
    <t>1-35. Egyéb szociális pénzbeli ellátások, támogatások</t>
  </si>
  <si>
    <t>1-36. Idősek nappali ellátása</t>
  </si>
  <si>
    <t>1-37. Szociális étkeztetés</t>
  </si>
  <si>
    <t>1-38. Házi Segítségnyújtás</t>
  </si>
  <si>
    <t xml:space="preserve">1-39.  Családsegítés </t>
  </si>
  <si>
    <t xml:space="preserve">        karbantartás</t>
  </si>
  <si>
    <t xml:space="preserve">         óvodai karbantartás</t>
  </si>
  <si>
    <t xml:space="preserve">         karbantartás</t>
  </si>
  <si>
    <t xml:space="preserve">        háziorvosi rendelő karbantartás</t>
  </si>
  <si>
    <t xml:space="preserve">        fogorvosi rendelő karbantartás</t>
  </si>
  <si>
    <t xml:space="preserve">        idősek otthona karbantartás</t>
  </si>
  <si>
    <t xml:space="preserve">         Bányásznapi engedélyezés</t>
  </si>
  <si>
    <t xml:space="preserve">          sörudvar és tekepálya tervezési ktg.</t>
  </si>
  <si>
    <t xml:space="preserve">         iskolai karbantartás</t>
  </si>
  <si>
    <t xml:space="preserve">        lakásfenntartási támog.</t>
  </si>
  <si>
    <t xml:space="preserve">         óvodáztatási támogatás</t>
  </si>
  <si>
    <t>Önkéntes összesen III.n. évi mód. előirányzat</t>
  </si>
  <si>
    <t>Kötelező összesen III.n.évi mód. előirányzat</t>
  </si>
  <si>
    <t>Államigazgatási összesen III. n.évi mód. előirányzat</t>
  </si>
  <si>
    <t xml:space="preserve">        biztosító káresemény térítése</t>
  </si>
  <si>
    <t xml:space="preserve">         finanszírozás csökk.</t>
  </si>
  <si>
    <t xml:space="preserve">      III. n. évi  Módosított előirányzat</t>
  </si>
  <si>
    <t xml:space="preserve">   </t>
  </si>
  <si>
    <t xml:space="preserve">D 1518/16,19,21,22 hrsz alaptestek bontása, ideiglenes kerítés építése </t>
  </si>
  <si>
    <t>Schmidt Agora emlékfal és plasztika építése</t>
  </si>
  <si>
    <t>Szent József u. járdafelújítás</t>
  </si>
  <si>
    <t>Schmidt Agora zöldfelület fejlesztése</t>
  </si>
  <si>
    <t>Térfigyelő kamerarendszer fejlesztése</t>
  </si>
  <si>
    <t>Eötvös iskola folyosó burkolása</t>
  </si>
  <si>
    <t>Gimnázium és szakközépiskola működtetési feladatok</t>
  </si>
  <si>
    <t>Gimnázium fűtési rendszer részleges felújítása</t>
  </si>
  <si>
    <t>1-24.</t>
  </si>
  <si>
    <t>Iskolák működtetési feladatai</t>
  </si>
  <si>
    <t>Petőfi Iskola sportcsarnok bővítésévelkapcs.terv,ktg</t>
  </si>
  <si>
    <t>Bécsi út 40. zöldfelület kialakítása</t>
  </si>
  <si>
    <t>D.1518/33. hrsz területvásárlás (parkoló intézm.háza)</t>
  </si>
  <si>
    <t xml:space="preserve">         Felszíni vízelvezető árok karbantartása</t>
  </si>
  <si>
    <t xml:space="preserve">         Schmidt Agora zöldfelület fejlesztése</t>
  </si>
  <si>
    <t>dologi</t>
  </si>
  <si>
    <t xml:space="preserve">         Petőfi iskola sportcsarnok bőv.kapcs.terv.ktg</t>
  </si>
  <si>
    <t>Buzánszki Stadion vásárlása részlet</t>
  </si>
  <si>
    <t xml:space="preserve">        idősek otthona felújítás</t>
  </si>
  <si>
    <t>Közművelődési érdekeltségnövelő pályázat</t>
  </si>
  <si>
    <t xml:space="preserve">        Polgárőrség támogatása</t>
  </si>
  <si>
    <t xml:space="preserve">         Alapellátó szolgálat bérkompenzáció átadása</t>
  </si>
  <si>
    <t xml:space="preserve">        bérkompenzáció Családsegítő Szolg. átadás</t>
  </si>
  <si>
    <t xml:space="preserve">        Szociális ágazati pótlék</t>
  </si>
  <si>
    <t xml:space="preserve">        szociális ágazati pótlék Családseg.Szolg.</t>
  </si>
  <si>
    <t xml:space="preserve">        kiegészítő szoc.ágazati pótlék Családseg.Sz.</t>
  </si>
  <si>
    <t xml:space="preserve">         Alapellátó szolgálat kieg. szociális pótlék</t>
  </si>
  <si>
    <t xml:space="preserve">        III.n.évi Módosított előirányzat</t>
  </si>
  <si>
    <t xml:space="preserve">          III.n.évi Módosított előirányzat</t>
  </si>
  <si>
    <t xml:space="preserve">      III. n.évi Módosított előirányzat</t>
  </si>
  <si>
    <t xml:space="preserve">         Közművelédési érdekeltségnöv.támog.</t>
  </si>
  <si>
    <t xml:space="preserve">D 1518/16,19,21,22 hrsz épület bontása </t>
  </si>
  <si>
    <t>Városmarketing média és komm.eszközfejlesztés</t>
  </si>
  <si>
    <t>D 1518/16,19,21,22 hrsz területvásárlás (buszváró mellett)</t>
  </si>
  <si>
    <t xml:space="preserve">          Hangtechnika és villamoshálózat fejlesztés</t>
  </si>
  <si>
    <t xml:space="preserve">         Szent József u.járdafelújítás</t>
  </si>
  <si>
    <t xml:space="preserve">         D.1518/16,19,21,22 hrsz. területvásárlás</t>
  </si>
  <si>
    <t xml:space="preserve">         D.1518/16,19,21,22 hrsz.épület bontása</t>
  </si>
  <si>
    <t xml:space="preserve">          D.1518/16,19,21,22 hrszalaptest.bontása,tereprend, ideig.kerítés</t>
  </si>
  <si>
    <t xml:space="preserve">         Egyéb üzemeltetési anyag</t>
  </si>
  <si>
    <t xml:space="preserve">         Villamos energia szolgáltatás</t>
  </si>
  <si>
    <t xml:space="preserve">         Távhő szolgáltatás</t>
  </si>
  <si>
    <t xml:space="preserve">         Gázenergia szolgáltatás</t>
  </si>
  <si>
    <t xml:space="preserve">          Víz és csatonadíj</t>
  </si>
  <si>
    <t xml:space="preserve">          Karbantartás</t>
  </si>
  <si>
    <t xml:space="preserve">         Általános tartalék</t>
  </si>
  <si>
    <t xml:space="preserve">          Szakértői díj</t>
  </si>
  <si>
    <t xml:space="preserve">           Egyéb szakmai szolgáltatás</t>
  </si>
  <si>
    <t xml:space="preserve">           Szállítási szolgáltatás</t>
  </si>
  <si>
    <t xml:space="preserve">           Postaköltség</t>
  </si>
  <si>
    <t xml:space="preserve">           Közös költség</t>
  </si>
  <si>
    <t xml:space="preserve">           Kamatkiadás</t>
  </si>
  <si>
    <t xml:space="preserve">           Dologi kiadások áfa</t>
  </si>
  <si>
    <t>Egyéb tárgyi eszköz beszerzés</t>
  </si>
  <si>
    <t xml:space="preserve">        beruházás növekedés</t>
  </si>
  <si>
    <t xml:space="preserve">        III. n..évi Módosított előirányzat</t>
  </si>
  <si>
    <t xml:space="preserve">      III. n.évi  Módosított előirányzat</t>
  </si>
  <si>
    <t xml:space="preserve">           Közvetített szolgáltatások</t>
  </si>
  <si>
    <t xml:space="preserve">           ügyvédi díjak</t>
  </si>
  <si>
    <t xml:space="preserve">           késedelmi kamat</t>
  </si>
  <si>
    <t xml:space="preserve">           tranzakciós illeték </t>
  </si>
  <si>
    <t>Dorogi Rendőrkapitányság támogatása</t>
  </si>
  <si>
    <t>Polgárőrség támogatása</t>
  </si>
  <si>
    <t>1-35</t>
  </si>
  <si>
    <t>1</t>
  </si>
  <si>
    <t>1. cím összesen</t>
  </si>
  <si>
    <t>2-4.</t>
  </si>
  <si>
    <t>2-6.</t>
  </si>
  <si>
    <t xml:space="preserve"> 2 cím összesen</t>
  </si>
  <si>
    <t>Beregszászi Egyházköz.óvoda építés támogatása</t>
  </si>
  <si>
    <t xml:space="preserve">     III. n. évi módosított előirányzat</t>
  </si>
  <si>
    <t xml:space="preserve">        október normatíva pótigény</t>
  </si>
  <si>
    <t xml:space="preserve">         október normatíva lemondás</t>
  </si>
  <si>
    <t xml:space="preserve">         október normatíva pótigény</t>
  </si>
  <si>
    <t xml:space="preserve">        Nyári napközi eszközbeszerzés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</si>
  <si>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</si>
  <si>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előirányzat</t>
  </si>
  <si>
    <t>3-1.</t>
  </si>
  <si>
    <t>Hétszínvirág Óvoda</t>
  </si>
  <si>
    <t>Kisértékű tárgyi eszköz beszerzés</t>
  </si>
  <si>
    <t>3-2.</t>
  </si>
  <si>
    <t>Petőfi Óvoda</t>
  </si>
  <si>
    <t>3-3.</t>
  </si>
  <si>
    <t>Zrínyi Óvoda</t>
  </si>
  <si>
    <t>3-4.</t>
  </si>
  <si>
    <t>Gáthy Z. Városi Könyvtár</t>
  </si>
  <si>
    <t>Idősek Gondozási Központja</t>
  </si>
  <si>
    <t>Gk. beszrzés</t>
  </si>
  <si>
    <t>3-6.</t>
  </si>
  <si>
    <t>Magyar Károly Városi Bölcsőde</t>
  </si>
  <si>
    <t>Tisztító robot</t>
  </si>
  <si>
    <t>Szárítógép</t>
  </si>
  <si>
    <t>3-9.</t>
  </si>
  <si>
    <t>Önkorm.elszámolásai központi költségvetéssel</t>
  </si>
  <si>
    <t>1-4</t>
  </si>
  <si>
    <t>Támogatási előleg visszafizetése</t>
  </si>
  <si>
    <t>Műv. Érd. Növ. Tám.</t>
  </si>
  <si>
    <t>Sport</t>
  </si>
  <si>
    <t>Kieg. Ágp</t>
  </si>
  <si>
    <t>Ágp</t>
  </si>
  <si>
    <t>Bérkomp</t>
  </si>
  <si>
    <t xml:space="preserve">       III. negyedéves módosított előirányzat</t>
  </si>
  <si>
    <t xml:space="preserve">       Módosítások összesen</t>
  </si>
  <si>
    <t xml:space="preserve">       Bérkompenzáció</t>
  </si>
  <si>
    <t xml:space="preserve">       Kiegészítő szociális ágazati pótlék</t>
  </si>
  <si>
    <t xml:space="preserve">       Szociális ágazati pótlék</t>
  </si>
  <si>
    <t xml:space="preserve">       Bevételi többlet (áfa visszatér.)</t>
  </si>
  <si>
    <t xml:space="preserve">       Ingyenes étkezők</t>
  </si>
  <si>
    <t xml:space="preserve">       Műk. tám. ÁH-n belül (nyári diákmunka)</t>
  </si>
  <si>
    <t xml:space="preserve">       Bevételi többlet</t>
  </si>
  <si>
    <t xml:space="preserve">       Művelődési érdekeltség növelő támogatás</t>
  </si>
  <si>
    <t xml:space="preserve">       Finanszírozás (sulisprint, bér, járulék)</t>
  </si>
  <si>
    <t xml:space="preserve">       Műk. tám. fejezettől</t>
  </si>
  <si>
    <t>2015. évi költségvetés III. negyedéves módosítása</t>
  </si>
  <si>
    <t xml:space="preserve">       Kisértékű eszközbeszerzés rovat (K6) átcsop.</t>
  </si>
  <si>
    <t xml:space="preserve">       Műk. tám. ÁH-n belül (támogatott nyári diákmunka)</t>
  </si>
  <si>
    <t xml:space="preserve">       Beruházás átcsop.</t>
  </si>
  <si>
    <t xml:space="preserve">       Gépkocsi beszerzés</t>
  </si>
  <si>
    <t>1-28. Időskorral összefüggő pénzbeli ellátások</t>
  </si>
  <si>
    <t>1-29. Elhunyt személyek hátramaradott.pénzbeli ellátás</t>
  </si>
  <si>
    <t>1-33. Lakóingatlan szociális célú bérbeadása, üzemeltetése</t>
  </si>
  <si>
    <t xml:space="preserve">1-40. Önkormányzatok funkcióra nem sorolható bevételei </t>
  </si>
  <si>
    <t xml:space="preserve">1-23. Köznevelési int.1-4.évf.nev.okt.működtetési feladatok </t>
  </si>
  <si>
    <t>5/3. melléklet 3-9 Kincstári Szervezet kiadásai a ……../2015 (X.30.)  önkormányzati rendelethez</t>
  </si>
  <si>
    <t>hazai forr.</t>
  </si>
  <si>
    <t>2. melléklet a 15/2015. (X.30.)  önkormányzati rendelethez</t>
  </si>
  <si>
    <t>3. melléklet a 15./2015. (X.30.) önkormányzati rendelethez</t>
  </si>
  <si>
    <t>4. melléklet a 15./2015. (X.30.) önkormányzati rendelethez</t>
  </si>
  <si>
    <t xml:space="preserve"> 4/1. melléklet a 1-40. Helyi önkormányzatok bevételei 15/2015 (X.30.) önkormányzati rendelethez</t>
  </si>
  <si>
    <t>4/2. melléklet a 2-6. Polgármesteri Hivatal bevételei 15/2015. (X.30.) önkormányzati rendelethez</t>
  </si>
  <si>
    <t xml:space="preserve"> 4/3. melléklet a 3-9. Kincstári Szervezet bevételei 15/2015 (X.30.) önkormányzati rendelethez</t>
  </si>
  <si>
    <t>5. melléklet a 15/2015. (X.30.) önkormányzati rendelethez</t>
  </si>
  <si>
    <t>5/1. melléklet 1-39. Helyi önkormányzatok kiadásai a 15/2015 (X.30.)  önkormányzati rendelethez</t>
  </si>
  <si>
    <t>5/2. melléklet 1-5. Polgármesteri Hivatal kiadásai a 15/2015 (X.30.)  önkormányzati rendelethez</t>
  </si>
  <si>
    <t>8.  melléklet a 15/2015.(X.30.) önkormányzati rendelethez</t>
  </si>
  <si>
    <t>7. melléklet a 15/2015. (X.30.) önkormányzati rendelethez</t>
  </si>
  <si>
    <t>9/2. melléklet a 15/2015. (X.30.) önkormányzati rendelethez</t>
  </si>
  <si>
    <t>9/1. melléklet a 15/2015. (X.30.) önkormányzati rendelethez</t>
  </si>
  <si>
    <t>9/3. melléklet a 15/2015. (X.30.) önkormmányzati rendelethez</t>
  </si>
  <si>
    <t>10. melléklet a 15/2015. (X.30.) önkormányzati rendelethez</t>
  </si>
  <si>
    <t>11/2. melléklet a 15/2015. (X.30.) önkormányzati rendelethez</t>
  </si>
  <si>
    <t>11. melléklet a 15/2015. (X.30.)önkormányzati  rendelethez</t>
  </si>
  <si>
    <t xml:space="preserve">12. melléklet a 15/2015. (X.30.) önkormányzati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</si>
</sst>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u val="single"/>
      <sz val="10"/>
      <name val="Arial"/>
      <family val="2"/>
    </font>
    <font>
      <b/>
      <sz val="10"/>
      <color indexed="10"/>
      <name val="Arial CE"/>
      <family val="2"/>
    </font>
    <font>
      <i/>
      <sz val="10"/>
      <name val="Arial CE"/>
      <family val="0"/>
    </font>
    <font>
      <b/>
      <sz val="10"/>
      <name val="Times New Roman CE"/>
      <family val="1"/>
    </font>
    <font>
      <b/>
      <sz val="12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Arial CE"/>
      <family val="2"/>
    </font>
    <font>
      <u val="single"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8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/>
    </xf>
    <xf numFmtId="0" fontId="8" fillId="0" borderId="15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11" xfId="0" applyFont="1" applyBorder="1" applyAlignment="1">
      <alignment horizontal="right"/>
    </xf>
    <xf numFmtId="49" fontId="8" fillId="0" borderId="1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8" fillId="0" borderId="2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0" fillId="0" borderId="0" xfId="0" applyNumberFormat="1" applyAlignment="1">
      <alignment/>
    </xf>
    <xf numFmtId="49" fontId="8" fillId="0" borderId="12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7" fillId="0" borderId="11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" fontId="3" fillId="0" borderId="0" xfId="0" applyNumberFormat="1" applyFont="1" applyAlignment="1">
      <alignment/>
    </xf>
    <xf numFmtId="3" fontId="7" fillId="0" borderId="28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 horizontal="left"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vertical="center"/>
    </xf>
    <xf numFmtId="0" fontId="8" fillId="0" borderId="10" xfId="54" applyFont="1" applyFill="1" applyBorder="1" applyAlignment="1">
      <alignment horizontal="center"/>
      <protection/>
    </xf>
    <xf numFmtId="0" fontId="8" fillId="0" borderId="13" xfId="54" applyFont="1" applyFill="1" applyBorder="1" applyAlignment="1">
      <alignment horizontal="center"/>
      <protection/>
    </xf>
    <xf numFmtId="0" fontId="9" fillId="0" borderId="10" xfId="55" applyFont="1" applyFill="1" applyBorder="1">
      <alignment/>
      <protection/>
    </xf>
    <xf numFmtId="3" fontId="7" fillId="0" borderId="14" xfId="54" applyNumberFormat="1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7" fillId="0" borderId="13" xfId="54" applyFont="1" applyFill="1" applyBorder="1">
      <alignment/>
      <protection/>
    </xf>
    <xf numFmtId="3" fontId="7" fillId="0" borderId="13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3" fontId="7" fillId="0" borderId="11" xfId="54" applyNumberFormat="1" applyFont="1" applyFill="1" applyBorder="1">
      <alignment/>
      <protection/>
    </xf>
    <xf numFmtId="3" fontId="7" fillId="0" borderId="0" xfId="54" applyNumberFormat="1" applyFont="1" applyFill="1" applyBorder="1">
      <alignment/>
      <protection/>
    </xf>
    <xf numFmtId="0" fontId="9" fillId="0" borderId="10" xfId="54" applyFont="1" applyFill="1" applyBorder="1">
      <alignment/>
      <protection/>
    </xf>
    <xf numFmtId="0" fontId="9" fillId="0" borderId="18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7" fillId="0" borderId="19" xfId="54" applyNumberFormat="1" applyFont="1" applyFill="1" applyBorder="1">
      <alignment/>
      <protection/>
    </xf>
    <xf numFmtId="3" fontId="7" fillId="0" borderId="14" xfId="55" applyNumberFormat="1" applyFont="1" applyFill="1" applyBorder="1">
      <alignment/>
      <protection/>
    </xf>
    <xf numFmtId="3" fontId="7" fillId="0" borderId="10" xfId="55" applyNumberFormat="1" applyFont="1" applyFill="1" applyBorder="1">
      <alignment/>
      <protection/>
    </xf>
    <xf numFmtId="3" fontId="7" fillId="0" borderId="11" xfId="55" applyNumberFormat="1" applyFont="1" applyFill="1" applyBorder="1">
      <alignment/>
      <protection/>
    </xf>
    <xf numFmtId="0" fontId="8" fillId="0" borderId="13" xfId="55" applyFont="1" applyFill="1" applyBorder="1" applyAlignment="1">
      <alignment/>
      <protection/>
    </xf>
    <xf numFmtId="3" fontId="7" fillId="0" borderId="0" xfId="55" applyNumberFormat="1" applyFont="1" applyFill="1" applyBorder="1">
      <alignment/>
      <protection/>
    </xf>
    <xf numFmtId="3" fontId="7" fillId="0" borderId="13" xfId="55" applyNumberFormat="1" applyFont="1" applyFill="1" applyBorder="1">
      <alignment/>
      <protection/>
    </xf>
    <xf numFmtId="0" fontId="8" fillId="0" borderId="13" xfId="55" applyFont="1" applyFill="1" applyBorder="1">
      <alignment/>
      <protection/>
    </xf>
    <xf numFmtId="0" fontId="8" fillId="0" borderId="10" xfId="55" applyFont="1" applyFill="1" applyBorder="1">
      <alignment/>
      <protection/>
    </xf>
    <xf numFmtId="3" fontId="8" fillId="0" borderId="14" xfId="54" applyNumberFormat="1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6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0" fillId="0" borderId="0" xfId="0" applyFill="1" applyAlignment="1">
      <alignment/>
    </xf>
    <xf numFmtId="0" fontId="7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3" fontId="7" fillId="0" borderId="0" xfId="55" applyNumberFormat="1" applyFont="1" applyFill="1">
      <alignment/>
      <protection/>
    </xf>
    <xf numFmtId="0" fontId="8" fillId="0" borderId="13" xfId="55" applyFont="1" applyFill="1" applyBorder="1" applyAlignment="1">
      <alignment horizontal="center"/>
      <protection/>
    </xf>
    <xf numFmtId="0" fontId="7" fillId="0" borderId="13" xfId="55" applyFont="1" applyFill="1" applyBorder="1">
      <alignment/>
      <protection/>
    </xf>
    <xf numFmtId="0" fontId="8" fillId="0" borderId="20" xfId="0" applyFont="1" applyFill="1" applyBorder="1" applyAlignment="1">
      <alignment/>
    </xf>
    <xf numFmtId="3" fontId="8" fillId="0" borderId="14" xfId="55" applyNumberFormat="1" applyFont="1" applyFill="1" applyBorder="1">
      <alignment/>
      <protection/>
    </xf>
    <xf numFmtId="3" fontId="8" fillId="0" borderId="10" xfId="55" applyNumberFormat="1" applyFont="1" applyFill="1" applyBorder="1">
      <alignment/>
      <protection/>
    </xf>
    <xf numFmtId="0" fontId="9" fillId="0" borderId="10" xfId="55" applyFont="1" applyFill="1" applyBorder="1" applyAlignment="1">
      <alignment/>
      <protection/>
    </xf>
    <xf numFmtId="0" fontId="8" fillId="0" borderId="18" xfId="0" applyFont="1" applyBorder="1" applyAlignment="1">
      <alignment/>
    </xf>
    <xf numFmtId="16" fontId="3" fillId="0" borderId="0" xfId="0" applyNumberFormat="1" applyFont="1" applyAlignment="1">
      <alignment horizontal="left"/>
    </xf>
    <xf numFmtId="3" fontId="15" fillId="0" borderId="17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8" fillId="0" borderId="22" xfId="54" applyNumberFormat="1" applyFont="1" applyFill="1" applyBorder="1">
      <alignment/>
      <protection/>
    </xf>
    <xf numFmtId="0" fontId="8" fillId="0" borderId="0" xfId="54" applyFont="1" applyFill="1" applyAlignment="1">
      <alignment horizontal="center"/>
      <protection/>
    </xf>
    <xf numFmtId="0" fontId="9" fillId="0" borderId="10" xfId="55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8" fillId="0" borderId="13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55" applyFont="1" applyFill="1" applyBorder="1" applyAlignment="1">
      <alignment/>
      <protection/>
    </xf>
    <xf numFmtId="0" fontId="17" fillId="0" borderId="13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8" fillId="0" borderId="12" xfId="54" applyFont="1" applyFill="1" applyBorder="1">
      <alignment/>
      <protection/>
    </xf>
    <xf numFmtId="49" fontId="7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2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9" fillId="0" borderId="13" xfId="54" applyFont="1" applyFill="1" applyBorder="1">
      <alignment/>
      <protection/>
    </xf>
    <xf numFmtId="0" fontId="9" fillId="0" borderId="13" xfId="54" applyFont="1" applyFill="1" applyBorder="1" applyAlignment="1">
      <alignment horizontal="center"/>
      <protection/>
    </xf>
    <xf numFmtId="3" fontId="7" fillId="0" borderId="14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4" fillId="0" borderId="12" xfId="0" applyFont="1" applyBorder="1" applyAlignment="1">
      <alignment horizontal="left"/>
    </xf>
    <xf numFmtId="0" fontId="8" fillId="0" borderId="20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27" xfId="54" applyNumberFormat="1" applyFont="1" applyFill="1" applyBorder="1">
      <alignment/>
      <protection/>
    </xf>
    <xf numFmtId="3" fontId="13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3" fontId="8" fillId="0" borderId="11" xfId="54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8" fillId="0" borderId="11" xfId="0" applyNumberFormat="1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9" fillId="0" borderId="18" xfId="0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3" fontId="9" fillId="0" borderId="27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0" borderId="22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 horizontal="right"/>
    </xf>
    <xf numFmtId="49" fontId="8" fillId="0" borderId="19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9" fillId="0" borderId="20" xfId="0" applyFont="1" applyBorder="1" applyAlignment="1">
      <alignment/>
    </xf>
    <xf numFmtId="3" fontId="9" fillId="0" borderId="13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3" fontId="9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0" fontId="8" fillId="33" borderId="13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0" fontId="8" fillId="33" borderId="18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2" xfId="0" applyFont="1" applyBorder="1" applyAlignment="1">
      <alignment/>
    </xf>
    <xf numFmtId="3" fontId="9" fillId="0" borderId="33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8" xfId="0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2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9" fillId="0" borderId="13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right"/>
    </xf>
    <xf numFmtId="3" fontId="19" fillId="0" borderId="11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6" fillId="0" borderId="0" xfId="54" applyFont="1" applyFill="1" applyAlignment="1">
      <alignment horizontal="center"/>
      <protection/>
    </xf>
    <xf numFmtId="3" fontId="0" fillId="0" borderId="0" xfId="0" applyNumberForma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1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8" fillId="0" borderId="13" xfId="54" applyFont="1" applyFill="1" applyBorder="1">
      <alignment/>
      <protection/>
    </xf>
    <xf numFmtId="3" fontId="13" fillId="0" borderId="13" xfId="0" applyNumberFormat="1" applyFont="1" applyFill="1" applyBorder="1" applyAlignment="1">
      <alignment/>
    </xf>
    <xf numFmtId="3" fontId="8" fillId="0" borderId="28" xfId="54" applyNumberFormat="1" applyFont="1" applyFill="1" applyBorder="1">
      <alignment/>
      <protection/>
    </xf>
    <xf numFmtId="0" fontId="7" fillId="0" borderId="11" xfId="54" applyFont="1" applyFill="1" applyBorder="1">
      <alignment/>
      <protection/>
    </xf>
    <xf numFmtId="0" fontId="8" fillId="0" borderId="13" xfId="55" applyFont="1" applyFill="1" applyBorder="1" applyAlignment="1">
      <alignment horizontal="center"/>
      <protection/>
    </xf>
    <xf numFmtId="0" fontId="8" fillId="0" borderId="13" xfId="54" applyFont="1" applyFill="1" applyBorder="1">
      <alignment/>
      <protection/>
    </xf>
    <xf numFmtId="3" fontId="7" fillId="0" borderId="20" xfId="54" applyNumberFormat="1" applyFont="1" applyFill="1" applyBorder="1">
      <alignment/>
      <protection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14" fillId="0" borderId="12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8" fillId="0" borderId="13" xfId="54" applyNumberFormat="1" applyFont="1" applyFill="1" applyBorder="1">
      <alignment/>
      <protection/>
    </xf>
    <xf numFmtId="3" fontId="8" fillId="0" borderId="20" xfId="54" applyNumberFormat="1" applyFont="1" applyFill="1" applyBorder="1">
      <alignment/>
      <protection/>
    </xf>
    <xf numFmtId="3" fontId="8" fillId="0" borderId="13" xfId="55" applyNumberFormat="1" applyFont="1" applyFill="1" applyBorder="1">
      <alignment/>
      <protection/>
    </xf>
    <xf numFmtId="3" fontId="8" fillId="0" borderId="0" xfId="55" applyNumberFormat="1" applyFont="1" applyFill="1" applyBorder="1">
      <alignment/>
      <protection/>
    </xf>
    <xf numFmtId="3" fontId="7" fillId="0" borderId="20" xfId="55" applyNumberFormat="1" applyFont="1" applyFill="1" applyBorder="1">
      <alignment/>
      <protection/>
    </xf>
    <xf numFmtId="3" fontId="7" fillId="0" borderId="28" xfId="55" applyNumberFormat="1" applyFont="1" applyFill="1" applyBorder="1">
      <alignment/>
      <protection/>
    </xf>
    <xf numFmtId="3" fontId="8" fillId="0" borderId="13" xfId="55" applyNumberFormat="1" applyFont="1" applyFill="1" applyBorder="1">
      <alignment/>
      <protection/>
    </xf>
    <xf numFmtId="3" fontId="8" fillId="0" borderId="0" xfId="55" applyNumberFormat="1" applyFont="1" applyFill="1" applyBorder="1">
      <alignment/>
      <protection/>
    </xf>
    <xf numFmtId="3" fontId="8" fillId="0" borderId="28" xfId="55" applyNumberFormat="1" applyFont="1" applyFill="1" applyBorder="1">
      <alignment/>
      <protection/>
    </xf>
    <xf numFmtId="0" fontId="18" fillId="0" borderId="13" xfId="55" applyFont="1" applyFill="1" applyBorder="1">
      <alignment/>
      <protection/>
    </xf>
    <xf numFmtId="0" fontId="7" fillId="0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3" fontId="9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3" fontId="9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3" fontId="9" fillId="0" borderId="37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horizontal="right"/>
    </xf>
    <xf numFmtId="3" fontId="7" fillId="0" borderId="46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47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8" fillId="0" borderId="46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vertical="center"/>
    </xf>
    <xf numFmtId="0" fontId="23" fillId="0" borderId="0" xfId="0" applyFont="1" applyAlignment="1">
      <alignment/>
    </xf>
    <xf numFmtId="49" fontId="7" fillId="0" borderId="18" xfId="0" applyNumberFormat="1" applyFont="1" applyBorder="1" applyAlignment="1">
      <alignment horizontal="center"/>
    </xf>
    <xf numFmtId="3" fontId="9" fillId="33" borderId="12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7" fillId="0" borderId="20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9" fillId="0" borderId="20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7" fillId="33" borderId="13" xfId="0" applyFont="1" applyFill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21" fillId="0" borderId="0" xfId="0" applyNumberFormat="1" applyFont="1" applyAlignment="1">
      <alignment/>
    </xf>
    <xf numFmtId="0" fontId="13" fillId="33" borderId="11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23" fillId="0" borderId="28" xfId="0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right" wrapText="1"/>
    </xf>
    <xf numFmtId="3" fontId="0" fillId="0" borderId="28" xfId="0" applyNumberFormat="1" applyFont="1" applyBorder="1" applyAlignment="1">
      <alignment horizontal="right" wrapText="1"/>
    </xf>
    <xf numFmtId="3" fontId="9" fillId="33" borderId="10" xfId="0" applyNumberFormat="1" applyFont="1" applyFill="1" applyBorder="1" applyAlignment="1">
      <alignment/>
    </xf>
    <xf numFmtId="0" fontId="8" fillId="0" borderId="11" xfId="54" applyFont="1" applyFill="1" applyBorder="1">
      <alignment/>
      <protection/>
    </xf>
    <xf numFmtId="0" fontId="8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8" fillId="0" borderId="13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54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7" fillId="0" borderId="17" xfId="54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7" fillId="0" borderId="17" xfId="55" applyFont="1" applyFill="1" applyBorder="1" applyAlignment="1">
      <alignment horizontal="right"/>
      <protection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Munka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6.7109375" style="0" customWidth="1"/>
    <col min="2" max="2" width="53.57421875" style="0" customWidth="1"/>
    <col min="3" max="3" width="13.8515625" style="0" customWidth="1"/>
    <col min="4" max="4" width="13.28125" style="0" customWidth="1"/>
    <col min="5" max="5" width="12.7109375" style="0" customWidth="1"/>
    <col min="6" max="6" width="11.28125" style="0" customWidth="1"/>
    <col min="7" max="7" width="31.7109375" style="0" customWidth="1"/>
    <col min="8" max="10" width="11.7109375" style="0" customWidth="1"/>
  </cols>
  <sheetData>
    <row r="1" spans="1:10" ht="15.75">
      <c r="A1" s="28" t="s">
        <v>725</v>
      </c>
      <c r="B1" s="28"/>
      <c r="C1" s="28"/>
      <c r="D1" s="26"/>
      <c r="E1" s="26"/>
      <c r="F1" s="28"/>
      <c r="G1" s="28"/>
      <c r="H1" s="28"/>
      <c r="I1" s="26"/>
      <c r="J1" s="26"/>
    </row>
    <row r="2" spans="1:10" ht="15.75">
      <c r="A2" s="28"/>
      <c r="B2" s="28"/>
      <c r="C2" s="28"/>
      <c r="D2" s="26"/>
      <c r="E2" s="26"/>
      <c r="F2" s="28"/>
      <c r="G2" s="28"/>
      <c r="H2" s="28"/>
      <c r="I2" s="26"/>
      <c r="J2" s="26"/>
    </row>
    <row r="3" spans="1:10" ht="15.75">
      <c r="A3" s="42"/>
      <c r="B3" s="4" t="s">
        <v>0</v>
      </c>
      <c r="C3" s="42"/>
      <c r="D3" s="31"/>
      <c r="E3" s="20"/>
      <c r="F3" s="42"/>
      <c r="G3" s="4"/>
      <c r="H3" s="42"/>
      <c r="I3" s="31"/>
      <c r="J3" s="20"/>
    </row>
    <row r="4" spans="1:10" ht="15.75">
      <c r="A4" s="42"/>
      <c r="B4" s="42" t="s">
        <v>205</v>
      </c>
      <c r="C4" s="42"/>
      <c r="D4" s="20"/>
      <c r="E4" s="27"/>
      <c r="F4" s="42"/>
      <c r="G4" s="42"/>
      <c r="H4" s="42"/>
      <c r="I4" s="20"/>
      <c r="J4" s="27"/>
    </row>
    <row r="5" spans="1:10" ht="15.75">
      <c r="A5" s="42"/>
      <c r="B5" s="42" t="s">
        <v>1</v>
      </c>
      <c r="C5" s="42"/>
      <c r="D5" s="38"/>
      <c r="E5" s="27"/>
      <c r="F5" s="42"/>
      <c r="G5" s="42"/>
      <c r="H5" s="42"/>
      <c r="I5" s="38"/>
      <c r="J5" s="27"/>
    </row>
    <row r="6" spans="1:10" ht="15.75">
      <c r="A6" s="42"/>
      <c r="B6" s="42"/>
      <c r="C6" s="42"/>
      <c r="D6" s="38"/>
      <c r="E6" s="27"/>
      <c r="F6" s="42"/>
      <c r="G6" s="42"/>
      <c r="H6" s="42"/>
      <c r="I6" s="38"/>
      <c r="J6" s="27"/>
    </row>
    <row r="7" spans="1:10" ht="13.5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8" ht="26.25" customHeight="1">
      <c r="A8" s="7" t="s">
        <v>4</v>
      </c>
      <c r="B8" s="16" t="s">
        <v>5</v>
      </c>
      <c r="C8" s="7" t="s">
        <v>6</v>
      </c>
      <c r="D8" s="566" t="s">
        <v>421</v>
      </c>
      <c r="E8" s="566" t="s">
        <v>490</v>
      </c>
      <c r="F8" s="20"/>
      <c r="G8" s="20"/>
      <c r="H8" s="20"/>
    </row>
    <row r="9" spans="1:8" ht="13.5" customHeight="1">
      <c r="A9" s="19" t="s">
        <v>7</v>
      </c>
      <c r="B9" s="20"/>
      <c r="C9" s="19"/>
      <c r="D9" s="567"/>
      <c r="E9" s="567"/>
      <c r="F9" s="20"/>
      <c r="G9" s="20"/>
      <c r="H9" s="20"/>
    </row>
    <row r="10" spans="1:8" s="279" customFormat="1" ht="18" customHeight="1">
      <c r="A10" s="17" t="s">
        <v>53</v>
      </c>
      <c r="B10" s="75" t="s">
        <v>206</v>
      </c>
      <c r="C10" s="95">
        <v>598051</v>
      </c>
      <c r="D10" s="95">
        <v>625476</v>
      </c>
      <c r="E10" s="95">
        <v>677037</v>
      </c>
      <c r="F10" s="27"/>
      <c r="G10" s="27"/>
      <c r="H10" s="27"/>
    </row>
    <row r="11" spans="1:8" s="277" customFormat="1" ht="18" customHeight="1">
      <c r="A11" s="17" t="s">
        <v>207</v>
      </c>
      <c r="B11" s="75" t="s">
        <v>208</v>
      </c>
      <c r="C11" s="95">
        <v>0</v>
      </c>
      <c r="D11" s="95">
        <v>0</v>
      </c>
      <c r="E11" s="95">
        <v>1305</v>
      </c>
      <c r="F11" s="26"/>
      <c r="G11" s="26"/>
      <c r="H11" s="26"/>
    </row>
    <row r="12" spans="1:8" s="277" customFormat="1" ht="18" customHeight="1">
      <c r="A12" s="24" t="s">
        <v>55</v>
      </c>
      <c r="B12" s="348" t="s">
        <v>169</v>
      </c>
      <c r="C12" s="113">
        <f>SUM(C13:C17)</f>
        <v>1239784</v>
      </c>
      <c r="D12" s="113">
        <f>SUM(D13:D17)</f>
        <v>1385825</v>
      </c>
      <c r="E12" s="113">
        <f>SUM(E13:E17)</f>
        <v>1385825</v>
      </c>
      <c r="F12" s="26"/>
      <c r="G12" s="26"/>
      <c r="H12" s="26"/>
    </row>
    <row r="13" spans="1:8" ht="18" customHeight="1">
      <c r="A13" s="276"/>
      <c r="B13" s="33" t="s">
        <v>209</v>
      </c>
      <c r="C13" s="94">
        <v>27500</v>
      </c>
      <c r="D13" s="94">
        <v>27500</v>
      </c>
      <c r="E13" s="94">
        <v>27500</v>
      </c>
      <c r="F13" s="27"/>
      <c r="G13" s="27"/>
      <c r="H13" s="27"/>
    </row>
    <row r="14" spans="1:8" ht="18" customHeight="1">
      <c r="A14" s="276"/>
      <c r="B14" s="33" t="s">
        <v>210</v>
      </c>
      <c r="C14" s="94">
        <v>267000</v>
      </c>
      <c r="D14" s="94">
        <v>267000</v>
      </c>
      <c r="E14" s="94">
        <v>267000</v>
      </c>
      <c r="F14" s="27"/>
      <c r="G14" s="27"/>
      <c r="H14" s="27"/>
    </row>
    <row r="15" spans="1:8" ht="18" customHeight="1">
      <c r="A15" s="276"/>
      <c r="B15" s="33" t="s">
        <v>211</v>
      </c>
      <c r="C15" s="94">
        <v>938377</v>
      </c>
      <c r="D15" s="94">
        <v>938377</v>
      </c>
      <c r="E15" s="94">
        <v>938377</v>
      </c>
      <c r="F15" s="27"/>
      <c r="G15" s="27"/>
      <c r="H15" s="27"/>
    </row>
    <row r="16" spans="1:8" ht="18" customHeight="1">
      <c r="A16" s="276"/>
      <c r="B16" s="33" t="s">
        <v>447</v>
      </c>
      <c r="C16" s="94"/>
      <c r="D16" s="94">
        <v>145791</v>
      </c>
      <c r="E16" s="94">
        <v>145791</v>
      </c>
      <c r="F16" s="27"/>
      <c r="G16" s="27"/>
      <c r="H16" s="27"/>
    </row>
    <row r="17" spans="1:8" ht="18" customHeight="1">
      <c r="A17" s="285"/>
      <c r="B17" s="30" t="s">
        <v>212</v>
      </c>
      <c r="C17" s="119">
        <v>6907</v>
      </c>
      <c r="D17" s="119">
        <v>7157</v>
      </c>
      <c r="E17" s="119">
        <v>7157</v>
      </c>
      <c r="F17" s="27"/>
      <c r="G17" s="27"/>
      <c r="H17" s="27"/>
    </row>
    <row r="18" spans="1:8" s="279" customFormat="1" ht="18" customHeight="1">
      <c r="A18" s="17" t="s">
        <v>98</v>
      </c>
      <c r="B18" s="75" t="s">
        <v>213</v>
      </c>
      <c r="C18" s="95">
        <v>325055</v>
      </c>
      <c r="D18" s="95">
        <v>329482</v>
      </c>
      <c r="E18" s="95">
        <v>370103</v>
      </c>
      <c r="F18" s="27"/>
      <c r="G18" s="27"/>
      <c r="H18" s="27"/>
    </row>
    <row r="19" spans="1:8" s="277" customFormat="1" ht="18" customHeight="1">
      <c r="A19" s="17" t="s">
        <v>214</v>
      </c>
      <c r="B19" s="75" t="s">
        <v>215</v>
      </c>
      <c r="C19" s="195">
        <v>30453</v>
      </c>
      <c r="D19" s="195">
        <v>30453</v>
      </c>
      <c r="E19" s="195">
        <v>33912</v>
      </c>
      <c r="F19" s="26"/>
      <c r="G19" s="26"/>
      <c r="H19" s="26"/>
    </row>
    <row r="20" spans="1:8" ht="18" customHeight="1">
      <c r="A20" s="76" t="s">
        <v>216</v>
      </c>
      <c r="B20" s="251" t="s">
        <v>217</v>
      </c>
      <c r="C20" s="158">
        <f>SUM(C21:C22)</f>
        <v>10800</v>
      </c>
      <c r="D20" s="158">
        <f>SUM(D21:D22)</f>
        <v>32157</v>
      </c>
      <c r="E20" s="158">
        <f>SUM(E21:E22)</f>
        <v>31950</v>
      </c>
      <c r="F20" s="27"/>
      <c r="G20" s="27"/>
      <c r="H20" s="27"/>
    </row>
    <row r="21" spans="1:8" ht="18" customHeight="1">
      <c r="A21" s="276"/>
      <c r="B21" s="33" t="s">
        <v>231</v>
      </c>
      <c r="C21" s="94">
        <v>10800</v>
      </c>
      <c r="D21" s="94">
        <v>32157</v>
      </c>
      <c r="E21" s="94">
        <v>31950</v>
      </c>
      <c r="F21" s="27"/>
      <c r="G21" s="27"/>
      <c r="H21" s="27"/>
    </row>
    <row r="22" spans="1:8" ht="18" customHeight="1">
      <c r="A22" s="285"/>
      <c r="B22" s="30" t="s">
        <v>235</v>
      </c>
      <c r="C22" s="119">
        <v>0</v>
      </c>
      <c r="D22" s="119">
        <v>0</v>
      </c>
      <c r="E22" s="119">
        <v>0</v>
      </c>
      <c r="F22" s="27"/>
      <c r="G22" s="27"/>
      <c r="H22" s="27"/>
    </row>
    <row r="23" spans="1:8" ht="18" customHeight="1">
      <c r="A23" s="76" t="s">
        <v>101</v>
      </c>
      <c r="B23" s="251" t="s">
        <v>218</v>
      </c>
      <c r="C23" s="158">
        <f>SUM(C24:C25)</f>
        <v>57009</v>
      </c>
      <c r="D23" s="158">
        <f>SUM(D24:D25)</f>
        <v>42009</v>
      </c>
      <c r="E23" s="158">
        <f>SUM(E24:E25)</f>
        <v>42009</v>
      </c>
      <c r="F23" s="27"/>
      <c r="G23" s="27"/>
      <c r="H23" s="27"/>
    </row>
    <row r="24" spans="1:8" ht="18" customHeight="1">
      <c r="A24" s="276"/>
      <c r="B24" s="33" t="s">
        <v>231</v>
      </c>
      <c r="C24" s="94">
        <v>15552</v>
      </c>
      <c r="D24" s="94">
        <v>552</v>
      </c>
      <c r="E24" s="94">
        <v>552</v>
      </c>
      <c r="F24" s="27"/>
      <c r="G24" s="27"/>
      <c r="H24" s="27"/>
    </row>
    <row r="25" spans="1:8" ht="18" customHeight="1">
      <c r="A25" s="285"/>
      <c r="B25" s="30" t="s">
        <v>235</v>
      </c>
      <c r="C25" s="119">
        <v>41457</v>
      </c>
      <c r="D25" s="119">
        <v>41457</v>
      </c>
      <c r="E25" s="119">
        <v>41457</v>
      </c>
      <c r="F25" s="27"/>
      <c r="G25" s="27"/>
      <c r="H25" s="27"/>
    </row>
    <row r="26" spans="1:8" ht="18" customHeight="1">
      <c r="A26" s="87" t="s">
        <v>219</v>
      </c>
      <c r="B26" s="52" t="s">
        <v>220</v>
      </c>
      <c r="C26" s="97">
        <v>0</v>
      </c>
      <c r="D26" s="97">
        <v>250500</v>
      </c>
      <c r="E26" s="97">
        <v>390500</v>
      </c>
      <c r="F26" s="58"/>
      <c r="G26" s="58"/>
      <c r="H26" s="58"/>
    </row>
    <row r="27" spans="1:8" ht="18" customHeight="1">
      <c r="A27" s="86" t="s">
        <v>232</v>
      </c>
      <c r="B27" s="278" t="s">
        <v>233</v>
      </c>
      <c r="C27" s="120">
        <v>0</v>
      </c>
      <c r="D27" s="120">
        <v>180041</v>
      </c>
      <c r="E27" s="120">
        <v>187241</v>
      </c>
      <c r="F27" s="27"/>
      <c r="G27" s="27"/>
      <c r="H27" s="27"/>
    </row>
    <row r="28" spans="1:8" ht="21.75" customHeight="1">
      <c r="A28" s="9"/>
      <c r="B28" s="283" t="s">
        <v>234</v>
      </c>
      <c r="C28" s="284">
        <f>SUM(C10,C11,C12,C18,C19,C20,C23,C26,C27)</f>
        <v>2261152</v>
      </c>
      <c r="D28" s="284">
        <f>SUM(D10,D11,D12,D18,D19,D20,D23,D26,D27)</f>
        <v>2875943</v>
      </c>
      <c r="E28" s="284">
        <f>SUM(E10,E11,E12,E18,E19,E20,E23,E26,E27,)</f>
        <v>3119882</v>
      </c>
      <c r="F28" s="39"/>
      <c r="G28" s="39"/>
      <c r="H28" s="39"/>
    </row>
    <row r="29" spans="1:10" ht="12.75" customHeight="1">
      <c r="A29" s="20"/>
      <c r="B29" s="26"/>
      <c r="C29" s="26"/>
      <c r="D29" s="26"/>
      <c r="E29" s="26"/>
      <c r="F29" s="39"/>
      <c r="G29" s="39"/>
      <c r="H29" s="39"/>
      <c r="I29" s="39"/>
      <c r="J29" s="39"/>
    </row>
    <row r="30" spans="1:10" ht="15.75">
      <c r="A30" s="28" t="s">
        <v>726</v>
      </c>
      <c r="B30" s="28"/>
      <c r="C30" s="28"/>
      <c r="D30" s="26"/>
      <c r="E30" s="26"/>
      <c r="F30" s="39"/>
      <c r="G30" s="39"/>
      <c r="H30" s="39"/>
      <c r="I30" s="39"/>
      <c r="J30" s="39"/>
    </row>
    <row r="31" spans="1:10" ht="15.75">
      <c r="A31" s="38"/>
      <c r="B31" s="20"/>
      <c r="C31" s="20"/>
      <c r="D31" s="20"/>
      <c r="E31" s="20"/>
      <c r="F31" s="39"/>
      <c r="G31" s="39"/>
      <c r="H31" s="39"/>
      <c r="I31" s="39"/>
      <c r="J31" s="39"/>
    </row>
    <row r="32" spans="1:10" ht="15.75">
      <c r="A32" s="42"/>
      <c r="B32" s="4" t="s">
        <v>0</v>
      </c>
      <c r="C32" s="42"/>
      <c r="D32" s="31"/>
      <c r="E32" s="20"/>
      <c r="F32" s="39"/>
      <c r="G32" s="39"/>
      <c r="H32" s="39"/>
      <c r="I32" s="39"/>
      <c r="J32" s="39"/>
    </row>
    <row r="33" spans="1:10" ht="15.75">
      <c r="A33" s="42"/>
      <c r="B33" s="42" t="s">
        <v>205</v>
      </c>
      <c r="C33" s="42"/>
      <c r="D33" s="20"/>
      <c r="E33" s="27"/>
      <c r="F33" s="39"/>
      <c r="G33" s="39"/>
      <c r="H33" s="39"/>
      <c r="I33" s="39"/>
      <c r="J33" s="39"/>
    </row>
    <row r="34" spans="1:10" ht="15.75">
      <c r="A34" s="42"/>
      <c r="B34" s="42" t="s">
        <v>1</v>
      </c>
      <c r="C34" s="42"/>
      <c r="D34" s="38"/>
      <c r="E34" s="27"/>
      <c r="F34" s="39"/>
      <c r="G34" s="39"/>
      <c r="H34" s="39"/>
      <c r="I34" s="39"/>
      <c r="J34" s="39"/>
    </row>
    <row r="35" spans="1:10" ht="15" customHeight="1">
      <c r="A35" s="20"/>
      <c r="B35" s="20"/>
      <c r="C35" s="20"/>
      <c r="D35" s="20"/>
      <c r="E35" s="20"/>
      <c r="F35" s="39"/>
      <c r="G35" s="39"/>
      <c r="H35" s="39"/>
      <c r="I35" s="39"/>
      <c r="J35" s="39"/>
    </row>
    <row r="36" spans="1:10" ht="15" customHeight="1">
      <c r="A36" s="4" t="s">
        <v>20</v>
      </c>
      <c r="B36" s="4"/>
      <c r="C36" s="5" t="s">
        <v>21</v>
      </c>
      <c r="D36" s="5"/>
      <c r="E36" s="5"/>
      <c r="F36" s="39"/>
      <c r="G36" s="39"/>
      <c r="H36" s="39"/>
      <c r="I36" s="39"/>
      <c r="J36" s="39"/>
    </row>
    <row r="37" spans="1:8" ht="18" customHeight="1">
      <c r="A37" s="7" t="s">
        <v>4</v>
      </c>
      <c r="B37" s="7" t="s">
        <v>5</v>
      </c>
      <c r="C37" s="7" t="s">
        <v>6</v>
      </c>
      <c r="D37" s="566" t="s">
        <v>421</v>
      </c>
      <c r="E37" s="566" t="s">
        <v>490</v>
      </c>
      <c r="F37" s="39"/>
      <c r="G37" s="39"/>
      <c r="H37" s="39"/>
    </row>
    <row r="38" spans="1:8" ht="18" customHeight="1">
      <c r="A38" s="19" t="s">
        <v>7</v>
      </c>
      <c r="B38" s="19"/>
      <c r="C38" s="19"/>
      <c r="D38" s="567"/>
      <c r="E38" s="567"/>
      <c r="F38" s="39"/>
      <c r="G38" s="39"/>
      <c r="H38" s="39"/>
    </row>
    <row r="39" spans="1:8" s="279" customFormat="1" ht="18" customHeight="1">
      <c r="A39" s="24" t="s">
        <v>53</v>
      </c>
      <c r="B39" s="29" t="s">
        <v>80</v>
      </c>
      <c r="C39" s="137">
        <v>699585</v>
      </c>
      <c r="D39" s="137">
        <v>729189</v>
      </c>
      <c r="E39" s="137">
        <f>SUM('5.mell'!C62)</f>
        <v>744232</v>
      </c>
      <c r="F39" s="3"/>
      <c r="G39" s="3"/>
      <c r="H39" s="3"/>
    </row>
    <row r="40" spans="1:8" s="277" customFormat="1" ht="18" customHeight="1">
      <c r="A40" s="17" t="s">
        <v>54</v>
      </c>
      <c r="B40" s="75" t="s">
        <v>81</v>
      </c>
      <c r="C40" s="95">
        <v>186836</v>
      </c>
      <c r="D40" s="95">
        <v>189924</v>
      </c>
      <c r="E40" s="95">
        <f>SUM('5.mell'!D62)</f>
        <v>193343</v>
      </c>
      <c r="F40" s="280"/>
      <c r="G40" s="280"/>
      <c r="H40" s="280"/>
    </row>
    <row r="41" spans="1:8" s="277" customFormat="1" ht="18" customHeight="1">
      <c r="A41" s="17" t="s">
        <v>55</v>
      </c>
      <c r="B41" s="75" t="s">
        <v>103</v>
      </c>
      <c r="C41" s="95">
        <v>882085</v>
      </c>
      <c r="D41" s="95">
        <v>1018811</v>
      </c>
      <c r="E41" s="95">
        <f>SUM('5.mell'!E62)</f>
        <v>996197</v>
      </c>
      <c r="F41" s="280"/>
      <c r="G41" s="280"/>
      <c r="H41" s="280"/>
    </row>
    <row r="42" spans="1:8" s="277" customFormat="1" ht="18" customHeight="1">
      <c r="A42" s="17" t="s">
        <v>98</v>
      </c>
      <c r="B42" s="75" t="s">
        <v>221</v>
      </c>
      <c r="C42" s="95">
        <v>26070</v>
      </c>
      <c r="D42" s="95">
        <v>32010</v>
      </c>
      <c r="E42" s="95">
        <f>SUM('5.mell'!F62)</f>
        <v>31960</v>
      </c>
      <c r="F42" s="280"/>
      <c r="G42" s="280"/>
      <c r="H42" s="280"/>
    </row>
    <row r="43" spans="1:8" s="277" customFormat="1" ht="18" customHeight="1">
      <c r="A43" s="24" t="s">
        <v>99</v>
      </c>
      <c r="B43" s="29" t="s">
        <v>222</v>
      </c>
      <c r="C43" s="113">
        <f>SUM(C44:C46)</f>
        <v>159901</v>
      </c>
      <c r="D43" s="113">
        <f>SUM(D44:D46)</f>
        <v>189614</v>
      </c>
      <c r="E43" s="113">
        <f>SUM(E44:E46)</f>
        <v>194440</v>
      </c>
      <c r="F43" s="3"/>
      <c r="G43" s="280"/>
      <c r="H43" s="280"/>
    </row>
    <row r="44" spans="1:8" s="279" customFormat="1" ht="18" customHeight="1">
      <c r="A44" s="74"/>
      <c r="B44" s="33" t="s">
        <v>223</v>
      </c>
      <c r="C44" s="94">
        <v>131623</v>
      </c>
      <c r="D44" s="94">
        <v>140699</v>
      </c>
      <c r="E44" s="94">
        <v>166282</v>
      </c>
      <c r="F44" s="3"/>
      <c r="G44" s="3"/>
      <c r="H44" s="3"/>
    </row>
    <row r="45" spans="1:8" ht="18" customHeight="1">
      <c r="A45" s="74"/>
      <c r="B45" s="33" t="s">
        <v>224</v>
      </c>
      <c r="C45" s="94">
        <v>23278</v>
      </c>
      <c r="D45" s="94">
        <v>23729</v>
      </c>
      <c r="E45" s="94">
        <v>28158</v>
      </c>
      <c r="F45" s="3"/>
      <c r="G45" s="3"/>
      <c r="H45" s="3"/>
    </row>
    <row r="46" spans="1:8" ht="18" customHeight="1">
      <c r="A46" s="286"/>
      <c r="B46" s="30" t="s">
        <v>225</v>
      </c>
      <c r="C46" s="119">
        <v>5000</v>
      </c>
      <c r="D46" s="119">
        <v>25186</v>
      </c>
      <c r="E46" s="119">
        <v>0</v>
      </c>
      <c r="F46" s="3"/>
      <c r="G46" s="3"/>
      <c r="H46" s="3"/>
    </row>
    <row r="47" spans="1:8" s="277" customFormat="1" ht="18" customHeight="1">
      <c r="A47" s="17" t="s">
        <v>100</v>
      </c>
      <c r="B47" s="75" t="s">
        <v>105</v>
      </c>
      <c r="C47" s="95">
        <v>159175</v>
      </c>
      <c r="D47" s="95">
        <v>295120</v>
      </c>
      <c r="E47" s="95">
        <f>SUM('5.mell'!H62)</f>
        <v>382298</v>
      </c>
      <c r="F47" s="280"/>
      <c r="G47" s="280"/>
      <c r="H47" s="280"/>
    </row>
    <row r="48" spans="1:8" s="279" customFormat="1" ht="18" customHeight="1">
      <c r="A48" s="17" t="s">
        <v>226</v>
      </c>
      <c r="B48" s="75" t="s">
        <v>104</v>
      </c>
      <c r="C48" s="95">
        <v>136000</v>
      </c>
      <c r="D48" s="95">
        <v>147914</v>
      </c>
      <c r="E48" s="95">
        <f>SUM('5.mell'!I62)</f>
        <v>156751</v>
      </c>
      <c r="F48" s="3"/>
      <c r="G48" s="3"/>
      <c r="H48" s="3"/>
    </row>
    <row r="49" spans="1:8" s="277" customFormat="1" ht="18" customHeight="1">
      <c r="A49" s="17" t="s">
        <v>145</v>
      </c>
      <c r="B49" s="75" t="s">
        <v>227</v>
      </c>
      <c r="C49" s="95">
        <v>11500</v>
      </c>
      <c r="D49" s="95">
        <v>22861</v>
      </c>
      <c r="E49" s="95">
        <f>SUM('5.mell'!J62)</f>
        <v>22961</v>
      </c>
      <c r="F49" s="280"/>
      <c r="G49" s="280"/>
      <c r="H49" s="280"/>
    </row>
    <row r="50" spans="1:8" s="277" customFormat="1" ht="18" customHeight="1">
      <c r="A50" s="25" t="s">
        <v>228</v>
      </c>
      <c r="B50" s="34" t="s">
        <v>229</v>
      </c>
      <c r="C50" s="136">
        <v>0</v>
      </c>
      <c r="D50" s="136">
        <v>250500</v>
      </c>
      <c r="E50" s="136">
        <f>SUM('5.mell'!K62)</f>
        <v>397700</v>
      </c>
      <c r="F50" s="280"/>
      <c r="G50" s="280"/>
      <c r="H50" s="280"/>
    </row>
    <row r="51" spans="1:8" ht="18" customHeight="1">
      <c r="A51" s="281"/>
      <c r="B51" s="282" t="s">
        <v>22</v>
      </c>
      <c r="C51" s="347">
        <f>SUM(C39,C40,C41,C42,C43,C47,C48,C49,C50)</f>
        <v>2261152</v>
      </c>
      <c r="D51" s="347">
        <f>SUM(D39,D40,D41,D42,D43,D47,D48,D49,D50)</f>
        <v>2875943</v>
      </c>
      <c r="E51" s="347">
        <f>SUM(E39,E40,E41,E42,E43,E47,E48,E49,E50)</f>
        <v>3119882</v>
      </c>
      <c r="F51" s="3"/>
      <c r="G51" s="3"/>
      <c r="H51" s="3"/>
    </row>
    <row r="52" spans="1:10" ht="19.5" customHeight="1">
      <c r="A52" s="3"/>
      <c r="B52" s="3"/>
      <c r="C52" s="3"/>
      <c r="D52" s="3"/>
      <c r="E52" s="3"/>
      <c r="G52" s="3"/>
      <c r="H52" s="3"/>
      <c r="I52" s="3"/>
      <c r="J52" s="3"/>
    </row>
    <row r="53" spans="1:10" ht="19.5" customHeight="1">
      <c r="A53" s="5"/>
      <c r="B53" s="5" t="s">
        <v>230</v>
      </c>
      <c r="C53" s="5"/>
      <c r="D53" s="5"/>
      <c r="E53" s="5"/>
      <c r="G53" s="3"/>
      <c r="H53" s="3"/>
      <c r="I53" s="3"/>
      <c r="J53" s="3"/>
    </row>
    <row r="54" spans="1:10" ht="19.5" customHeight="1">
      <c r="A54" s="5"/>
      <c r="B54" s="61"/>
      <c r="C54" s="60"/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23</v>
      </c>
      <c r="C55" s="122">
        <f>SUM(E28)</f>
        <v>3119882</v>
      </c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24</v>
      </c>
      <c r="C56" s="122">
        <f>SUM(E51)</f>
        <v>3119882</v>
      </c>
      <c r="D56" s="5"/>
      <c r="E56" s="133"/>
      <c r="G56" s="3"/>
      <c r="H56" s="3"/>
      <c r="I56" s="3"/>
      <c r="J56" s="3"/>
    </row>
    <row r="57" spans="1:10" ht="15" customHeight="1">
      <c r="A57" s="5"/>
      <c r="B57" s="22" t="s">
        <v>25</v>
      </c>
      <c r="C57" s="127">
        <v>0</v>
      </c>
      <c r="D57" s="5"/>
      <c r="E57" s="133"/>
      <c r="G57" s="3"/>
      <c r="H57" s="3"/>
      <c r="I57" s="3"/>
      <c r="J57" s="3"/>
    </row>
    <row r="58" spans="1:10" ht="15" customHeight="1">
      <c r="A58" s="5"/>
      <c r="B58" s="5" t="s">
        <v>25</v>
      </c>
      <c r="C58" s="122">
        <f>C55-C56</f>
        <v>0</v>
      </c>
      <c r="D58" s="5"/>
      <c r="E58" s="122"/>
      <c r="G58" s="3"/>
      <c r="H58" s="3"/>
      <c r="I58" s="3"/>
      <c r="J58" s="3"/>
    </row>
    <row r="59" spans="1:10" ht="15" customHeight="1">
      <c r="A59" s="5"/>
      <c r="B59" s="27"/>
      <c r="C59" s="27"/>
      <c r="D59" s="5"/>
      <c r="E59" s="5"/>
      <c r="G59" s="3"/>
      <c r="H59" s="3"/>
      <c r="I59" s="3"/>
      <c r="J59" s="3"/>
    </row>
    <row r="60" spans="1:10" ht="15" customHeight="1">
      <c r="A60" s="20"/>
      <c r="B60" s="27"/>
      <c r="C60" s="27"/>
      <c r="D60" s="58"/>
      <c r="E60" s="58"/>
      <c r="G60" s="3"/>
      <c r="H60" s="3"/>
      <c r="I60" s="3"/>
      <c r="J60" s="3"/>
    </row>
    <row r="61" spans="1:10" ht="15" customHeight="1">
      <c r="A61" s="36"/>
      <c r="B61" s="27"/>
      <c r="C61" s="27"/>
      <c r="D61" s="27"/>
      <c r="E61" s="27"/>
      <c r="G61" s="3"/>
      <c r="H61" s="3"/>
      <c r="I61" s="3"/>
      <c r="J61" s="3"/>
    </row>
    <row r="62" spans="1:10" ht="15" customHeight="1">
      <c r="A62" s="36"/>
      <c r="B62" s="27"/>
      <c r="C62" s="27"/>
      <c r="D62" s="27"/>
      <c r="E62" s="27"/>
      <c r="F62" s="3"/>
      <c r="G62" s="3"/>
      <c r="H62" s="3"/>
      <c r="I62" s="3"/>
      <c r="J62" s="3"/>
    </row>
    <row r="63" spans="1:10" ht="15" customHeight="1">
      <c r="A63" s="20"/>
      <c r="B63" s="26"/>
      <c r="C63" s="26"/>
      <c r="D63" s="26"/>
      <c r="E63" s="26"/>
      <c r="F63" s="3"/>
      <c r="G63" s="3"/>
      <c r="H63" s="3"/>
      <c r="I63" s="3"/>
      <c r="J63" s="3"/>
    </row>
    <row r="64" spans="1:10" ht="15" customHeight="1">
      <c r="A64" s="20"/>
      <c r="B64" s="26"/>
      <c r="C64" s="26"/>
      <c r="D64" s="26"/>
      <c r="E64" s="26"/>
      <c r="F64" s="3"/>
      <c r="G64" s="3"/>
      <c r="H64" s="3"/>
      <c r="I64" s="3"/>
      <c r="J64" s="3"/>
    </row>
    <row r="65" spans="1:10" ht="15.75">
      <c r="A65" s="64"/>
      <c r="B65" s="64"/>
      <c r="C65" s="64"/>
      <c r="D65" s="64"/>
      <c r="E65" s="64"/>
      <c r="F65" s="3"/>
      <c r="G65" s="3"/>
      <c r="H65" s="3"/>
      <c r="I65" s="3"/>
      <c r="J65" s="3"/>
    </row>
    <row r="66" spans="1:10" ht="15.75">
      <c r="A66" s="27"/>
      <c r="B66" s="27"/>
      <c r="C66" s="27"/>
      <c r="D66" s="27"/>
      <c r="E66" s="27"/>
      <c r="F66" s="3"/>
      <c r="G66" s="3"/>
      <c r="H66" s="3"/>
      <c r="I66" s="3"/>
      <c r="J66" s="3"/>
    </row>
    <row r="67" spans="1:10" ht="15.75">
      <c r="A67" s="27"/>
      <c r="B67" s="42"/>
      <c r="C67" s="65"/>
      <c r="D67" s="27"/>
      <c r="E67" s="27"/>
      <c r="F67" s="3"/>
      <c r="G67" s="3"/>
      <c r="H67" s="3"/>
      <c r="I67" s="3"/>
      <c r="J67" s="3"/>
    </row>
    <row r="68" spans="1:10" ht="15.75">
      <c r="A68" s="27"/>
      <c r="B68" s="27"/>
      <c r="C68" s="27"/>
      <c r="D68" s="27"/>
      <c r="E68" s="27"/>
      <c r="F68" s="3"/>
      <c r="G68" s="3"/>
      <c r="H68" s="3"/>
      <c r="I68" s="3"/>
      <c r="J68" s="3"/>
    </row>
    <row r="69" spans="1:10" ht="15.75">
      <c r="A69" s="27"/>
      <c r="B69" s="27"/>
      <c r="C69" s="27"/>
      <c r="D69" s="27"/>
      <c r="E69" s="27"/>
      <c r="F69" s="3"/>
      <c r="G69" s="3"/>
      <c r="H69" s="3"/>
      <c r="I69" s="3"/>
      <c r="J69" s="3"/>
    </row>
    <row r="70" spans="1:10" ht="15.75">
      <c r="A70" s="27"/>
      <c r="B70" s="27"/>
      <c r="C70" s="27"/>
      <c r="D70" s="27"/>
      <c r="E70" s="27"/>
      <c r="F70" s="3"/>
      <c r="G70" s="3"/>
      <c r="H70" s="3"/>
      <c r="I70" s="3"/>
      <c r="J70" s="3"/>
    </row>
    <row r="71" spans="1:10" ht="15.75">
      <c r="A71" s="27"/>
      <c r="B71" s="27"/>
      <c r="C71" s="27"/>
      <c r="D71" s="27"/>
      <c r="E71" s="27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5"/>
      <c r="B80" s="5"/>
      <c r="C80" s="5"/>
      <c r="D80" s="5"/>
      <c r="E80" s="5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sheetProtection/>
  <mergeCells count="4">
    <mergeCell ref="D8:D9"/>
    <mergeCell ref="D37:D38"/>
    <mergeCell ref="E8:E9"/>
    <mergeCell ref="E37:E38"/>
  </mergeCells>
  <printOptions horizontalCentered="1"/>
  <pageMargins left="0.5905511811023623" right="0.5905511811023623" top="0.3937007874015748" bottom="0.3937007874015748" header="0.5118110236220472" footer="0.31496062992125984"/>
  <pageSetup horizontalDpi="300" verticalDpi="300" orientation="portrait" paperSize="9" scale="86" r:id="rId1"/>
  <headerFooter alignWithMargins="0">
    <oddFooter>&amp;C&amp;P. oldal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zoomScalePageLayoutView="0" workbookViewId="0" topLeftCell="A1">
      <selection activeCell="A4" sqref="A4:D4"/>
    </sheetView>
  </sheetViews>
  <sheetFormatPr defaultColWidth="9.140625" defaultRowHeight="12.75"/>
  <cols>
    <col min="1" max="1" width="8.7109375" style="0" customWidth="1"/>
    <col min="2" max="2" width="49.140625" style="0" customWidth="1"/>
    <col min="3" max="3" width="17.00390625" style="0" customWidth="1"/>
    <col min="4" max="4" width="14.57421875" style="0" customWidth="1"/>
    <col min="5" max="5" width="12.00390625" style="0" customWidth="1"/>
  </cols>
  <sheetData>
    <row r="1" spans="1:4" ht="15.75">
      <c r="A1" s="4" t="s">
        <v>735</v>
      </c>
      <c r="B1" s="46"/>
      <c r="C1" s="70"/>
      <c r="D1" s="5"/>
    </row>
    <row r="2" spans="1:4" ht="15.75">
      <c r="A2" s="46"/>
      <c r="B2" s="46"/>
      <c r="C2" s="5"/>
      <c r="D2" s="5"/>
    </row>
    <row r="3" spans="1:4" ht="15.75">
      <c r="A3" s="621" t="s">
        <v>44</v>
      </c>
      <c r="B3" s="622"/>
      <c r="C3" s="622"/>
      <c r="D3" s="622"/>
    </row>
    <row r="4" spans="1:4" ht="15.75">
      <c r="A4" s="621" t="s">
        <v>514</v>
      </c>
      <c r="B4" s="622"/>
      <c r="C4" s="622"/>
      <c r="D4" s="622"/>
    </row>
    <row r="5" spans="1:4" ht="15.75">
      <c r="A5" s="621" t="s">
        <v>45</v>
      </c>
      <c r="B5" s="622"/>
      <c r="C5" s="622"/>
      <c r="D5" s="622"/>
    </row>
    <row r="6" spans="1:4" ht="15.75">
      <c r="A6" s="621" t="s">
        <v>46</v>
      </c>
      <c r="B6" s="622"/>
      <c r="C6" s="622"/>
      <c r="D6" s="622"/>
    </row>
    <row r="7" spans="1:4" ht="15.75">
      <c r="A7" s="46"/>
      <c r="B7" s="46"/>
      <c r="C7" s="5"/>
      <c r="D7" s="5"/>
    </row>
    <row r="8" spans="1:4" ht="12.75">
      <c r="A8" s="5"/>
      <c r="B8" s="5" t="s">
        <v>47</v>
      </c>
      <c r="C8" s="5"/>
      <c r="D8" s="5"/>
    </row>
    <row r="9" spans="1:5" ht="15" customHeight="1">
      <c r="A9" s="62" t="s">
        <v>48</v>
      </c>
      <c r="B9" s="49" t="s">
        <v>5</v>
      </c>
      <c r="C9" s="623" t="s">
        <v>437</v>
      </c>
      <c r="D9" s="623" t="s">
        <v>421</v>
      </c>
      <c r="E9" s="623" t="s">
        <v>490</v>
      </c>
    </row>
    <row r="10" spans="1:5" ht="26.25" customHeight="1">
      <c r="A10" s="63" t="s">
        <v>49</v>
      </c>
      <c r="B10" s="51"/>
      <c r="C10" s="567"/>
      <c r="D10" s="567"/>
      <c r="E10" s="567"/>
    </row>
    <row r="11" spans="1:5" ht="15" customHeight="1">
      <c r="A11" s="76" t="s">
        <v>694</v>
      </c>
      <c r="B11" s="541" t="s">
        <v>693</v>
      </c>
      <c r="C11" s="542"/>
      <c r="D11" s="542"/>
      <c r="E11" s="543">
        <v>15822</v>
      </c>
    </row>
    <row r="12" spans="1:5" s="540" customFormat="1" ht="15.75" customHeight="1">
      <c r="A12" s="537"/>
      <c r="B12" s="538" t="s">
        <v>695</v>
      </c>
      <c r="C12" s="539"/>
      <c r="D12" s="539"/>
      <c r="E12" s="544">
        <v>15822</v>
      </c>
    </row>
    <row r="13" spans="1:5" ht="15" customHeight="1">
      <c r="A13" s="76" t="s">
        <v>177</v>
      </c>
      <c r="B13" s="93" t="s">
        <v>121</v>
      </c>
      <c r="C13" s="114">
        <f>SUM(C15:C15)</f>
        <v>71</v>
      </c>
      <c r="D13" s="114">
        <f>SUM(D15:D15)</f>
        <v>71</v>
      </c>
      <c r="E13" s="114">
        <f>SUM(E14:E15)</f>
        <v>571</v>
      </c>
    </row>
    <row r="14" spans="1:5" s="279" customFormat="1" ht="15" customHeight="1">
      <c r="A14" s="323"/>
      <c r="B14" s="45" t="s">
        <v>661</v>
      </c>
      <c r="C14" s="117"/>
      <c r="D14" s="117"/>
      <c r="E14" s="117">
        <v>500</v>
      </c>
    </row>
    <row r="15" spans="1:5" ht="15" customHeight="1">
      <c r="A15" s="77"/>
      <c r="B15" s="45" t="s">
        <v>111</v>
      </c>
      <c r="C15" s="115">
        <v>71</v>
      </c>
      <c r="D15" s="115">
        <v>71</v>
      </c>
      <c r="E15" s="115">
        <v>71</v>
      </c>
    </row>
    <row r="16" spans="1:5" ht="15" customHeight="1">
      <c r="A16" s="76" t="s">
        <v>458</v>
      </c>
      <c r="B16" s="93" t="s">
        <v>456</v>
      </c>
      <c r="C16" s="418"/>
      <c r="D16" s="418">
        <v>182</v>
      </c>
      <c r="E16" s="418">
        <f>SUM(E17)</f>
        <v>182</v>
      </c>
    </row>
    <row r="17" spans="1:5" ht="15" customHeight="1">
      <c r="A17" s="86"/>
      <c r="B17" s="416" t="s">
        <v>457</v>
      </c>
      <c r="C17" s="417"/>
      <c r="D17" s="417">
        <v>182</v>
      </c>
      <c r="E17" s="417">
        <v>182</v>
      </c>
    </row>
    <row r="18" spans="1:5" ht="15.75" customHeight="1">
      <c r="A18" s="76" t="s">
        <v>333</v>
      </c>
      <c r="B18" s="43" t="s">
        <v>122</v>
      </c>
      <c r="C18" s="113">
        <f>SUM(C19:C19)</f>
        <v>32209</v>
      </c>
      <c r="D18" s="113">
        <f>SUM(D19:D19)</f>
        <v>33903</v>
      </c>
      <c r="E18" s="113">
        <f>SUM(E19:E19)</f>
        <v>37695</v>
      </c>
    </row>
    <row r="19" spans="1:5" ht="15.75" customHeight="1">
      <c r="A19" s="86"/>
      <c r="B19" s="15" t="s">
        <v>123</v>
      </c>
      <c r="C19" s="119">
        <v>32209</v>
      </c>
      <c r="D19" s="119">
        <v>33903</v>
      </c>
      <c r="E19" s="119">
        <v>37695</v>
      </c>
    </row>
    <row r="20" spans="1:5" ht="15.75" customHeight="1">
      <c r="A20" s="76" t="s">
        <v>334</v>
      </c>
      <c r="B20" s="71" t="s">
        <v>82</v>
      </c>
      <c r="C20" s="113">
        <f>SUM(C21:C22)</f>
        <v>58462</v>
      </c>
      <c r="D20" s="113">
        <f>SUM(D21:D22)</f>
        <v>61275</v>
      </c>
      <c r="E20" s="113">
        <f>SUM(E21:E22)</f>
        <v>69264</v>
      </c>
    </row>
    <row r="21" spans="1:5" ht="15.75" customHeight="1">
      <c r="A21" s="77"/>
      <c r="B21" s="100" t="s">
        <v>338</v>
      </c>
      <c r="C21" s="142">
        <v>6025</v>
      </c>
      <c r="D21" s="142">
        <v>6025</v>
      </c>
      <c r="E21" s="142">
        <v>6025</v>
      </c>
    </row>
    <row r="22" spans="1:5" ht="15.75" customHeight="1">
      <c r="A22" s="77"/>
      <c r="B22" s="33" t="s">
        <v>339</v>
      </c>
      <c r="C22" s="94">
        <v>52437</v>
      </c>
      <c r="D22" s="94">
        <v>55250</v>
      </c>
      <c r="E22" s="94">
        <v>63239</v>
      </c>
    </row>
    <row r="23" spans="1:5" s="279" customFormat="1" ht="15.75" customHeight="1">
      <c r="A23" s="515" t="s">
        <v>140</v>
      </c>
      <c r="B23" s="311" t="s">
        <v>129</v>
      </c>
      <c r="C23" s="158">
        <f>SUM(C27:C29)</f>
        <v>3507</v>
      </c>
      <c r="D23" s="158">
        <f>SUM(D25:D29)</f>
        <v>3958</v>
      </c>
      <c r="E23" s="158">
        <f>SUM(E24:E29)</f>
        <v>4358</v>
      </c>
    </row>
    <row r="24" spans="1:5" s="279" customFormat="1" ht="15.75" customHeight="1">
      <c r="A24" s="323"/>
      <c r="B24" s="100" t="s">
        <v>662</v>
      </c>
      <c r="C24" s="142"/>
      <c r="D24" s="142"/>
      <c r="E24" s="142">
        <v>400</v>
      </c>
    </row>
    <row r="25" spans="1:5" ht="15.75" customHeight="1">
      <c r="A25" s="77"/>
      <c r="B25" s="100" t="s">
        <v>445</v>
      </c>
      <c r="C25" s="142">
        <v>0</v>
      </c>
      <c r="D25" s="142">
        <v>151</v>
      </c>
      <c r="E25" s="142">
        <v>151</v>
      </c>
    </row>
    <row r="26" spans="1:5" ht="15.75" customHeight="1">
      <c r="A26" s="77"/>
      <c r="B26" s="100" t="s">
        <v>446</v>
      </c>
      <c r="C26" s="142">
        <v>0</v>
      </c>
      <c r="D26" s="142">
        <v>300</v>
      </c>
      <c r="E26" s="142">
        <v>300</v>
      </c>
    </row>
    <row r="27" spans="1:5" s="279" customFormat="1" ht="15.75" customHeight="1">
      <c r="A27" s="323"/>
      <c r="B27" s="100" t="s">
        <v>379</v>
      </c>
      <c r="C27" s="142">
        <v>507</v>
      </c>
      <c r="D27" s="142">
        <v>507</v>
      </c>
      <c r="E27" s="142">
        <v>507</v>
      </c>
    </row>
    <row r="28" spans="1:5" s="279" customFormat="1" ht="15.75" customHeight="1">
      <c r="A28" s="323"/>
      <c r="B28" s="100" t="s">
        <v>380</v>
      </c>
      <c r="C28" s="142">
        <v>1000</v>
      </c>
      <c r="D28" s="142">
        <v>1000</v>
      </c>
      <c r="E28" s="142">
        <v>1000</v>
      </c>
    </row>
    <row r="29" spans="1:5" s="279" customFormat="1" ht="15.75" customHeight="1">
      <c r="A29" s="331"/>
      <c r="B29" s="332" t="s">
        <v>381</v>
      </c>
      <c r="C29" s="118">
        <v>2000</v>
      </c>
      <c r="D29" s="118">
        <v>2000</v>
      </c>
      <c r="E29" s="118">
        <v>2000</v>
      </c>
    </row>
    <row r="30" spans="1:5" ht="15" customHeight="1">
      <c r="A30" s="77" t="s">
        <v>335</v>
      </c>
      <c r="B30" s="329" t="s">
        <v>337</v>
      </c>
      <c r="C30" s="330">
        <f>SUM(C31:C32)</f>
        <v>35108</v>
      </c>
      <c r="D30" s="330">
        <f>SUM(D31:D32)</f>
        <v>38171</v>
      </c>
      <c r="E30" s="330">
        <f>SUM(E31:E32)</f>
        <v>38912</v>
      </c>
    </row>
    <row r="31" spans="1:5" ht="15" customHeight="1">
      <c r="A31" s="77"/>
      <c r="B31" s="100" t="s">
        <v>338</v>
      </c>
      <c r="C31" s="142">
        <v>6365</v>
      </c>
      <c r="D31" s="142">
        <v>6365</v>
      </c>
      <c r="E31" s="142">
        <v>6365</v>
      </c>
    </row>
    <row r="32" spans="1:5" ht="15" customHeight="1">
      <c r="A32" s="77"/>
      <c r="B32" s="30" t="s">
        <v>339</v>
      </c>
      <c r="C32" s="118">
        <v>28743</v>
      </c>
      <c r="D32" s="118">
        <v>31806</v>
      </c>
      <c r="E32" s="118">
        <v>32547</v>
      </c>
    </row>
    <row r="33" spans="1:5" ht="15" customHeight="1">
      <c r="A33" s="89" t="s">
        <v>141</v>
      </c>
      <c r="B33" s="166" t="s">
        <v>336</v>
      </c>
      <c r="C33" s="158">
        <f>SUM(C34)</f>
        <v>5844</v>
      </c>
      <c r="D33" s="158">
        <f>SUM(D34)</f>
        <v>6078</v>
      </c>
      <c r="E33" s="158">
        <f>SUM(E34)</f>
        <v>6846</v>
      </c>
    </row>
    <row r="34" spans="1:5" ht="15" customHeight="1">
      <c r="A34" s="91"/>
      <c r="B34" s="22" t="s">
        <v>170</v>
      </c>
      <c r="C34" s="119">
        <v>5844</v>
      </c>
      <c r="D34" s="119">
        <v>6078</v>
      </c>
      <c r="E34" s="119">
        <v>6846</v>
      </c>
    </row>
    <row r="35" spans="1:5" ht="15" customHeight="1">
      <c r="A35" s="86" t="s">
        <v>8</v>
      </c>
      <c r="B35" s="48" t="s">
        <v>50</v>
      </c>
      <c r="C35" s="141">
        <f>SUM(C13,C18,C20,C23,C30,C33,)</f>
        <v>135201</v>
      </c>
      <c r="D35" s="141">
        <f>SUM(D13,D16,D18,D20,D23,D30,D33,)</f>
        <v>143638</v>
      </c>
      <c r="E35" s="141">
        <f>SUM(E11,E13,E16,E18,E20,E23,E30,E33,)</f>
        <v>173650</v>
      </c>
    </row>
    <row r="36" spans="1:5" ht="15" customHeight="1">
      <c r="A36" s="77" t="s">
        <v>152</v>
      </c>
      <c r="B36" s="99" t="s">
        <v>153</v>
      </c>
      <c r="C36" s="113">
        <f>SUM(C37:C43)</f>
        <v>19700</v>
      </c>
      <c r="D36" s="545">
        <f>SUM(D37:D43)</f>
        <v>20790</v>
      </c>
      <c r="E36" s="545">
        <f>SUM(E37:E43)</f>
        <v>20790</v>
      </c>
    </row>
    <row r="37" spans="1:5" ht="15" customHeight="1">
      <c r="A37" s="77"/>
      <c r="B37" s="100" t="s">
        <v>154</v>
      </c>
      <c r="C37" s="142">
        <v>5800</v>
      </c>
      <c r="D37" s="142">
        <v>5800</v>
      </c>
      <c r="E37" s="142">
        <v>5800</v>
      </c>
    </row>
    <row r="38" spans="1:5" ht="15" customHeight="1">
      <c r="A38" s="77"/>
      <c r="B38" s="100" t="s">
        <v>155</v>
      </c>
      <c r="C38" s="142">
        <v>8000</v>
      </c>
      <c r="D38" s="142">
        <v>8000</v>
      </c>
      <c r="E38" s="142">
        <v>8000</v>
      </c>
    </row>
    <row r="39" spans="1:5" ht="15" customHeight="1">
      <c r="A39" s="77"/>
      <c r="B39" s="100" t="s">
        <v>156</v>
      </c>
      <c r="C39" s="142">
        <v>400</v>
      </c>
      <c r="D39" s="142">
        <v>400</v>
      </c>
      <c r="E39" s="142">
        <v>400</v>
      </c>
    </row>
    <row r="40" spans="1:5" ht="15" customHeight="1">
      <c r="A40" s="77"/>
      <c r="B40" s="100" t="s">
        <v>157</v>
      </c>
      <c r="C40" s="142">
        <v>1500</v>
      </c>
      <c r="D40" s="142">
        <v>2000</v>
      </c>
      <c r="E40" s="142">
        <v>2000</v>
      </c>
    </row>
    <row r="41" spans="1:5" ht="15" customHeight="1">
      <c r="A41" s="77"/>
      <c r="B41" s="100" t="s">
        <v>158</v>
      </c>
      <c r="C41" s="142">
        <v>1500</v>
      </c>
      <c r="D41" s="142">
        <v>1500</v>
      </c>
      <c r="E41" s="142">
        <v>1500</v>
      </c>
    </row>
    <row r="42" spans="1:5" ht="15" customHeight="1">
      <c r="A42" s="77"/>
      <c r="B42" s="100" t="s">
        <v>159</v>
      </c>
      <c r="C42" s="142">
        <v>2000</v>
      </c>
      <c r="D42" s="142">
        <v>2000</v>
      </c>
      <c r="E42" s="142">
        <v>2000</v>
      </c>
    </row>
    <row r="43" spans="1:5" ht="15" customHeight="1">
      <c r="A43" s="77"/>
      <c r="B43" s="100" t="s">
        <v>160</v>
      </c>
      <c r="C43" s="118">
        <v>500</v>
      </c>
      <c r="D43" s="118">
        <v>1090</v>
      </c>
      <c r="E43" s="118">
        <v>1090</v>
      </c>
    </row>
    <row r="44" spans="1:5" ht="15" customHeight="1">
      <c r="A44" s="87"/>
      <c r="B44" s="12" t="s">
        <v>50</v>
      </c>
      <c r="C44" s="96">
        <f>SUM(C35,C36)</f>
        <v>154901</v>
      </c>
      <c r="D44" s="96">
        <f>SUM(D35,D36)</f>
        <v>164428</v>
      </c>
      <c r="E44" s="96">
        <f>SUM(E35,E36)</f>
        <v>194440</v>
      </c>
    </row>
    <row r="46" spans="1:3" ht="15.75">
      <c r="A46" s="4" t="s">
        <v>734</v>
      </c>
      <c r="B46" s="4"/>
      <c r="C46" s="4"/>
    </row>
    <row r="47" spans="1:3" ht="15.75">
      <c r="A47" s="4"/>
      <c r="B47" s="4"/>
      <c r="C47" s="4"/>
    </row>
    <row r="48" spans="1:4" ht="15.75">
      <c r="A48" s="608" t="s">
        <v>51</v>
      </c>
      <c r="B48" s="622"/>
      <c r="C48" s="622"/>
      <c r="D48" s="622"/>
    </row>
    <row r="49" spans="1:4" ht="15.75">
      <c r="A49" s="608" t="s">
        <v>515</v>
      </c>
      <c r="B49" s="622"/>
      <c r="C49" s="622"/>
      <c r="D49" s="622"/>
    </row>
    <row r="50" spans="1:4" ht="15.75">
      <c r="A50" s="608" t="s">
        <v>107</v>
      </c>
      <c r="B50" s="622"/>
      <c r="C50" s="622"/>
      <c r="D50" s="622"/>
    </row>
    <row r="51" spans="1:3" ht="12.75">
      <c r="A51" s="5"/>
      <c r="B51" s="5"/>
      <c r="C51" s="5"/>
    </row>
    <row r="52" spans="1:3" ht="12.75">
      <c r="A52" s="5"/>
      <c r="B52" s="5" t="s">
        <v>52</v>
      </c>
      <c r="C52" s="5"/>
    </row>
    <row r="53" spans="1:5" ht="15" customHeight="1">
      <c r="A53" s="49" t="s">
        <v>4</v>
      </c>
      <c r="B53" s="49" t="s">
        <v>5</v>
      </c>
      <c r="C53" s="623" t="s">
        <v>437</v>
      </c>
      <c r="D53" s="623" t="s">
        <v>421</v>
      </c>
      <c r="E53" s="623" t="s">
        <v>490</v>
      </c>
    </row>
    <row r="54" spans="1:5" ht="24.75" customHeight="1">
      <c r="A54" s="50" t="s">
        <v>7</v>
      </c>
      <c r="B54" s="50"/>
      <c r="C54" s="605"/>
      <c r="D54" s="605"/>
      <c r="E54" s="605"/>
    </row>
    <row r="55" spans="1:5" ht="21" customHeight="1">
      <c r="A55" s="92" t="s">
        <v>402</v>
      </c>
      <c r="B55" s="193" t="s">
        <v>174</v>
      </c>
      <c r="C55" s="516">
        <v>60</v>
      </c>
      <c r="D55" s="516">
        <v>60</v>
      </c>
      <c r="E55" s="516">
        <v>60</v>
      </c>
    </row>
    <row r="56" spans="1:5" ht="15" customHeight="1">
      <c r="A56" s="76" t="s">
        <v>405</v>
      </c>
      <c r="B56" s="311" t="s">
        <v>453</v>
      </c>
      <c r="C56" s="158">
        <v>0</v>
      </c>
      <c r="D56" s="158">
        <f>SUM(D57:D58)</f>
        <v>3406</v>
      </c>
      <c r="E56" s="158">
        <f>SUM(E57:E58)</f>
        <v>5206</v>
      </c>
    </row>
    <row r="57" spans="1:5" ht="15" customHeight="1">
      <c r="A57" s="77"/>
      <c r="B57" s="100" t="s">
        <v>454</v>
      </c>
      <c r="C57" s="415"/>
      <c r="D57" s="142">
        <v>1376</v>
      </c>
      <c r="E57" s="142">
        <v>1376</v>
      </c>
    </row>
    <row r="58" spans="1:5" ht="15" customHeight="1">
      <c r="A58" s="86"/>
      <c r="B58" s="332" t="s">
        <v>455</v>
      </c>
      <c r="C58" s="347"/>
      <c r="D58" s="118">
        <v>2030</v>
      </c>
      <c r="E58" s="118">
        <v>3830</v>
      </c>
    </row>
    <row r="59" spans="1:5" s="514" customFormat="1" ht="15" customHeight="1">
      <c r="A59" s="91" t="s">
        <v>333</v>
      </c>
      <c r="B59" s="194" t="s">
        <v>173</v>
      </c>
      <c r="C59" s="312">
        <v>650</v>
      </c>
      <c r="D59" s="312">
        <v>650</v>
      </c>
      <c r="E59" s="312">
        <v>650</v>
      </c>
    </row>
    <row r="60" spans="1:5" s="514" customFormat="1" ht="15" customHeight="1">
      <c r="A60" s="89" t="s">
        <v>663</v>
      </c>
      <c r="B60" s="166" t="s">
        <v>171</v>
      </c>
      <c r="C60" s="158">
        <f>SUM(C61:C65)</f>
        <v>9750</v>
      </c>
      <c r="D60" s="158">
        <f>SUM(D61:D65)</f>
        <v>9750</v>
      </c>
      <c r="E60" s="158">
        <f>SUM(E61:E65)</f>
        <v>9750</v>
      </c>
    </row>
    <row r="61" spans="1:5" s="514" customFormat="1" ht="15" customHeight="1">
      <c r="A61" s="90"/>
      <c r="B61" s="27" t="s">
        <v>340</v>
      </c>
      <c r="C61" s="142">
        <v>4400</v>
      </c>
      <c r="D61" s="142">
        <v>4400</v>
      </c>
      <c r="E61" s="142">
        <v>4400</v>
      </c>
    </row>
    <row r="62" spans="1:5" s="514" customFormat="1" ht="15" customHeight="1">
      <c r="A62" s="90"/>
      <c r="B62" s="27" t="s">
        <v>120</v>
      </c>
      <c r="C62" s="142">
        <v>1200</v>
      </c>
      <c r="D62" s="142">
        <v>1200</v>
      </c>
      <c r="E62" s="142">
        <v>1200</v>
      </c>
    </row>
    <row r="63" spans="1:5" s="514" customFormat="1" ht="15" customHeight="1">
      <c r="A63" s="90"/>
      <c r="B63" s="27" t="s">
        <v>372</v>
      </c>
      <c r="C63" s="142">
        <v>1000</v>
      </c>
      <c r="D63" s="142">
        <v>1000</v>
      </c>
      <c r="E63" s="142">
        <v>1000</v>
      </c>
    </row>
    <row r="64" spans="1:5" s="514" customFormat="1" ht="15" customHeight="1">
      <c r="A64" s="90"/>
      <c r="B64" s="27" t="s">
        <v>341</v>
      </c>
      <c r="C64" s="142">
        <v>3000</v>
      </c>
      <c r="D64" s="142">
        <v>3000</v>
      </c>
      <c r="E64" s="142">
        <v>3000</v>
      </c>
    </row>
    <row r="65" spans="1:5" s="514" customFormat="1" ht="15" customHeight="1">
      <c r="A65" s="91"/>
      <c r="B65" s="22" t="s">
        <v>172</v>
      </c>
      <c r="C65" s="118">
        <v>150</v>
      </c>
      <c r="D65" s="118">
        <v>150</v>
      </c>
      <c r="E65" s="118">
        <v>150</v>
      </c>
    </row>
    <row r="66" spans="1:5" s="328" customFormat="1" ht="15" customHeight="1">
      <c r="A66" s="517" t="s">
        <v>664</v>
      </c>
      <c r="B66" s="58" t="s">
        <v>665</v>
      </c>
      <c r="C66" s="415">
        <f>SUM(C55,C56,C59,C60)</f>
        <v>10460</v>
      </c>
      <c r="D66" s="415">
        <f>SUM(D55,D56,D59,D60)</f>
        <v>13866</v>
      </c>
      <c r="E66" s="415">
        <f>SUM(E55,E56,E59,E60)</f>
        <v>15666</v>
      </c>
    </row>
    <row r="67" spans="1:5" ht="15" customHeight="1">
      <c r="A67" s="89" t="s">
        <v>666</v>
      </c>
      <c r="B67" s="311" t="s">
        <v>453</v>
      </c>
      <c r="C67" s="158">
        <f>SUM(C68)</f>
        <v>110</v>
      </c>
      <c r="D67" s="158">
        <f>SUM(D68)</f>
        <v>110</v>
      </c>
      <c r="E67" s="158">
        <f>SUM(E68)</f>
        <v>60</v>
      </c>
    </row>
    <row r="68" spans="1:5" ht="15" customHeight="1">
      <c r="A68" s="91"/>
      <c r="B68" s="196" t="s">
        <v>342</v>
      </c>
      <c r="C68" s="518">
        <v>110</v>
      </c>
      <c r="D68" s="518">
        <v>110</v>
      </c>
      <c r="E68" s="518">
        <v>60</v>
      </c>
    </row>
    <row r="69" spans="1:5" ht="15" customHeight="1">
      <c r="A69" s="92" t="s">
        <v>471</v>
      </c>
      <c r="B69" s="193" t="s">
        <v>175</v>
      </c>
      <c r="C69" s="195">
        <v>7500</v>
      </c>
      <c r="D69" s="195">
        <v>10934</v>
      </c>
      <c r="E69" s="195">
        <v>10934</v>
      </c>
    </row>
    <row r="70" spans="1:5" ht="15" customHeight="1">
      <c r="A70" s="92" t="s">
        <v>667</v>
      </c>
      <c r="B70" s="194" t="s">
        <v>173</v>
      </c>
      <c r="C70" s="312">
        <v>8000</v>
      </c>
      <c r="D70" s="312">
        <v>7100</v>
      </c>
      <c r="E70" s="312">
        <v>5300</v>
      </c>
    </row>
    <row r="71" spans="1:5" ht="15" customHeight="1">
      <c r="A71" s="91" t="s">
        <v>9</v>
      </c>
      <c r="B71" s="48" t="s">
        <v>668</v>
      </c>
      <c r="C71" s="120">
        <f>SUM(C67,C69,C70)</f>
        <v>15610</v>
      </c>
      <c r="D71" s="120">
        <f>SUM(D67,D69,D70)</f>
        <v>18144</v>
      </c>
      <c r="E71" s="120">
        <f>SUM(E67,E69,E70)</f>
        <v>16294</v>
      </c>
    </row>
    <row r="72" spans="1:5" ht="15" customHeight="1">
      <c r="A72" s="92"/>
      <c r="B72" s="57" t="s">
        <v>106</v>
      </c>
      <c r="C72" s="97">
        <f>SUM(C66,C71)</f>
        <v>26070</v>
      </c>
      <c r="D72" s="97">
        <f>SUM(D66,D71)</f>
        <v>32010</v>
      </c>
      <c r="E72" s="97">
        <f>SUM(E66,E71)</f>
        <v>31960</v>
      </c>
    </row>
    <row r="73" spans="1:3" ht="12.75">
      <c r="A73" s="67"/>
      <c r="B73" s="66"/>
      <c r="C73" s="66"/>
    </row>
    <row r="74" spans="1:3" ht="12.75">
      <c r="A74" s="68"/>
      <c r="B74" s="68"/>
      <c r="C74" s="68"/>
    </row>
  </sheetData>
  <sheetProtection/>
  <mergeCells count="13">
    <mergeCell ref="A50:D50"/>
    <mergeCell ref="E9:E10"/>
    <mergeCell ref="E53:E54"/>
    <mergeCell ref="A3:D3"/>
    <mergeCell ref="A4:D4"/>
    <mergeCell ref="A5:D5"/>
    <mergeCell ref="A6:D6"/>
    <mergeCell ref="C9:C10"/>
    <mergeCell ref="C53:C54"/>
    <mergeCell ref="D9:D10"/>
    <mergeCell ref="D53:D54"/>
    <mergeCell ref="A48:D48"/>
    <mergeCell ref="A49:D49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79" r:id="rId1"/>
  <headerFooter alignWithMargins="0">
    <oddFooter>&amp;C&amp;P. oldal</oddFooter>
  </headerFooter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1" width="6.7109375" style="0" customWidth="1"/>
    <col min="2" max="2" width="48.00390625" style="0" customWidth="1"/>
    <col min="3" max="3" width="10.7109375" style="0" customWidth="1"/>
    <col min="4" max="4" width="11.00390625" style="0" customWidth="1"/>
    <col min="5" max="5" width="10.7109375" style="0" customWidth="1"/>
    <col min="8" max="8" width="10.421875" style="0" customWidth="1"/>
    <col min="11" max="11" width="10.57421875" style="0" customWidth="1"/>
  </cols>
  <sheetData>
    <row r="1" spans="1:5" ht="15.75">
      <c r="A1" s="46" t="s">
        <v>737</v>
      </c>
      <c r="B1" s="46"/>
      <c r="C1" s="46"/>
      <c r="D1" s="46"/>
      <c r="E1" s="46"/>
    </row>
    <row r="2" spans="1:5" ht="15.75">
      <c r="A2" s="46"/>
      <c r="B2" s="46"/>
      <c r="C2" s="46"/>
      <c r="D2" s="46"/>
      <c r="E2" s="46"/>
    </row>
    <row r="3" spans="1:8" ht="15.75">
      <c r="A3" s="621" t="s">
        <v>56</v>
      </c>
      <c r="B3" s="622"/>
      <c r="C3" s="622"/>
      <c r="D3" s="622"/>
      <c r="E3" s="622"/>
      <c r="F3" s="622"/>
      <c r="G3" s="622"/>
      <c r="H3" s="622"/>
    </row>
    <row r="4" spans="1:8" ht="15.75">
      <c r="A4" s="621" t="s">
        <v>516</v>
      </c>
      <c r="B4" s="622"/>
      <c r="C4" s="622"/>
      <c r="D4" s="622"/>
      <c r="E4" s="622"/>
      <c r="F4" s="622"/>
      <c r="G4" s="622"/>
      <c r="H4" s="622"/>
    </row>
    <row r="5" spans="1:8" ht="15.75">
      <c r="A5" s="621" t="s">
        <v>57</v>
      </c>
      <c r="B5" s="622"/>
      <c r="C5" s="622"/>
      <c r="D5" s="622"/>
      <c r="E5" s="622"/>
      <c r="F5" s="622"/>
      <c r="G5" s="622"/>
      <c r="H5" s="622"/>
    </row>
    <row r="6" spans="1:8" ht="15.75">
      <c r="A6" s="621" t="s">
        <v>58</v>
      </c>
      <c r="B6" s="622"/>
      <c r="C6" s="622"/>
      <c r="D6" s="622"/>
      <c r="E6" s="622"/>
      <c r="F6" s="622"/>
      <c r="G6" s="622"/>
      <c r="H6" s="622"/>
    </row>
    <row r="7" spans="1:5" ht="12.75">
      <c r="A7" s="5"/>
      <c r="B7" s="5"/>
      <c r="C7" s="5"/>
      <c r="D7" s="5"/>
      <c r="E7" s="5"/>
    </row>
    <row r="8" spans="1:5" ht="13.5" thickBot="1">
      <c r="A8" s="5"/>
      <c r="B8" s="5"/>
      <c r="C8" s="5"/>
      <c r="D8" s="5" t="s">
        <v>110</v>
      </c>
      <c r="E8" s="5"/>
    </row>
    <row r="9" spans="1:11" ht="12.75" customHeight="1">
      <c r="A9" s="49" t="s">
        <v>48</v>
      </c>
      <c r="B9" s="49" t="s">
        <v>5</v>
      </c>
      <c r="C9" s="52"/>
      <c r="D9" s="53" t="s">
        <v>286</v>
      </c>
      <c r="E9" s="54"/>
      <c r="F9" s="52"/>
      <c r="G9" s="53" t="s">
        <v>421</v>
      </c>
      <c r="H9" s="468"/>
      <c r="I9" s="478"/>
      <c r="J9" s="479" t="s">
        <v>517</v>
      </c>
      <c r="K9" s="480"/>
    </row>
    <row r="10" spans="1:11" ht="12.75" customHeight="1">
      <c r="A10" s="51" t="s">
        <v>49</v>
      </c>
      <c r="B10" s="51"/>
      <c r="C10" s="55" t="s">
        <v>59</v>
      </c>
      <c r="D10" s="55" t="s">
        <v>60</v>
      </c>
      <c r="E10" s="55" t="s">
        <v>6</v>
      </c>
      <c r="F10" s="55" t="s">
        <v>59</v>
      </c>
      <c r="G10" s="55" t="s">
        <v>60</v>
      </c>
      <c r="H10" s="469" t="s">
        <v>6</v>
      </c>
      <c r="I10" s="481" t="s">
        <v>59</v>
      </c>
      <c r="J10" s="55" t="s">
        <v>60</v>
      </c>
      <c r="K10" s="482" t="s">
        <v>6</v>
      </c>
    </row>
    <row r="11" spans="1:12" ht="12.75" customHeight="1">
      <c r="A11" s="147" t="s">
        <v>392</v>
      </c>
      <c r="B11" s="98" t="s">
        <v>348</v>
      </c>
      <c r="C11" s="201">
        <f aca="true" t="shared" si="0" ref="C11:H11">SUM(C12:C24)</f>
        <v>74532</v>
      </c>
      <c r="D11" s="111">
        <f t="shared" si="0"/>
        <v>19448</v>
      </c>
      <c r="E11" s="111">
        <f t="shared" si="0"/>
        <v>93980</v>
      </c>
      <c r="F11" s="201">
        <f t="shared" si="0"/>
        <v>97038</v>
      </c>
      <c r="G11" s="111">
        <f t="shared" si="0"/>
        <v>24752</v>
      </c>
      <c r="H11" s="470">
        <f t="shared" si="0"/>
        <v>121790</v>
      </c>
      <c r="I11" s="483">
        <f>SUM(I12:I24)</f>
        <v>139008</v>
      </c>
      <c r="J11" s="111">
        <f>SUM(J12:J24)</f>
        <v>35792</v>
      </c>
      <c r="K11" s="484">
        <f>SUM(K12:K24)</f>
        <v>174800</v>
      </c>
      <c r="L11" s="156">
        <f>K11-H11</f>
        <v>53010</v>
      </c>
    </row>
    <row r="12" spans="1:12" ht="12.75" customHeight="1">
      <c r="A12" s="106"/>
      <c r="B12" s="167" t="s">
        <v>343</v>
      </c>
      <c r="C12" s="205">
        <v>3040</v>
      </c>
      <c r="D12" s="168">
        <v>810</v>
      </c>
      <c r="E12" s="168">
        <f>SUM(C12:D12)</f>
        <v>3850</v>
      </c>
      <c r="F12" s="205">
        <v>3040</v>
      </c>
      <c r="G12" s="168">
        <v>810</v>
      </c>
      <c r="H12" s="205">
        <f aca="true" t="shared" si="1" ref="H12:H22">SUM(F12:G12)</f>
        <v>3850</v>
      </c>
      <c r="I12" s="485">
        <v>3040</v>
      </c>
      <c r="J12" s="168">
        <v>810</v>
      </c>
      <c r="K12" s="486">
        <f aca="true" t="shared" si="2" ref="K12:K24">SUM(I12:J12)</f>
        <v>3850</v>
      </c>
      <c r="L12" s="156">
        <f aca="true" t="shared" si="3" ref="L12:L96">K12-H12</f>
        <v>0</v>
      </c>
    </row>
    <row r="13" spans="1:12" ht="12.75" customHeight="1">
      <c r="A13" s="106"/>
      <c r="B13" s="167" t="s">
        <v>345</v>
      </c>
      <c r="C13" s="169">
        <v>2362</v>
      </c>
      <c r="D13" s="168">
        <v>638</v>
      </c>
      <c r="E13" s="168">
        <f>SUM(C13:D13)</f>
        <v>3000</v>
      </c>
      <c r="F13" s="169">
        <v>2362</v>
      </c>
      <c r="G13" s="168">
        <v>638</v>
      </c>
      <c r="H13" s="205">
        <f t="shared" si="1"/>
        <v>3000</v>
      </c>
      <c r="I13" s="485">
        <v>2362</v>
      </c>
      <c r="J13" s="168">
        <v>638</v>
      </c>
      <c r="K13" s="486">
        <f t="shared" si="2"/>
        <v>3000</v>
      </c>
      <c r="L13" s="156">
        <f t="shared" si="3"/>
        <v>0</v>
      </c>
    </row>
    <row r="14" spans="1:12" ht="12.75" customHeight="1">
      <c r="A14" s="106"/>
      <c r="B14" s="167" t="s">
        <v>346</v>
      </c>
      <c r="C14" s="169">
        <v>67000</v>
      </c>
      <c r="D14" s="168">
        <v>18000</v>
      </c>
      <c r="E14" s="168">
        <f>SUM(C14:D14)</f>
        <v>85000</v>
      </c>
      <c r="F14" s="169">
        <v>81685</v>
      </c>
      <c r="G14" s="168">
        <v>21965</v>
      </c>
      <c r="H14" s="205">
        <f t="shared" si="1"/>
        <v>103650</v>
      </c>
      <c r="I14" s="485">
        <v>88677</v>
      </c>
      <c r="J14" s="168">
        <v>23943</v>
      </c>
      <c r="K14" s="486">
        <f t="shared" si="2"/>
        <v>112620</v>
      </c>
      <c r="L14" s="156">
        <f t="shared" si="3"/>
        <v>8970</v>
      </c>
    </row>
    <row r="15" spans="1:12" ht="12.75" customHeight="1">
      <c r="A15" s="106"/>
      <c r="B15" s="167" t="s">
        <v>601</v>
      </c>
      <c r="C15" s="169"/>
      <c r="D15" s="168"/>
      <c r="E15" s="168"/>
      <c r="F15" s="169"/>
      <c r="G15" s="168"/>
      <c r="H15" s="205"/>
      <c r="I15" s="485">
        <v>13390</v>
      </c>
      <c r="J15" s="168">
        <v>3615</v>
      </c>
      <c r="K15" s="486">
        <f t="shared" si="2"/>
        <v>17005</v>
      </c>
      <c r="L15" s="156">
        <f t="shared" si="3"/>
        <v>17005</v>
      </c>
    </row>
    <row r="16" spans="1:12" ht="12.75" customHeight="1">
      <c r="A16" s="106"/>
      <c r="B16" s="167" t="s">
        <v>347</v>
      </c>
      <c r="C16" s="169">
        <v>520</v>
      </c>
      <c r="D16" s="168"/>
      <c r="E16" s="168">
        <f>SUM(C16:D16)</f>
        <v>520</v>
      </c>
      <c r="F16" s="169">
        <v>780</v>
      </c>
      <c r="G16" s="168"/>
      <c r="H16" s="205">
        <f t="shared" si="1"/>
        <v>780</v>
      </c>
      <c r="I16" s="485">
        <v>780</v>
      </c>
      <c r="J16" s="168"/>
      <c r="K16" s="486">
        <f t="shared" si="2"/>
        <v>780</v>
      </c>
      <c r="L16" s="156">
        <f t="shared" si="3"/>
        <v>0</v>
      </c>
    </row>
    <row r="17" spans="1:12" ht="12.75" customHeight="1">
      <c r="A17" s="106"/>
      <c r="B17" s="167" t="s">
        <v>449</v>
      </c>
      <c r="C17" s="169"/>
      <c r="D17" s="168"/>
      <c r="E17" s="168"/>
      <c r="F17" s="169">
        <v>4961</v>
      </c>
      <c r="G17" s="168">
        <v>1339</v>
      </c>
      <c r="H17" s="205">
        <f t="shared" si="1"/>
        <v>6300</v>
      </c>
      <c r="I17" s="485">
        <v>7616</v>
      </c>
      <c r="J17" s="168">
        <v>2054</v>
      </c>
      <c r="K17" s="486">
        <f t="shared" si="2"/>
        <v>9670</v>
      </c>
      <c r="L17" s="156">
        <f t="shared" si="3"/>
        <v>3370</v>
      </c>
    </row>
    <row r="18" spans="1:12" ht="12.75" customHeight="1">
      <c r="A18" s="106"/>
      <c r="B18" s="167" t="s">
        <v>612</v>
      </c>
      <c r="C18" s="169"/>
      <c r="D18" s="168"/>
      <c r="E18" s="168"/>
      <c r="F18" s="169">
        <v>1600</v>
      </c>
      <c r="G18" s="168"/>
      <c r="H18" s="205">
        <f t="shared" si="1"/>
        <v>1600</v>
      </c>
      <c r="I18" s="485">
        <v>1600</v>
      </c>
      <c r="J18" s="168"/>
      <c r="K18" s="486">
        <f t="shared" si="2"/>
        <v>1600</v>
      </c>
      <c r="L18" s="156">
        <f t="shared" si="3"/>
        <v>0</v>
      </c>
    </row>
    <row r="19" spans="1:12" ht="12.75" customHeight="1">
      <c r="A19" s="106"/>
      <c r="B19" s="167" t="s">
        <v>633</v>
      </c>
      <c r="C19" s="169"/>
      <c r="D19" s="168"/>
      <c r="E19" s="168"/>
      <c r="F19" s="169"/>
      <c r="G19" s="168"/>
      <c r="H19" s="205"/>
      <c r="I19" s="485">
        <v>1400</v>
      </c>
      <c r="J19" s="168"/>
      <c r="K19" s="486">
        <f t="shared" si="2"/>
        <v>1400</v>
      </c>
      <c r="L19" s="156">
        <f t="shared" si="3"/>
        <v>1400</v>
      </c>
    </row>
    <row r="20" spans="1:12" ht="12.75" customHeight="1">
      <c r="A20" s="106"/>
      <c r="B20" s="167" t="s">
        <v>631</v>
      </c>
      <c r="C20" s="169"/>
      <c r="D20" s="168"/>
      <c r="E20" s="168"/>
      <c r="F20" s="169"/>
      <c r="G20" s="168"/>
      <c r="H20" s="205"/>
      <c r="I20" s="485">
        <v>4095</v>
      </c>
      <c r="J20" s="168">
        <v>1105</v>
      </c>
      <c r="K20" s="486">
        <f t="shared" si="2"/>
        <v>5200</v>
      </c>
      <c r="L20" s="156">
        <f t="shared" si="3"/>
        <v>5200</v>
      </c>
    </row>
    <row r="21" spans="1:12" ht="12.75" customHeight="1">
      <c r="A21" s="106"/>
      <c r="B21" s="167" t="s">
        <v>600</v>
      </c>
      <c r="C21" s="169"/>
      <c r="D21" s="168"/>
      <c r="E21" s="168"/>
      <c r="F21" s="169"/>
      <c r="G21" s="168"/>
      <c r="H21" s="205"/>
      <c r="I21" s="485">
        <v>9658</v>
      </c>
      <c r="J21" s="168">
        <v>2607</v>
      </c>
      <c r="K21" s="486">
        <f t="shared" si="2"/>
        <v>12265</v>
      </c>
      <c r="L21" s="156">
        <f t="shared" si="3"/>
        <v>12265</v>
      </c>
    </row>
    <row r="22" spans="1:12" ht="12.75" customHeight="1">
      <c r="A22" s="106"/>
      <c r="B22" s="167" t="s">
        <v>448</v>
      </c>
      <c r="C22" s="169"/>
      <c r="D22" s="168"/>
      <c r="E22" s="168"/>
      <c r="F22" s="169">
        <v>1000</v>
      </c>
      <c r="G22" s="168"/>
      <c r="H22" s="205">
        <f t="shared" si="1"/>
        <v>1000</v>
      </c>
      <c r="I22" s="485">
        <v>1000</v>
      </c>
      <c r="J22" s="168"/>
      <c r="K22" s="486">
        <f t="shared" si="2"/>
        <v>1000</v>
      </c>
      <c r="L22" s="156">
        <f t="shared" si="3"/>
        <v>0</v>
      </c>
    </row>
    <row r="23" spans="1:12" ht="12.75" customHeight="1">
      <c r="A23" s="106"/>
      <c r="B23" s="167" t="s">
        <v>604</v>
      </c>
      <c r="C23" s="169"/>
      <c r="D23" s="168"/>
      <c r="E23" s="168"/>
      <c r="F23" s="169"/>
      <c r="G23" s="168"/>
      <c r="H23" s="205"/>
      <c r="I23" s="485">
        <v>3780</v>
      </c>
      <c r="J23" s="168">
        <v>1020</v>
      </c>
      <c r="K23" s="486">
        <f t="shared" si="2"/>
        <v>4800</v>
      </c>
      <c r="L23" s="156">
        <f t="shared" si="3"/>
        <v>4800</v>
      </c>
    </row>
    <row r="24" spans="1:12" ht="12.75" customHeight="1">
      <c r="A24" s="106"/>
      <c r="B24" s="167" t="s">
        <v>387</v>
      </c>
      <c r="C24" s="169">
        <v>1610</v>
      </c>
      <c r="D24" s="180"/>
      <c r="E24" s="180">
        <v>1610</v>
      </c>
      <c r="F24" s="169">
        <v>1610</v>
      </c>
      <c r="G24" s="168"/>
      <c r="H24" s="471">
        <v>1610</v>
      </c>
      <c r="I24" s="485">
        <v>1610</v>
      </c>
      <c r="J24" s="168"/>
      <c r="K24" s="486">
        <f t="shared" si="2"/>
        <v>1610</v>
      </c>
      <c r="L24" s="156">
        <f t="shared" si="3"/>
        <v>0</v>
      </c>
    </row>
    <row r="25" spans="1:12" s="328" customFormat="1" ht="12.75" customHeight="1">
      <c r="A25" s="319" t="s">
        <v>395</v>
      </c>
      <c r="B25" s="98" t="s">
        <v>377</v>
      </c>
      <c r="C25" s="326">
        <v>3937</v>
      </c>
      <c r="D25" s="110">
        <v>1063</v>
      </c>
      <c r="E25" s="327">
        <v>5000</v>
      </c>
      <c r="F25" s="326">
        <v>3937</v>
      </c>
      <c r="G25" s="110">
        <v>1063</v>
      </c>
      <c r="H25" s="326">
        <v>5000</v>
      </c>
      <c r="I25" s="487">
        <f>SUM(I26)</f>
        <v>3937</v>
      </c>
      <c r="J25" s="326">
        <f>SUM(J26)</f>
        <v>1063</v>
      </c>
      <c r="K25" s="488">
        <f>SUM(K26)</f>
        <v>5000</v>
      </c>
      <c r="L25" s="156">
        <f t="shared" si="3"/>
        <v>0</v>
      </c>
    </row>
    <row r="26" spans="1:12" ht="12.75" customHeight="1">
      <c r="A26" s="325"/>
      <c r="B26" s="188" t="s">
        <v>378</v>
      </c>
      <c r="C26" s="181">
        <v>3937</v>
      </c>
      <c r="D26" s="180">
        <v>1063</v>
      </c>
      <c r="E26" s="318">
        <f>SUM(C26:D26)</f>
        <v>5000</v>
      </c>
      <c r="F26" s="181">
        <v>3937</v>
      </c>
      <c r="G26" s="180">
        <v>1063</v>
      </c>
      <c r="H26" s="181">
        <f>SUM(F26:G26)</f>
        <v>5000</v>
      </c>
      <c r="I26" s="489">
        <v>3937</v>
      </c>
      <c r="J26" s="180">
        <v>1063</v>
      </c>
      <c r="K26" s="490">
        <f>SUM(I26:J26)</f>
        <v>5000</v>
      </c>
      <c r="L26" s="156">
        <f t="shared" si="3"/>
        <v>0</v>
      </c>
    </row>
    <row r="27" spans="1:12" ht="12.75" customHeight="1">
      <c r="A27" s="147" t="s">
        <v>393</v>
      </c>
      <c r="B27" s="98" t="s">
        <v>388</v>
      </c>
      <c r="C27" s="172">
        <f aca="true" t="shared" si="4" ref="C27:H27">SUM(C28:C32)</f>
        <v>27011</v>
      </c>
      <c r="D27" s="111">
        <f t="shared" si="4"/>
        <v>7293</v>
      </c>
      <c r="E27" s="344">
        <f t="shared" si="4"/>
        <v>34304</v>
      </c>
      <c r="F27" s="172">
        <f t="shared" si="4"/>
        <v>26200</v>
      </c>
      <c r="G27" s="111">
        <f t="shared" si="4"/>
        <v>7064</v>
      </c>
      <c r="H27" s="172">
        <f t="shared" si="4"/>
        <v>33264</v>
      </c>
      <c r="I27" s="491">
        <f>SUM(I28:I32)</f>
        <v>26708</v>
      </c>
      <c r="J27" s="111">
        <f>SUM(J28:J32)</f>
        <v>7201</v>
      </c>
      <c r="K27" s="492">
        <f>SUM(K28:K32)</f>
        <v>33909</v>
      </c>
      <c r="L27" s="156">
        <f t="shared" si="3"/>
        <v>645</v>
      </c>
    </row>
    <row r="28" spans="1:12" ht="12.75" customHeight="1">
      <c r="A28" s="202"/>
      <c r="B28" s="167" t="s">
        <v>352</v>
      </c>
      <c r="C28" s="203">
        <v>11811</v>
      </c>
      <c r="D28" s="204">
        <v>3189</v>
      </c>
      <c r="E28" s="345">
        <f>SUM(C28:D28)</f>
        <v>15000</v>
      </c>
      <c r="F28" s="203">
        <v>11000</v>
      </c>
      <c r="G28" s="204">
        <v>2960</v>
      </c>
      <c r="H28" s="203">
        <f>SUM(F28:G28)</f>
        <v>13960</v>
      </c>
      <c r="I28" s="493">
        <v>11110</v>
      </c>
      <c r="J28" s="204">
        <v>2990</v>
      </c>
      <c r="K28" s="494">
        <f>SUM(I28:J28)</f>
        <v>14100</v>
      </c>
      <c r="L28" s="156">
        <f t="shared" si="3"/>
        <v>140</v>
      </c>
    </row>
    <row r="29" spans="1:12" ht="12.75" customHeight="1">
      <c r="A29" s="202"/>
      <c r="B29" s="167" t="s">
        <v>611</v>
      </c>
      <c r="C29" s="169">
        <v>9200</v>
      </c>
      <c r="D29" s="168">
        <v>2484</v>
      </c>
      <c r="E29" s="187">
        <f>SUM(C29:D29)</f>
        <v>11684</v>
      </c>
      <c r="F29" s="169">
        <v>9200</v>
      </c>
      <c r="G29" s="168">
        <v>2484</v>
      </c>
      <c r="H29" s="169">
        <f>SUM(F29:G29)</f>
        <v>11684</v>
      </c>
      <c r="I29" s="485">
        <v>9200</v>
      </c>
      <c r="J29" s="168">
        <v>2484</v>
      </c>
      <c r="K29" s="495">
        <f>SUM(I29:J29)</f>
        <v>11684</v>
      </c>
      <c r="L29" s="156">
        <f t="shared" si="3"/>
        <v>0</v>
      </c>
    </row>
    <row r="30" spans="1:12" ht="12.75" customHeight="1">
      <c r="A30" s="202"/>
      <c r="B30" s="167" t="s">
        <v>603</v>
      </c>
      <c r="C30" s="169"/>
      <c r="D30" s="168"/>
      <c r="E30" s="187"/>
      <c r="F30" s="169"/>
      <c r="G30" s="168"/>
      <c r="H30" s="169"/>
      <c r="I30" s="485">
        <v>5398</v>
      </c>
      <c r="J30" s="168">
        <v>1457</v>
      </c>
      <c r="K30" s="486">
        <f>SUM(I30:J30)</f>
        <v>6855</v>
      </c>
      <c r="L30" s="156">
        <f t="shared" si="3"/>
        <v>6855</v>
      </c>
    </row>
    <row r="31" spans="1:12" ht="12.75" customHeight="1">
      <c r="A31" s="202"/>
      <c r="B31" s="167" t="s">
        <v>344</v>
      </c>
      <c r="C31" s="169">
        <v>1000</v>
      </c>
      <c r="D31" s="168">
        <v>270</v>
      </c>
      <c r="E31" s="187">
        <f>SUM(C31:D31)</f>
        <v>1270</v>
      </c>
      <c r="F31" s="169">
        <v>1000</v>
      </c>
      <c r="G31" s="168">
        <v>270</v>
      </c>
      <c r="H31" s="169">
        <f>SUM(F31:G31)</f>
        <v>1270</v>
      </c>
      <c r="I31" s="485">
        <v>1000</v>
      </c>
      <c r="J31" s="168">
        <v>270</v>
      </c>
      <c r="K31" s="495">
        <f>SUM(I31:J31)</f>
        <v>1270</v>
      </c>
      <c r="L31" s="156">
        <f t="shared" si="3"/>
        <v>0</v>
      </c>
    </row>
    <row r="32" spans="1:13" ht="12.75" customHeight="1">
      <c r="A32" s="176"/>
      <c r="B32" s="513" t="s">
        <v>389</v>
      </c>
      <c r="C32" s="181">
        <v>5000</v>
      </c>
      <c r="D32" s="180">
        <v>1350</v>
      </c>
      <c r="E32" s="346">
        <f>SUM(C32:D32)</f>
        <v>6350</v>
      </c>
      <c r="F32" s="181">
        <v>5000</v>
      </c>
      <c r="G32" s="180">
        <v>1350</v>
      </c>
      <c r="H32" s="206">
        <f>SUM(F32:G32)</f>
        <v>6350</v>
      </c>
      <c r="I32" s="489">
        <v>0</v>
      </c>
      <c r="J32" s="180">
        <v>0</v>
      </c>
      <c r="K32" s="496">
        <f>SUM(I32:J32)</f>
        <v>0</v>
      </c>
      <c r="L32" s="156">
        <f t="shared" si="3"/>
        <v>-6350</v>
      </c>
      <c r="M32" t="s">
        <v>615</v>
      </c>
    </row>
    <row r="33" spans="1:12" ht="12.75" customHeight="1">
      <c r="A33" s="321" t="s">
        <v>399</v>
      </c>
      <c r="B33" s="170" t="s">
        <v>178</v>
      </c>
      <c r="C33" s="411"/>
      <c r="D33" s="200"/>
      <c r="E33" s="412"/>
      <c r="F33" s="411">
        <f>SUM(F34:F35)</f>
        <v>61850</v>
      </c>
      <c r="G33" s="411">
        <f>SUM(G34:G35)</f>
        <v>16700</v>
      </c>
      <c r="H33" s="411">
        <f>SUM(H34:H35)</f>
        <v>78550</v>
      </c>
      <c r="I33" s="497">
        <f>SUM(I34:I36)</f>
        <v>67450</v>
      </c>
      <c r="J33" s="497">
        <f>SUM(J34:J36)</f>
        <v>16700</v>
      </c>
      <c r="K33" s="497">
        <f>SUM(K34:K36)</f>
        <v>84150</v>
      </c>
      <c r="L33" s="156">
        <f t="shared" si="3"/>
        <v>5600</v>
      </c>
    </row>
    <row r="34" spans="1:12" s="279" customFormat="1" ht="12.75" customHeight="1">
      <c r="A34" s="315"/>
      <c r="B34" s="167" t="s">
        <v>489</v>
      </c>
      <c r="C34" s="169"/>
      <c r="D34" s="168"/>
      <c r="E34" s="345"/>
      <c r="F34" s="169">
        <v>59055</v>
      </c>
      <c r="G34" s="168">
        <v>15945</v>
      </c>
      <c r="H34" s="203">
        <f>SUM(F34:G34)</f>
        <v>75000</v>
      </c>
      <c r="I34" s="485">
        <v>59055</v>
      </c>
      <c r="J34" s="168">
        <v>15945</v>
      </c>
      <c r="K34" s="494">
        <f>SUM(I34:J34)</f>
        <v>75000</v>
      </c>
      <c r="L34" s="156">
        <f t="shared" si="3"/>
        <v>0</v>
      </c>
    </row>
    <row r="35" spans="1:12" ht="12.75" customHeight="1">
      <c r="A35" s="106"/>
      <c r="B35" s="167" t="s">
        <v>450</v>
      </c>
      <c r="C35" s="169"/>
      <c r="D35" s="168"/>
      <c r="E35" s="345"/>
      <c r="F35" s="169">
        <v>2795</v>
      </c>
      <c r="G35" s="168">
        <v>755</v>
      </c>
      <c r="H35" s="203">
        <f>SUM(F35:G35)</f>
        <v>3550</v>
      </c>
      <c r="I35" s="485">
        <v>2795</v>
      </c>
      <c r="J35" s="168">
        <v>755</v>
      </c>
      <c r="K35" s="494">
        <f>SUM(I35:J35)</f>
        <v>3550</v>
      </c>
      <c r="L35" s="156">
        <f t="shared" si="3"/>
        <v>0</v>
      </c>
    </row>
    <row r="36" spans="1:12" ht="12.75" customHeight="1">
      <c r="A36" s="106"/>
      <c r="B36" s="167" t="s">
        <v>617</v>
      </c>
      <c r="C36" s="169"/>
      <c r="D36" s="168"/>
      <c r="E36" s="345"/>
      <c r="F36" s="169"/>
      <c r="G36" s="168"/>
      <c r="H36" s="203"/>
      <c r="I36" s="485">
        <v>5600</v>
      </c>
      <c r="J36" s="168"/>
      <c r="K36" s="494">
        <f>SUM(I36:J36)</f>
        <v>5600</v>
      </c>
      <c r="L36" s="156"/>
    </row>
    <row r="37" spans="1:12" ht="12.75" customHeight="1">
      <c r="A37" s="319" t="s">
        <v>394</v>
      </c>
      <c r="B37" s="98" t="s">
        <v>353</v>
      </c>
      <c r="C37" s="111">
        <f aca="true" t="shared" si="5" ref="C37:K37">SUM(C38:C41)</f>
        <v>12425</v>
      </c>
      <c r="D37" s="111">
        <f t="shared" si="5"/>
        <v>3355</v>
      </c>
      <c r="E37" s="111">
        <f t="shared" si="5"/>
        <v>15780</v>
      </c>
      <c r="F37" s="111">
        <f t="shared" si="5"/>
        <v>25412</v>
      </c>
      <c r="G37" s="111">
        <f t="shared" si="5"/>
        <v>6861</v>
      </c>
      <c r="H37" s="470">
        <f t="shared" si="5"/>
        <v>32273</v>
      </c>
      <c r="I37" s="498">
        <f t="shared" si="5"/>
        <v>31025</v>
      </c>
      <c r="J37" s="111">
        <f t="shared" si="5"/>
        <v>8377</v>
      </c>
      <c r="K37" s="484">
        <f t="shared" si="5"/>
        <v>39402</v>
      </c>
      <c r="L37" s="156">
        <f t="shared" si="3"/>
        <v>7129</v>
      </c>
    </row>
    <row r="38" spans="1:12" s="279" customFormat="1" ht="12.75" customHeight="1">
      <c r="A38" s="315"/>
      <c r="B38" s="167" t="s">
        <v>354</v>
      </c>
      <c r="C38" s="204">
        <v>11811</v>
      </c>
      <c r="D38" s="203">
        <v>3189</v>
      </c>
      <c r="E38" s="204">
        <f>SUM(C38:D38)</f>
        <v>15000</v>
      </c>
      <c r="F38" s="204">
        <v>8200</v>
      </c>
      <c r="G38" s="203">
        <v>2213</v>
      </c>
      <c r="H38" s="472">
        <f>SUM(F38:G38)</f>
        <v>10413</v>
      </c>
      <c r="I38" s="499">
        <v>8449</v>
      </c>
      <c r="J38" s="203">
        <v>2281</v>
      </c>
      <c r="K38" s="500">
        <f>SUM(I38:J38)</f>
        <v>10730</v>
      </c>
      <c r="L38" s="156">
        <f t="shared" si="3"/>
        <v>317</v>
      </c>
    </row>
    <row r="39" spans="1:12" s="279" customFormat="1" ht="12.75" customHeight="1">
      <c r="A39" s="315"/>
      <c r="B39" s="167" t="s">
        <v>452</v>
      </c>
      <c r="C39" s="204"/>
      <c r="D39" s="203"/>
      <c r="E39" s="204"/>
      <c r="F39" s="204">
        <v>13898</v>
      </c>
      <c r="G39" s="203">
        <v>3752</v>
      </c>
      <c r="H39" s="472">
        <f>SUM(F39:G39)</f>
        <v>17650</v>
      </c>
      <c r="I39" s="499">
        <v>19080</v>
      </c>
      <c r="J39" s="203">
        <v>5152</v>
      </c>
      <c r="K39" s="500">
        <f>SUM(I39:J39)</f>
        <v>24232</v>
      </c>
      <c r="L39" s="156">
        <f t="shared" si="3"/>
        <v>6582</v>
      </c>
    </row>
    <row r="40" spans="1:12" s="279" customFormat="1" ht="12.75" customHeight="1">
      <c r="A40" s="315"/>
      <c r="B40" s="167" t="s">
        <v>451</v>
      </c>
      <c r="C40" s="204"/>
      <c r="D40" s="203"/>
      <c r="E40" s="204"/>
      <c r="F40" s="204">
        <v>2700</v>
      </c>
      <c r="G40" s="203">
        <v>730</v>
      </c>
      <c r="H40" s="472">
        <f>SUM(F40:G40)</f>
        <v>3430</v>
      </c>
      <c r="I40" s="499">
        <v>2882</v>
      </c>
      <c r="J40" s="203">
        <v>778</v>
      </c>
      <c r="K40" s="500">
        <f>SUM(I40:J40)</f>
        <v>3660</v>
      </c>
      <c r="L40" s="156">
        <f t="shared" si="3"/>
        <v>230</v>
      </c>
    </row>
    <row r="41" spans="1:12" s="279" customFormat="1" ht="12.75" customHeight="1">
      <c r="A41" s="320"/>
      <c r="B41" s="188" t="s">
        <v>632</v>
      </c>
      <c r="C41" s="159">
        <v>614</v>
      </c>
      <c r="D41" s="206">
        <v>166</v>
      </c>
      <c r="E41" s="159">
        <f>SUM(C41:D41)</f>
        <v>780</v>
      </c>
      <c r="F41" s="159">
        <v>614</v>
      </c>
      <c r="G41" s="206">
        <v>166</v>
      </c>
      <c r="H41" s="473">
        <f>SUM(F41:G41)</f>
        <v>780</v>
      </c>
      <c r="I41" s="501">
        <v>614</v>
      </c>
      <c r="J41" s="206">
        <v>166</v>
      </c>
      <c r="K41" s="502">
        <f>SUM(I41:J41)</f>
        <v>780</v>
      </c>
      <c r="L41" s="156">
        <f t="shared" si="3"/>
        <v>0</v>
      </c>
    </row>
    <row r="42" spans="1:12" s="328" customFormat="1" ht="12.75" customHeight="1">
      <c r="A42" s="467" t="s">
        <v>401</v>
      </c>
      <c r="B42" s="98" t="s">
        <v>609</v>
      </c>
      <c r="C42" s="111"/>
      <c r="D42" s="172"/>
      <c r="E42" s="111"/>
      <c r="F42" s="111"/>
      <c r="G42" s="172"/>
      <c r="H42" s="470"/>
      <c r="I42" s="498">
        <f>SUM(I43)</f>
        <v>1295</v>
      </c>
      <c r="J42" s="111">
        <f>SUM(J43)</f>
        <v>350</v>
      </c>
      <c r="K42" s="484">
        <f>SUM(K43)</f>
        <v>1645</v>
      </c>
      <c r="L42" s="156">
        <f t="shared" si="3"/>
        <v>1645</v>
      </c>
    </row>
    <row r="43" spans="1:12" s="279" customFormat="1" ht="12.75" customHeight="1">
      <c r="A43" s="320"/>
      <c r="B43" s="188" t="s">
        <v>610</v>
      </c>
      <c r="C43" s="159"/>
      <c r="D43" s="206"/>
      <c r="E43" s="159"/>
      <c r="F43" s="159"/>
      <c r="G43" s="206"/>
      <c r="H43" s="473"/>
      <c r="I43" s="501">
        <v>1295</v>
      </c>
      <c r="J43" s="206">
        <v>350</v>
      </c>
      <c r="K43" s="502">
        <f>SUM(I43:J43)</f>
        <v>1645</v>
      </c>
      <c r="L43" s="156">
        <f t="shared" si="3"/>
        <v>1645</v>
      </c>
    </row>
    <row r="44" spans="1:12" s="277" customFormat="1" ht="25.5" customHeight="1">
      <c r="A44" s="321" t="s">
        <v>8</v>
      </c>
      <c r="B44" s="413" t="s">
        <v>367</v>
      </c>
      <c r="C44" s="414">
        <f>SUM(C11,C27,C37,C25)</f>
        <v>117905</v>
      </c>
      <c r="D44" s="414">
        <f>SUM(D11,D27,D37,D25)</f>
        <v>31159</v>
      </c>
      <c r="E44" s="414">
        <f>SUM(E11,E27,E37,E25)</f>
        <v>149064</v>
      </c>
      <c r="F44" s="414">
        <f>SUM(F11,F27,F37,F25,F33)</f>
        <v>214437</v>
      </c>
      <c r="G44" s="414">
        <f>SUM(G11,G27,G37,G25,G33)</f>
        <v>56440</v>
      </c>
      <c r="H44" s="474">
        <f>SUM(H11,H27,H37,H25,H33)</f>
        <v>270877</v>
      </c>
      <c r="I44" s="503">
        <f>SUM(I11,I25,I27,I33,I37,I42)</f>
        <v>269423</v>
      </c>
      <c r="J44" s="503">
        <f>SUM(J11,J25,J27,J33,J37,J42)</f>
        <v>69483</v>
      </c>
      <c r="K44" s="512">
        <f>SUM(K11,K25,K27,K33,K37,K42)</f>
        <v>338906</v>
      </c>
      <c r="L44" s="156">
        <f t="shared" si="3"/>
        <v>68029</v>
      </c>
    </row>
    <row r="45" spans="1:12" s="279" customFormat="1" ht="12.75" customHeight="1">
      <c r="A45" s="319" t="s">
        <v>396</v>
      </c>
      <c r="B45" s="98" t="s">
        <v>363</v>
      </c>
      <c r="C45" s="111">
        <f aca="true" t="shared" si="6" ref="C45:H45">SUM(C46:C49)</f>
        <v>7962</v>
      </c>
      <c r="D45" s="111">
        <f t="shared" si="6"/>
        <v>2149</v>
      </c>
      <c r="E45" s="111">
        <f t="shared" si="6"/>
        <v>10111</v>
      </c>
      <c r="F45" s="111">
        <f t="shared" si="6"/>
        <v>7962</v>
      </c>
      <c r="G45" s="111">
        <f t="shared" si="6"/>
        <v>2149</v>
      </c>
      <c r="H45" s="470">
        <f t="shared" si="6"/>
        <v>10111</v>
      </c>
      <c r="I45" s="498">
        <f>SUM(I46:I49)</f>
        <v>8172</v>
      </c>
      <c r="J45" s="111">
        <f>SUM(J46:J49)</f>
        <v>2170</v>
      </c>
      <c r="K45" s="484">
        <f>SUM(K46:K49)</f>
        <v>10342</v>
      </c>
      <c r="L45" s="156">
        <f t="shared" si="3"/>
        <v>231</v>
      </c>
    </row>
    <row r="46" spans="1:12" s="279" customFormat="1" ht="12.75" customHeight="1">
      <c r="A46" s="315"/>
      <c r="B46" s="167" t="s">
        <v>364</v>
      </c>
      <c r="C46" s="204">
        <v>190</v>
      </c>
      <c r="D46" s="203">
        <v>51</v>
      </c>
      <c r="E46" s="204">
        <f>SUM(C46:D46)</f>
        <v>241</v>
      </c>
      <c r="F46" s="204">
        <v>190</v>
      </c>
      <c r="G46" s="203">
        <v>51</v>
      </c>
      <c r="H46" s="472">
        <f>SUM(F46:G46)</f>
        <v>241</v>
      </c>
      <c r="I46" s="499">
        <v>190</v>
      </c>
      <c r="J46" s="203">
        <v>51</v>
      </c>
      <c r="K46" s="500">
        <f>SUM(I46:J46)</f>
        <v>241</v>
      </c>
      <c r="L46" s="156">
        <f t="shared" si="3"/>
        <v>0</v>
      </c>
    </row>
    <row r="47" spans="1:12" s="279" customFormat="1" ht="12.75" customHeight="1">
      <c r="A47" s="315"/>
      <c r="B47" s="167" t="s">
        <v>365</v>
      </c>
      <c r="C47" s="204">
        <v>3047</v>
      </c>
      <c r="D47" s="203">
        <v>823</v>
      </c>
      <c r="E47" s="204">
        <f>SUM(C47:D47)</f>
        <v>3870</v>
      </c>
      <c r="F47" s="204">
        <v>3047</v>
      </c>
      <c r="G47" s="203">
        <v>823</v>
      </c>
      <c r="H47" s="472">
        <f>SUM(F47:G47)</f>
        <v>3870</v>
      </c>
      <c r="I47" s="499">
        <v>1046</v>
      </c>
      <c r="J47" s="203">
        <v>282</v>
      </c>
      <c r="K47" s="500">
        <f>SUM(I47:J47)</f>
        <v>1328</v>
      </c>
      <c r="L47" s="156">
        <f t="shared" si="3"/>
        <v>-2542</v>
      </c>
    </row>
    <row r="48" spans="1:12" s="279" customFormat="1" ht="12.75" customHeight="1">
      <c r="A48" s="315"/>
      <c r="B48" s="167" t="s">
        <v>653</v>
      </c>
      <c r="C48" s="204"/>
      <c r="D48" s="203"/>
      <c r="E48" s="204"/>
      <c r="F48" s="204"/>
      <c r="G48" s="203"/>
      <c r="H48" s="472"/>
      <c r="I48" s="499">
        <v>500</v>
      </c>
      <c r="J48" s="203">
        <v>135</v>
      </c>
      <c r="K48" s="500">
        <f>SUM(I48:J48)</f>
        <v>635</v>
      </c>
      <c r="L48" s="156"/>
    </row>
    <row r="49" spans="1:12" ht="12.75" customHeight="1">
      <c r="A49" s="320"/>
      <c r="B49" s="188" t="s">
        <v>366</v>
      </c>
      <c r="C49" s="159">
        <v>4725</v>
      </c>
      <c r="D49" s="206">
        <v>1275</v>
      </c>
      <c r="E49" s="159">
        <f>SUM(C49:D49)</f>
        <v>6000</v>
      </c>
      <c r="F49" s="159">
        <v>4725</v>
      </c>
      <c r="G49" s="206">
        <v>1275</v>
      </c>
      <c r="H49" s="473">
        <f>SUM(F49:G49)</f>
        <v>6000</v>
      </c>
      <c r="I49" s="501">
        <v>6436</v>
      </c>
      <c r="J49" s="206">
        <v>1702</v>
      </c>
      <c r="K49" s="502">
        <f>SUM(I49:J49)</f>
        <v>8138</v>
      </c>
      <c r="L49" s="156">
        <f t="shared" si="3"/>
        <v>2138</v>
      </c>
    </row>
    <row r="50" spans="1:12" ht="22.5" customHeight="1">
      <c r="A50" s="147" t="s">
        <v>9</v>
      </c>
      <c r="B50" s="424" t="s">
        <v>112</v>
      </c>
      <c r="C50" s="419">
        <f aca="true" t="shared" si="7" ref="C50:H50">SUM(C45)</f>
        <v>7962</v>
      </c>
      <c r="D50" s="419">
        <f t="shared" si="7"/>
        <v>2149</v>
      </c>
      <c r="E50" s="419">
        <f t="shared" si="7"/>
        <v>10111</v>
      </c>
      <c r="F50" s="419">
        <f t="shared" si="7"/>
        <v>7962</v>
      </c>
      <c r="G50" s="419">
        <f t="shared" si="7"/>
        <v>2149</v>
      </c>
      <c r="H50" s="475">
        <f t="shared" si="7"/>
        <v>10111</v>
      </c>
      <c r="I50" s="504">
        <f>SUM(I45)</f>
        <v>8172</v>
      </c>
      <c r="J50" s="419">
        <f>SUM(J45)</f>
        <v>2170</v>
      </c>
      <c r="K50" s="505">
        <f>SUM(K45)</f>
        <v>10342</v>
      </c>
      <c r="L50" s="156">
        <f t="shared" si="3"/>
        <v>231</v>
      </c>
    </row>
    <row r="51" spans="1:12" ht="13.5" customHeight="1">
      <c r="A51" s="147" t="s">
        <v>677</v>
      </c>
      <c r="B51" s="528" t="s">
        <v>678</v>
      </c>
      <c r="C51" s="419"/>
      <c r="D51" s="524"/>
      <c r="E51" s="419"/>
      <c r="F51" s="524"/>
      <c r="G51" s="419"/>
      <c r="H51" s="524"/>
      <c r="I51" s="110">
        <f>SUM(I52)</f>
        <v>468</v>
      </c>
      <c r="J51" s="110">
        <f>SUM(J52)</f>
        <v>127</v>
      </c>
      <c r="K51" s="110">
        <f>SUM(K52)</f>
        <v>595</v>
      </c>
      <c r="L51" s="156"/>
    </row>
    <row r="52" spans="1:12" s="279" customFormat="1" ht="14.25" customHeight="1">
      <c r="A52" s="425"/>
      <c r="B52" s="529" t="s">
        <v>679</v>
      </c>
      <c r="C52" s="180"/>
      <c r="D52" s="181"/>
      <c r="E52" s="180"/>
      <c r="F52" s="181"/>
      <c r="G52" s="180"/>
      <c r="H52" s="181"/>
      <c r="I52" s="180">
        <v>468</v>
      </c>
      <c r="J52" s="181">
        <v>127</v>
      </c>
      <c r="K52" s="180">
        <f>SUM(I52:J52)</f>
        <v>595</v>
      </c>
      <c r="L52" s="530"/>
    </row>
    <row r="53" spans="1:12" s="279" customFormat="1" ht="14.25" customHeight="1">
      <c r="A53" s="147" t="s">
        <v>680</v>
      </c>
      <c r="B53" s="528" t="s">
        <v>681</v>
      </c>
      <c r="C53" s="419"/>
      <c r="D53" s="524"/>
      <c r="E53" s="419"/>
      <c r="F53" s="524"/>
      <c r="G53" s="419"/>
      <c r="H53" s="524"/>
      <c r="I53" s="110">
        <f>SUM(I54)</f>
        <v>636</v>
      </c>
      <c r="J53" s="110">
        <f>SUM(J54)</f>
        <v>172</v>
      </c>
      <c r="K53" s="110">
        <f>SUM(K54)</f>
        <v>808</v>
      </c>
      <c r="L53" s="530"/>
    </row>
    <row r="54" spans="1:12" s="279" customFormat="1" ht="14.25" customHeight="1">
      <c r="A54" s="425"/>
      <c r="B54" s="529" t="s">
        <v>679</v>
      </c>
      <c r="C54" s="180"/>
      <c r="D54" s="181"/>
      <c r="E54" s="180"/>
      <c r="F54" s="181"/>
      <c r="G54" s="180"/>
      <c r="H54" s="181"/>
      <c r="I54" s="180">
        <v>636</v>
      </c>
      <c r="J54" s="181">
        <v>172</v>
      </c>
      <c r="K54" s="180">
        <f>SUM(I54:J54)</f>
        <v>808</v>
      </c>
      <c r="L54" s="530"/>
    </row>
    <row r="55" spans="1:12" s="279" customFormat="1" ht="14.25" customHeight="1">
      <c r="A55" s="147" t="s">
        <v>682</v>
      </c>
      <c r="B55" s="528" t="s">
        <v>683</v>
      </c>
      <c r="C55" s="419"/>
      <c r="D55" s="524"/>
      <c r="E55" s="419"/>
      <c r="F55" s="524"/>
      <c r="G55" s="419"/>
      <c r="H55" s="524"/>
      <c r="I55" s="110">
        <f>SUM(I56)</f>
        <v>300</v>
      </c>
      <c r="J55" s="110">
        <f>SUM(J56)</f>
        <v>81</v>
      </c>
      <c r="K55" s="110">
        <f>SUM(K56)</f>
        <v>381</v>
      </c>
      <c r="L55" s="530"/>
    </row>
    <row r="56" spans="1:12" s="279" customFormat="1" ht="14.25" customHeight="1">
      <c r="A56" s="425"/>
      <c r="B56" s="529" t="s">
        <v>679</v>
      </c>
      <c r="C56" s="180"/>
      <c r="D56" s="181"/>
      <c r="E56" s="180"/>
      <c r="F56" s="181"/>
      <c r="G56" s="180"/>
      <c r="H56" s="181"/>
      <c r="I56" s="180">
        <v>300</v>
      </c>
      <c r="J56" s="181">
        <v>81</v>
      </c>
      <c r="K56" s="180">
        <f>SUM(I56:J56)</f>
        <v>381</v>
      </c>
      <c r="L56" s="530"/>
    </row>
    <row r="57" spans="1:12" s="279" customFormat="1" ht="14.25" customHeight="1">
      <c r="A57" s="147" t="s">
        <v>684</v>
      </c>
      <c r="B57" s="528" t="s">
        <v>685</v>
      </c>
      <c r="C57" s="419"/>
      <c r="D57" s="524"/>
      <c r="E57" s="419"/>
      <c r="F57" s="524"/>
      <c r="G57" s="419"/>
      <c r="H57" s="524"/>
      <c r="I57" s="110">
        <f>SUM(I58)</f>
        <v>906</v>
      </c>
      <c r="J57" s="110">
        <f>SUM(J58)</f>
        <v>244</v>
      </c>
      <c r="K57" s="110">
        <f>SUM(K58)</f>
        <v>1150</v>
      </c>
      <c r="L57" s="530"/>
    </row>
    <row r="58" spans="1:12" s="279" customFormat="1" ht="14.25" customHeight="1">
      <c r="A58" s="425"/>
      <c r="B58" s="529" t="s">
        <v>679</v>
      </c>
      <c r="C58" s="180"/>
      <c r="D58" s="181"/>
      <c r="E58" s="180"/>
      <c r="F58" s="181"/>
      <c r="G58" s="180"/>
      <c r="H58" s="181"/>
      <c r="I58" s="180">
        <v>906</v>
      </c>
      <c r="J58" s="181">
        <v>244</v>
      </c>
      <c r="K58" s="180">
        <f>SUM(I58:J58)</f>
        <v>1150</v>
      </c>
      <c r="L58" s="530"/>
    </row>
    <row r="59" spans="1:12" s="164" customFormat="1" ht="14.25" customHeight="1">
      <c r="A59" s="148" t="s">
        <v>152</v>
      </c>
      <c r="B59" s="531" t="s">
        <v>686</v>
      </c>
      <c r="C59" s="200"/>
      <c r="D59" s="411"/>
      <c r="E59" s="200"/>
      <c r="F59" s="411"/>
      <c r="G59" s="200"/>
      <c r="H59" s="411"/>
      <c r="I59" s="497">
        <f>SUM(I60:I61)</f>
        <v>2040</v>
      </c>
      <c r="J59" s="497">
        <f>SUM(J60:J61)</f>
        <v>551</v>
      </c>
      <c r="K59" s="497">
        <f>SUM(K60:K61)</f>
        <v>2591</v>
      </c>
      <c r="L59" s="532">
        <f t="shared" si="3"/>
        <v>2591</v>
      </c>
    </row>
    <row r="60" spans="1:12" s="279" customFormat="1" ht="14.25" customHeight="1">
      <c r="A60" s="202"/>
      <c r="B60" s="523" t="s">
        <v>679</v>
      </c>
      <c r="C60" s="525"/>
      <c r="D60" s="526"/>
      <c r="E60" s="525"/>
      <c r="F60" s="526"/>
      <c r="G60" s="525"/>
      <c r="H60" s="526"/>
      <c r="I60" s="485">
        <v>1158</v>
      </c>
      <c r="J60" s="169">
        <v>313</v>
      </c>
      <c r="K60" s="495">
        <f>SUM(I60:J60)</f>
        <v>1471</v>
      </c>
      <c r="L60" s="530"/>
    </row>
    <row r="61" spans="1:12" s="279" customFormat="1" ht="13.5" customHeight="1">
      <c r="A61" s="425"/>
      <c r="B61" s="426" t="s">
        <v>687</v>
      </c>
      <c r="C61" s="180"/>
      <c r="D61" s="181"/>
      <c r="E61" s="180"/>
      <c r="F61" s="181"/>
      <c r="G61" s="180"/>
      <c r="H61" s="181"/>
      <c r="I61" s="489">
        <v>882</v>
      </c>
      <c r="J61" s="180">
        <v>238</v>
      </c>
      <c r="K61" s="490">
        <f>SUM(I61:J61)</f>
        <v>1120</v>
      </c>
      <c r="L61" s="156">
        <f t="shared" si="3"/>
        <v>1120</v>
      </c>
    </row>
    <row r="62" spans="1:12" s="279" customFormat="1" ht="13.5" customHeight="1">
      <c r="A62" s="148" t="s">
        <v>688</v>
      </c>
      <c r="B62" s="531" t="s">
        <v>689</v>
      </c>
      <c r="C62" s="200"/>
      <c r="D62" s="411"/>
      <c r="E62" s="200"/>
      <c r="F62" s="411"/>
      <c r="G62" s="200"/>
      <c r="H62" s="411"/>
      <c r="I62" s="497">
        <f>SUM(I63)</f>
        <v>79</v>
      </c>
      <c r="J62" s="411">
        <f>SUM(J63)</f>
        <v>21</v>
      </c>
      <c r="K62" s="527">
        <f>SUM(K63)</f>
        <v>100</v>
      </c>
      <c r="L62" s="156"/>
    </row>
    <row r="63" spans="1:12" s="279" customFormat="1" ht="13.5" customHeight="1">
      <c r="A63" s="425"/>
      <c r="B63" s="426" t="s">
        <v>461</v>
      </c>
      <c r="C63" s="180"/>
      <c r="D63" s="181"/>
      <c r="E63" s="180"/>
      <c r="F63" s="181"/>
      <c r="G63" s="180"/>
      <c r="H63" s="181"/>
      <c r="I63" s="489">
        <v>79</v>
      </c>
      <c r="J63" s="180">
        <v>21</v>
      </c>
      <c r="K63" s="490">
        <f>SUM(I63:J63)</f>
        <v>100</v>
      </c>
      <c r="L63" s="156"/>
    </row>
    <row r="64" spans="1:12" s="279" customFormat="1" ht="13.5" customHeight="1">
      <c r="A64" s="148" t="s">
        <v>459</v>
      </c>
      <c r="B64" s="531" t="s">
        <v>460</v>
      </c>
      <c r="C64" s="200"/>
      <c r="D64" s="411"/>
      <c r="E64" s="200"/>
      <c r="F64" s="411">
        <v>1496</v>
      </c>
      <c r="G64" s="200">
        <v>404</v>
      </c>
      <c r="H64" s="110">
        <v>1900</v>
      </c>
      <c r="I64" s="411">
        <f>SUM(I65:I68)</f>
        <v>4135</v>
      </c>
      <c r="J64" s="411">
        <f>SUM(J65:J68)</f>
        <v>1115</v>
      </c>
      <c r="K64" s="411">
        <f>SUM(K65:K68)</f>
        <v>5250</v>
      </c>
      <c r="L64" s="156"/>
    </row>
    <row r="65" spans="1:12" s="279" customFormat="1" ht="13.5" customHeight="1">
      <c r="A65" s="202"/>
      <c r="B65" s="523" t="s">
        <v>679</v>
      </c>
      <c r="C65" s="168"/>
      <c r="D65" s="169"/>
      <c r="E65" s="168"/>
      <c r="F65" s="169"/>
      <c r="G65" s="168"/>
      <c r="H65" s="168"/>
      <c r="I65" s="169">
        <v>1457</v>
      </c>
      <c r="J65" s="168">
        <v>393</v>
      </c>
      <c r="K65" s="168">
        <f>SUM(I65:J65)</f>
        <v>1850</v>
      </c>
      <c r="L65" s="530"/>
    </row>
    <row r="66" spans="1:12" s="279" customFormat="1" ht="13.5" customHeight="1">
      <c r="A66" s="202"/>
      <c r="B66" s="523" t="s">
        <v>690</v>
      </c>
      <c r="C66" s="168"/>
      <c r="D66" s="169"/>
      <c r="E66" s="168"/>
      <c r="F66" s="169"/>
      <c r="G66" s="168"/>
      <c r="H66" s="168"/>
      <c r="I66" s="169">
        <v>295</v>
      </c>
      <c r="J66" s="168">
        <v>80</v>
      </c>
      <c r="K66" s="168">
        <f>SUM(I66:J66)</f>
        <v>375</v>
      </c>
      <c r="L66" s="530"/>
    </row>
    <row r="67" spans="1:12" s="279" customFormat="1" ht="13.5" customHeight="1">
      <c r="A67" s="202"/>
      <c r="B67" s="523" t="s">
        <v>691</v>
      </c>
      <c r="C67" s="168"/>
      <c r="D67" s="169"/>
      <c r="E67" s="168"/>
      <c r="F67" s="169"/>
      <c r="G67" s="168"/>
      <c r="H67" s="168"/>
      <c r="I67" s="169">
        <v>217</v>
      </c>
      <c r="J67" s="168">
        <v>58</v>
      </c>
      <c r="K67" s="168">
        <f>SUM(I67:J67)</f>
        <v>275</v>
      </c>
      <c r="L67" s="530"/>
    </row>
    <row r="68" spans="1:12" s="279" customFormat="1" ht="13.5" customHeight="1">
      <c r="A68" s="425"/>
      <c r="B68" s="426" t="s">
        <v>461</v>
      </c>
      <c r="C68" s="180"/>
      <c r="D68" s="181"/>
      <c r="E68" s="180"/>
      <c r="F68" s="181">
        <v>1496</v>
      </c>
      <c r="G68" s="180">
        <v>404</v>
      </c>
      <c r="H68" s="180">
        <f>SUM(F68:G68)</f>
        <v>1900</v>
      </c>
      <c r="I68" s="181">
        <v>2166</v>
      </c>
      <c r="J68" s="180">
        <v>584</v>
      </c>
      <c r="K68" s="180">
        <f>SUM(I68:J68)</f>
        <v>2750</v>
      </c>
      <c r="L68" s="156"/>
    </row>
    <row r="69" spans="1:12" ht="13.5" customHeight="1">
      <c r="A69" s="148" t="s">
        <v>462</v>
      </c>
      <c r="B69" s="170" t="s">
        <v>463</v>
      </c>
      <c r="C69" s="423"/>
      <c r="D69" s="423"/>
      <c r="E69" s="423"/>
      <c r="F69" s="200">
        <f>SUM(F72:F75)</f>
        <v>9632</v>
      </c>
      <c r="G69" s="200">
        <f>SUM(G72:G75)</f>
        <v>2600</v>
      </c>
      <c r="H69" s="476">
        <f>SUM(H72:H75)</f>
        <v>12232</v>
      </c>
      <c r="I69" s="110">
        <f>SUM(I70:I75)</f>
        <v>15929</v>
      </c>
      <c r="J69" s="534">
        <f>SUM(J70:J75)</f>
        <v>4301</v>
      </c>
      <c r="K69" s="506">
        <f>SUM(K70:K75)</f>
        <v>20230</v>
      </c>
      <c r="L69" s="156">
        <f t="shared" si="3"/>
        <v>7998</v>
      </c>
    </row>
    <row r="70" spans="1:12" s="279" customFormat="1" ht="13.5" customHeight="1">
      <c r="A70" s="202"/>
      <c r="B70" s="533" t="s">
        <v>619</v>
      </c>
      <c r="C70" s="168"/>
      <c r="D70" s="168"/>
      <c r="E70" s="168"/>
      <c r="F70" s="168"/>
      <c r="G70" s="168"/>
      <c r="H70" s="205"/>
      <c r="I70" s="168">
        <v>2252</v>
      </c>
      <c r="J70" s="187">
        <v>608</v>
      </c>
      <c r="K70" s="507">
        <f aca="true" t="shared" si="8" ref="K70:K75">SUM(I70:J70)</f>
        <v>2860</v>
      </c>
      <c r="L70" s="530"/>
    </row>
    <row r="71" spans="1:12" s="279" customFormat="1" ht="13.5" customHeight="1">
      <c r="A71" s="202"/>
      <c r="B71" s="533" t="s">
        <v>679</v>
      </c>
      <c r="C71" s="168"/>
      <c r="D71" s="168"/>
      <c r="E71" s="168"/>
      <c r="F71" s="168"/>
      <c r="G71" s="168"/>
      <c r="H71" s="205"/>
      <c r="I71" s="168">
        <v>4045</v>
      </c>
      <c r="J71" s="187">
        <v>1093</v>
      </c>
      <c r="K71" s="169">
        <f t="shared" si="8"/>
        <v>5138</v>
      </c>
      <c r="L71" s="530"/>
    </row>
    <row r="72" spans="1:12" ht="13.5" customHeight="1">
      <c r="A72" s="148"/>
      <c r="B72" s="167" t="s">
        <v>464</v>
      </c>
      <c r="C72" s="168"/>
      <c r="D72" s="168"/>
      <c r="E72" s="168"/>
      <c r="F72" s="168">
        <v>5836</v>
      </c>
      <c r="G72" s="168">
        <v>1576</v>
      </c>
      <c r="H72" s="205">
        <f>SUM(F72:G72)</f>
        <v>7412</v>
      </c>
      <c r="I72" s="168">
        <v>5836</v>
      </c>
      <c r="J72" s="187">
        <v>1576</v>
      </c>
      <c r="K72" s="205">
        <f t="shared" si="8"/>
        <v>7412</v>
      </c>
      <c r="L72" s="156">
        <f t="shared" si="3"/>
        <v>0</v>
      </c>
    </row>
    <row r="73" spans="1:12" ht="13.5" customHeight="1">
      <c r="A73" s="148"/>
      <c r="B73" s="167" t="s">
        <v>465</v>
      </c>
      <c r="C73" s="168"/>
      <c r="D73" s="168"/>
      <c r="E73" s="168"/>
      <c r="F73" s="168">
        <v>620</v>
      </c>
      <c r="G73" s="168">
        <v>167</v>
      </c>
      <c r="H73" s="205">
        <f>SUM(F73:G73)</f>
        <v>787</v>
      </c>
      <c r="I73" s="168">
        <v>620</v>
      </c>
      <c r="J73" s="187">
        <v>167</v>
      </c>
      <c r="K73" s="205">
        <f t="shared" si="8"/>
        <v>787</v>
      </c>
      <c r="L73" s="156">
        <f t="shared" si="3"/>
        <v>0</v>
      </c>
    </row>
    <row r="74" spans="1:12" ht="13.5" customHeight="1">
      <c r="A74" s="148"/>
      <c r="B74" s="167" t="s">
        <v>466</v>
      </c>
      <c r="C74" s="168"/>
      <c r="D74" s="168"/>
      <c r="E74" s="168"/>
      <c r="F74" s="168">
        <v>1433</v>
      </c>
      <c r="G74" s="168">
        <v>387</v>
      </c>
      <c r="H74" s="205">
        <f>SUM(F74:G74)</f>
        <v>1820</v>
      </c>
      <c r="I74" s="168">
        <v>1433</v>
      </c>
      <c r="J74" s="187">
        <v>387</v>
      </c>
      <c r="K74" s="205">
        <f t="shared" si="8"/>
        <v>1820</v>
      </c>
      <c r="L74" s="156">
        <f t="shared" si="3"/>
        <v>0</v>
      </c>
    </row>
    <row r="75" spans="1:12" ht="13.5" customHeight="1">
      <c r="A75" s="421"/>
      <c r="B75" s="188" t="s">
        <v>365</v>
      </c>
      <c r="C75" s="180"/>
      <c r="D75" s="180"/>
      <c r="E75" s="180"/>
      <c r="F75" s="180">
        <v>1743</v>
      </c>
      <c r="G75" s="180">
        <v>470</v>
      </c>
      <c r="H75" s="471">
        <f>SUM(F75:G75)</f>
        <v>2213</v>
      </c>
      <c r="I75" s="180">
        <v>1743</v>
      </c>
      <c r="J75" s="318">
        <v>470</v>
      </c>
      <c r="K75" s="471">
        <f t="shared" si="8"/>
        <v>2213</v>
      </c>
      <c r="L75" s="156">
        <f t="shared" si="3"/>
        <v>0</v>
      </c>
    </row>
    <row r="76" spans="1:12" s="328" customFormat="1" ht="13.5" customHeight="1">
      <c r="A76" s="147" t="s">
        <v>692</v>
      </c>
      <c r="B76" s="98" t="s">
        <v>40</v>
      </c>
      <c r="C76" s="110"/>
      <c r="D76" s="110"/>
      <c r="E76" s="110"/>
      <c r="F76" s="110"/>
      <c r="G76" s="110"/>
      <c r="H76" s="110"/>
      <c r="I76" s="327">
        <f>SUM(I77)</f>
        <v>1532</v>
      </c>
      <c r="J76" s="327">
        <f>SUM(J77)</f>
        <v>413</v>
      </c>
      <c r="K76" s="327">
        <f>SUM(K77)</f>
        <v>1945</v>
      </c>
      <c r="L76" s="535"/>
    </row>
    <row r="77" spans="1:12" ht="13.5" customHeight="1">
      <c r="A77" s="421"/>
      <c r="B77" s="188" t="s">
        <v>679</v>
      </c>
      <c r="C77" s="180"/>
      <c r="D77" s="180"/>
      <c r="E77" s="180"/>
      <c r="F77" s="180"/>
      <c r="G77" s="180"/>
      <c r="H77" s="180"/>
      <c r="I77" s="318">
        <v>1532</v>
      </c>
      <c r="J77" s="318">
        <v>413</v>
      </c>
      <c r="K77" s="471">
        <f>SUM(I77:J77)</f>
        <v>1945</v>
      </c>
      <c r="L77" s="156"/>
    </row>
    <row r="78" spans="1:12" ht="13.5" customHeight="1">
      <c r="A78" s="421" t="s">
        <v>10</v>
      </c>
      <c r="B78" s="422" t="s">
        <v>367</v>
      </c>
      <c r="C78" s="420"/>
      <c r="D78" s="420"/>
      <c r="E78" s="420"/>
      <c r="F78" s="420">
        <f>SUM(F64,F69)</f>
        <v>11128</v>
      </c>
      <c r="G78" s="420">
        <f>SUM(G64,G69)</f>
        <v>3004</v>
      </c>
      <c r="H78" s="420">
        <f>SUM(H64,H69)</f>
        <v>14132</v>
      </c>
      <c r="I78" s="508">
        <f>SUM(I51,I53,I55,I57,I59,I62,I64,I69,I76)</f>
        <v>26025</v>
      </c>
      <c r="J78" s="508">
        <f>SUM(J51,J53,J55,J57,J59,J62,J64,J69,J76)</f>
        <v>7025</v>
      </c>
      <c r="K78" s="508">
        <f>SUM(K51,K53,K55,K57,K59,K62,K64,K69,K76)</f>
        <v>33050</v>
      </c>
      <c r="L78" s="156">
        <f t="shared" si="3"/>
        <v>18918</v>
      </c>
    </row>
    <row r="79" spans="1:12" ht="21" customHeight="1" thickBot="1">
      <c r="A79" s="157"/>
      <c r="B79" s="73" t="s">
        <v>467</v>
      </c>
      <c r="C79" s="143">
        <f>SUM(C44,C50)</f>
        <v>125867</v>
      </c>
      <c r="D79" s="143">
        <f>SUM(D44,D50)</f>
        <v>33308</v>
      </c>
      <c r="E79" s="143">
        <f>SUM(E44,E50)</f>
        <v>159175</v>
      </c>
      <c r="F79" s="143">
        <f aca="true" t="shared" si="9" ref="F79:K79">SUM(F44,F50,F78)</f>
        <v>233527</v>
      </c>
      <c r="G79" s="143">
        <f t="shared" si="9"/>
        <v>61593</v>
      </c>
      <c r="H79" s="477">
        <f t="shared" si="9"/>
        <v>295120</v>
      </c>
      <c r="I79" s="509">
        <f t="shared" si="9"/>
        <v>303620</v>
      </c>
      <c r="J79" s="510">
        <f t="shared" si="9"/>
        <v>78678</v>
      </c>
      <c r="K79" s="511">
        <f t="shared" si="9"/>
        <v>382298</v>
      </c>
      <c r="L79" s="156">
        <f t="shared" si="3"/>
        <v>87178</v>
      </c>
    </row>
    <row r="80" spans="1:12" ht="12.75">
      <c r="A80" s="102"/>
      <c r="B80" s="103"/>
      <c r="C80" s="103"/>
      <c r="D80" s="103"/>
      <c r="E80" s="103"/>
      <c r="L80" s="156">
        <f t="shared" si="3"/>
        <v>0</v>
      </c>
    </row>
    <row r="81" spans="1:12" ht="12.75">
      <c r="A81" s="102"/>
      <c r="B81" s="103"/>
      <c r="C81" s="103"/>
      <c r="D81" s="103"/>
      <c r="E81" s="103"/>
      <c r="L81" s="156">
        <f t="shared" si="3"/>
        <v>0</v>
      </c>
    </row>
    <row r="82" spans="1:12" ht="12.75">
      <c r="A82" s="102"/>
      <c r="B82" s="103"/>
      <c r="C82" s="103"/>
      <c r="D82" s="103"/>
      <c r="E82" s="103"/>
      <c r="L82" s="156">
        <f t="shared" si="3"/>
        <v>0</v>
      </c>
    </row>
    <row r="83" spans="1:12" ht="15.75">
      <c r="A83" s="104" t="s">
        <v>736</v>
      </c>
      <c r="B83" s="103"/>
      <c r="C83" s="103"/>
      <c r="D83" s="103"/>
      <c r="E83" s="103"/>
      <c r="L83" s="156">
        <f t="shared" si="3"/>
        <v>0</v>
      </c>
    </row>
    <row r="84" spans="1:12" ht="12.75">
      <c r="A84" s="102"/>
      <c r="B84" s="103"/>
      <c r="C84" s="103"/>
      <c r="D84" s="103"/>
      <c r="E84" s="103"/>
      <c r="L84" s="156">
        <f t="shared" si="3"/>
        <v>0</v>
      </c>
    </row>
    <row r="85" spans="1:12" ht="15.75">
      <c r="A85" s="624" t="s">
        <v>56</v>
      </c>
      <c r="B85" s="622"/>
      <c r="C85" s="622"/>
      <c r="D85" s="622"/>
      <c r="E85" s="622"/>
      <c r="F85" s="622"/>
      <c r="G85" s="622"/>
      <c r="H85" s="622"/>
      <c r="L85" s="156">
        <f t="shared" si="3"/>
        <v>0</v>
      </c>
    </row>
    <row r="86" spans="1:12" ht="15.75">
      <c r="A86" s="624" t="s">
        <v>518</v>
      </c>
      <c r="B86" s="622"/>
      <c r="C86" s="622"/>
      <c r="D86" s="622"/>
      <c r="E86" s="622"/>
      <c r="F86" s="622"/>
      <c r="G86" s="622"/>
      <c r="H86" s="622"/>
      <c r="L86" s="156">
        <f t="shared" si="3"/>
        <v>0</v>
      </c>
    </row>
    <row r="87" spans="1:12" ht="15.75">
      <c r="A87" s="624" t="s">
        <v>57</v>
      </c>
      <c r="B87" s="622"/>
      <c r="C87" s="622"/>
      <c r="D87" s="622"/>
      <c r="E87" s="622"/>
      <c r="F87" s="622"/>
      <c r="G87" s="622"/>
      <c r="H87" s="622"/>
      <c r="L87" s="156">
        <f t="shared" si="3"/>
        <v>0</v>
      </c>
    </row>
    <row r="88" spans="1:12" ht="15.75">
      <c r="A88" s="624" t="s">
        <v>61</v>
      </c>
      <c r="B88" s="622"/>
      <c r="C88" s="622"/>
      <c r="D88" s="622"/>
      <c r="E88" s="622"/>
      <c r="F88" s="622"/>
      <c r="G88" s="622"/>
      <c r="H88" s="622"/>
      <c r="L88" s="156">
        <f t="shared" si="3"/>
        <v>0</v>
      </c>
    </row>
    <row r="89" spans="1:12" ht="15.75">
      <c r="A89" s="102"/>
      <c r="B89" s="105"/>
      <c r="C89" s="103"/>
      <c r="D89" s="103"/>
      <c r="E89" s="5" t="s">
        <v>110</v>
      </c>
      <c r="L89" s="156">
        <f t="shared" si="3"/>
        <v>0</v>
      </c>
    </row>
    <row r="90" spans="1:12" s="68" customFormat="1" ht="12.75">
      <c r="A90" s="49" t="s">
        <v>48</v>
      </c>
      <c r="B90" s="49" t="s">
        <v>5</v>
      </c>
      <c r="C90" s="52"/>
      <c r="D90" s="53" t="s">
        <v>286</v>
      </c>
      <c r="E90" s="54"/>
      <c r="F90" s="52"/>
      <c r="G90" s="53" t="s">
        <v>421</v>
      </c>
      <c r="H90" s="54"/>
      <c r="I90" s="52"/>
      <c r="J90" s="53" t="s">
        <v>517</v>
      </c>
      <c r="K90" s="54"/>
      <c r="L90" s="156">
        <f t="shared" si="3"/>
        <v>0</v>
      </c>
    </row>
    <row r="91" spans="1:12" ht="12.75">
      <c r="A91" s="51" t="s">
        <v>49</v>
      </c>
      <c r="B91" s="51"/>
      <c r="C91" s="49" t="s">
        <v>59</v>
      </c>
      <c r="D91" s="49" t="s">
        <v>60</v>
      </c>
      <c r="E91" s="49" t="s">
        <v>6</v>
      </c>
      <c r="F91" s="49" t="s">
        <v>59</v>
      </c>
      <c r="G91" s="49" t="s">
        <v>60</v>
      </c>
      <c r="H91" s="49" t="s">
        <v>6</v>
      </c>
      <c r="I91" s="49" t="s">
        <v>59</v>
      </c>
      <c r="J91" s="49" t="s">
        <v>60</v>
      </c>
      <c r="K91" s="49" t="s">
        <v>6</v>
      </c>
      <c r="L91" s="156" t="e">
        <f t="shared" si="3"/>
        <v>#VALUE!</v>
      </c>
    </row>
    <row r="92" spans="1:12" ht="12.75">
      <c r="A92" s="76" t="s">
        <v>392</v>
      </c>
      <c r="B92" s="98" t="s">
        <v>348</v>
      </c>
      <c r="C92" s="313">
        <f aca="true" t="shared" si="10" ref="C92:H92">SUM(C93:C97)</f>
        <v>20471</v>
      </c>
      <c r="D92" s="107">
        <f t="shared" si="10"/>
        <v>5529</v>
      </c>
      <c r="E92" s="107">
        <f t="shared" si="10"/>
        <v>26000</v>
      </c>
      <c r="F92" s="313">
        <f t="shared" si="10"/>
        <v>20471</v>
      </c>
      <c r="G92" s="107">
        <f t="shared" si="10"/>
        <v>5529</v>
      </c>
      <c r="H92" s="107">
        <f t="shared" si="10"/>
        <v>26000</v>
      </c>
      <c r="I92" s="313">
        <f>SUM(I93:I97)</f>
        <v>21142</v>
      </c>
      <c r="J92" s="107">
        <f>SUM(J93:J97)</f>
        <v>5708</v>
      </c>
      <c r="K92" s="107">
        <f>SUM(K93:K97)</f>
        <v>26850</v>
      </c>
      <c r="L92" s="156">
        <f t="shared" si="3"/>
        <v>850</v>
      </c>
    </row>
    <row r="93" spans="1:12" ht="12.75">
      <c r="A93" s="77"/>
      <c r="B93" s="167" t="s">
        <v>373</v>
      </c>
      <c r="C93" s="187">
        <v>12598</v>
      </c>
      <c r="D93" s="168">
        <v>3402</v>
      </c>
      <c r="E93" s="187">
        <f>SUM(C93:D93)</f>
        <v>16000</v>
      </c>
      <c r="F93" s="187">
        <v>12598</v>
      </c>
      <c r="G93" s="168">
        <v>3402</v>
      </c>
      <c r="H93" s="187">
        <f>SUM(F93:G93)</f>
        <v>16000</v>
      </c>
      <c r="I93" s="187">
        <v>12598</v>
      </c>
      <c r="J93" s="168">
        <v>3402</v>
      </c>
      <c r="K93" s="187">
        <f>SUM(I93:J93)</f>
        <v>16000</v>
      </c>
      <c r="L93" s="156">
        <f t="shared" si="3"/>
        <v>0</v>
      </c>
    </row>
    <row r="94" spans="1:12" ht="12.75">
      <c r="A94" s="77"/>
      <c r="B94" s="167" t="s">
        <v>349</v>
      </c>
      <c r="C94" s="187">
        <v>787</v>
      </c>
      <c r="D94" s="168">
        <v>213</v>
      </c>
      <c r="E94" s="187">
        <f>SUM(C94:D94)</f>
        <v>1000</v>
      </c>
      <c r="F94" s="187">
        <v>787</v>
      </c>
      <c r="G94" s="168">
        <v>213</v>
      </c>
      <c r="H94" s="187">
        <f>SUM(F94:G94)</f>
        <v>1000</v>
      </c>
      <c r="I94" s="187">
        <v>787</v>
      </c>
      <c r="J94" s="168">
        <v>213</v>
      </c>
      <c r="K94" s="187">
        <f>SUM(I94:J94)</f>
        <v>1000</v>
      </c>
      <c r="L94" s="156">
        <f t="shared" si="3"/>
        <v>0</v>
      </c>
    </row>
    <row r="95" spans="1:12" ht="12.75">
      <c r="A95" s="77"/>
      <c r="B95" s="167" t="s">
        <v>350</v>
      </c>
      <c r="C95" s="187">
        <v>3937</v>
      </c>
      <c r="D95" s="168">
        <v>1063</v>
      </c>
      <c r="E95" s="187">
        <f>SUM(C95:D95)</f>
        <v>5000</v>
      </c>
      <c r="F95" s="187">
        <v>3937</v>
      </c>
      <c r="G95" s="168">
        <v>1063</v>
      </c>
      <c r="H95" s="187">
        <f>SUM(F95:G95)</f>
        <v>5000</v>
      </c>
      <c r="I95" s="187">
        <v>3426</v>
      </c>
      <c r="J95" s="168">
        <v>924</v>
      </c>
      <c r="K95" s="187">
        <f>SUM(I95:J95)</f>
        <v>4350</v>
      </c>
      <c r="L95" s="156">
        <f t="shared" si="3"/>
        <v>-650</v>
      </c>
    </row>
    <row r="96" spans="1:12" ht="12.75">
      <c r="A96" s="77"/>
      <c r="B96" s="199" t="s">
        <v>130</v>
      </c>
      <c r="C96" s="187">
        <v>2362</v>
      </c>
      <c r="D96" s="168">
        <v>638</v>
      </c>
      <c r="E96" s="187">
        <f>SUM(C96:D96)</f>
        <v>3000</v>
      </c>
      <c r="F96" s="187">
        <v>2362</v>
      </c>
      <c r="G96" s="168">
        <v>638</v>
      </c>
      <c r="H96" s="187">
        <f>SUM(F96:G96)</f>
        <v>3000</v>
      </c>
      <c r="I96" s="187">
        <v>3544</v>
      </c>
      <c r="J96" s="168">
        <v>956</v>
      </c>
      <c r="K96" s="187">
        <f>SUM(I96:J96)</f>
        <v>4500</v>
      </c>
      <c r="L96" s="156">
        <f t="shared" si="3"/>
        <v>1500</v>
      </c>
    </row>
    <row r="97" spans="1:12" ht="12.75">
      <c r="A97" s="63"/>
      <c r="B97" s="174" t="s">
        <v>351</v>
      </c>
      <c r="C97" s="182">
        <v>787</v>
      </c>
      <c r="D97" s="108">
        <v>213</v>
      </c>
      <c r="E97" s="187">
        <f>SUM(C97:D97)</f>
        <v>1000</v>
      </c>
      <c r="F97" s="182">
        <v>787</v>
      </c>
      <c r="G97" s="108">
        <v>213</v>
      </c>
      <c r="H97" s="187">
        <f>SUM(F97:G97)</f>
        <v>1000</v>
      </c>
      <c r="I97" s="182">
        <v>787</v>
      </c>
      <c r="J97" s="108">
        <v>213</v>
      </c>
      <c r="K97" s="187">
        <f>SUM(I97:J97)</f>
        <v>1000</v>
      </c>
      <c r="L97" s="156">
        <f aca="true" t="shared" si="11" ref="L97:L121">K97-H97</f>
        <v>0</v>
      </c>
    </row>
    <row r="98" spans="1:12" ht="12.75">
      <c r="A98" s="76" t="s">
        <v>397</v>
      </c>
      <c r="B98" s="175" t="s">
        <v>151</v>
      </c>
      <c r="C98" s="107">
        <f>SUM(C100:C100)</f>
        <v>59055</v>
      </c>
      <c r="D98" s="107">
        <f>SUM(D100:D100)</f>
        <v>15945</v>
      </c>
      <c r="E98" s="107">
        <f>SUM(C98,D98)</f>
        <v>75000</v>
      </c>
      <c r="F98" s="107">
        <f>SUM(F100:F100)</f>
        <v>73385</v>
      </c>
      <c r="G98" s="107">
        <f>SUM(G100:G100)</f>
        <v>19813</v>
      </c>
      <c r="H98" s="107">
        <f>SUM(F98,G98)</f>
        <v>93198</v>
      </c>
      <c r="I98" s="107">
        <f>SUM(I99:I100)</f>
        <v>76044</v>
      </c>
      <c r="J98" s="107">
        <f>SUM(J99:J100)</f>
        <v>20530</v>
      </c>
      <c r="K98" s="107">
        <f>SUM(I98,J98)</f>
        <v>96574</v>
      </c>
      <c r="L98" s="156">
        <f t="shared" si="11"/>
        <v>3376</v>
      </c>
    </row>
    <row r="99" spans="1:12" ht="12.75">
      <c r="A99" s="77"/>
      <c r="B99" s="199" t="s">
        <v>602</v>
      </c>
      <c r="C99" s="465"/>
      <c r="D99" s="465"/>
      <c r="E99" s="465"/>
      <c r="F99" s="465"/>
      <c r="G99" s="465"/>
      <c r="H99" s="465"/>
      <c r="I99" s="168">
        <v>2048</v>
      </c>
      <c r="J99" s="168">
        <v>552</v>
      </c>
      <c r="K99" s="168">
        <f>SUM(I99:J99)</f>
        <v>2600</v>
      </c>
      <c r="L99" s="156">
        <f t="shared" si="11"/>
        <v>2600</v>
      </c>
    </row>
    <row r="100" spans="1:12" ht="12.75">
      <c r="A100" s="77"/>
      <c r="B100" s="174" t="s">
        <v>374</v>
      </c>
      <c r="C100" s="177">
        <v>59055</v>
      </c>
      <c r="D100" s="177">
        <v>15945</v>
      </c>
      <c r="E100" s="177">
        <f>SUM(C100:D100)</f>
        <v>75000</v>
      </c>
      <c r="F100" s="177">
        <v>73385</v>
      </c>
      <c r="G100" s="177">
        <v>19813</v>
      </c>
      <c r="H100" s="177">
        <f>SUM(F100:G100)</f>
        <v>93198</v>
      </c>
      <c r="I100" s="177">
        <v>73996</v>
      </c>
      <c r="J100" s="177">
        <v>19978</v>
      </c>
      <c r="K100" s="177">
        <f>SUM(I100:J100)</f>
        <v>93974</v>
      </c>
      <c r="L100" s="156">
        <f t="shared" si="11"/>
        <v>776</v>
      </c>
    </row>
    <row r="101" spans="1:12" ht="12.75">
      <c r="A101" s="76" t="s">
        <v>398</v>
      </c>
      <c r="B101" s="175" t="s">
        <v>375</v>
      </c>
      <c r="C101" s="107">
        <f>SUM(C102:C102)</f>
        <v>2362</v>
      </c>
      <c r="D101" s="107">
        <f>SUM(D102:D102)</f>
        <v>638</v>
      </c>
      <c r="E101" s="107">
        <f>SUM(C101,D101)</f>
        <v>3000</v>
      </c>
      <c r="F101" s="107">
        <f>SUM(F102:F102)</f>
        <v>2362</v>
      </c>
      <c r="G101" s="107">
        <f>SUM(G102:G102)</f>
        <v>638</v>
      </c>
      <c r="H101" s="107">
        <f>SUM(F101,G101)</f>
        <v>3000</v>
      </c>
      <c r="I101" s="107">
        <f>SUM(I102:I102)</f>
        <v>2362</v>
      </c>
      <c r="J101" s="107">
        <f>SUM(J102:J102)</f>
        <v>638</v>
      </c>
      <c r="K101" s="107">
        <f>SUM(I101,J101)</f>
        <v>3000</v>
      </c>
      <c r="L101" s="156">
        <f t="shared" si="11"/>
        <v>0</v>
      </c>
    </row>
    <row r="102" spans="1:12" ht="12.75">
      <c r="A102" s="77"/>
      <c r="B102" s="536" t="s">
        <v>376</v>
      </c>
      <c r="C102" s="177">
        <v>2362</v>
      </c>
      <c r="D102" s="177">
        <v>638</v>
      </c>
      <c r="E102" s="177">
        <f>SUM(C102:D102)</f>
        <v>3000</v>
      </c>
      <c r="F102" s="177">
        <v>2362</v>
      </c>
      <c r="G102" s="177">
        <v>638</v>
      </c>
      <c r="H102" s="177">
        <f>SUM(F102:G102)</f>
        <v>3000</v>
      </c>
      <c r="I102" s="177">
        <v>2362</v>
      </c>
      <c r="J102" s="177">
        <v>638</v>
      </c>
      <c r="K102" s="177">
        <f>SUM(I102:J102)</f>
        <v>3000</v>
      </c>
      <c r="L102" s="156">
        <f t="shared" si="11"/>
        <v>0</v>
      </c>
    </row>
    <row r="103" spans="1:12" ht="12.75">
      <c r="A103" s="76" t="s">
        <v>399</v>
      </c>
      <c r="B103" s="98" t="s">
        <v>178</v>
      </c>
      <c r="C103" s="111">
        <f>SUM(C107:C107)</f>
        <v>11811</v>
      </c>
      <c r="D103" s="111">
        <f>SUM(D107:D107)</f>
        <v>3189</v>
      </c>
      <c r="E103" s="171">
        <f>SUM(E107:E107)</f>
        <v>15000</v>
      </c>
      <c r="F103" s="111">
        <f aca="true" t="shared" si="12" ref="F103:K103">SUM(F104:F107)</f>
        <v>10012</v>
      </c>
      <c r="G103" s="111">
        <f t="shared" si="12"/>
        <v>2703</v>
      </c>
      <c r="H103" s="111">
        <f t="shared" si="12"/>
        <v>12715</v>
      </c>
      <c r="I103" s="111">
        <f t="shared" si="12"/>
        <v>10012</v>
      </c>
      <c r="J103" s="111">
        <f t="shared" si="12"/>
        <v>2703</v>
      </c>
      <c r="K103" s="111">
        <f t="shared" si="12"/>
        <v>12715</v>
      </c>
      <c r="L103" s="156">
        <f t="shared" si="11"/>
        <v>0</v>
      </c>
    </row>
    <row r="104" spans="1:12" ht="12.75">
      <c r="A104" s="77"/>
      <c r="B104" s="167" t="s">
        <v>468</v>
      </c>
      <c r="C104" s="204"/>
      <c r="D104" s="345"/>
      <c r="E104" s="204"/>
      <c r="F104" s="204">
        <v>1102</v>
      </c>
      <c r="G104" s="345">
        <v>298</v>
      </c>
      <c r="H104" s="204">
        <f>SUM(F104:G104)</f>
        <v>1400</v>
      </c>
      <c r="I104" s="204">
        <v>1102</v>
      </c>
      <c r="J104" s="345">
        <v>298</v>
      </c>
      <c r="K104" s="204">
        <f>SUM(I104:J104)</f>
        <v>1400</v>
      </c>
      <c r="L104" s="156">
        <f t="shared" si="11"/>
        <v>0</v>
      </c>
    </row>
    <row r="105" spans="1:12" ht="12.75">
      <c r="A105" s="77"/>
      <c r="B105" s="167" t="s">
        <v>469</v>
      </c>
      <c r="C105" s="204"/>
      <c r="D105" s="345"/>
      <c r="E105" s="204"/>
      <c r="F105" s="204">
        <v>8500</v>
      </c>
      <c r="G105" s="345">
        <v>2295</v>
      </c>
      <c r="H105" s="204">
        <f>SUM(F105:G105)</f>
        <v>10795</v>
      </c>
      <c r="I105" s="204">
        <v>8500</v>
      </c>
      <c r="J105" s="345">
        <v>2295</v>
      </c>
      <c r="K105" s="204">
        <f>SUM(I105:J105)</f>
        <v>10795</v>
      </c>
      <c r="L105" s="156">
        <f t="shared" si="11"/>
        <v>0</v>
      </c>
    </row>
    <row r="106" spans="1:12" ht="12.75">
      <c r="A106" s="77"/>
      <c r="B106" s="167" t="s">
        <v>470</v>
      </c>
      <c r="C106" s="204"/>
      <c r="D106" s="345"/>
      <c r="E106" s="204"/>
      <c r="F106" s="204">
        <v>410</v>
      </c>
      <c r="G106" s="345">
        <v>110</v>
      </c>
      <c r="H106" s="204">
        <f>SUM(F106:G106)</f>
        <v>520</v>
      </c>
      <c r="I106" s="204">
        <v>410</v>
      </c>
      <c r="J106" s="345">
        <v>110</v>
      </c>
      <c r="K106" s="204">
        <f>SUM(I106:J106)</f>
        <v>520</v>
      </c>
      <c r="L106" s="156">
        <f t="shared" si="11"/>
        <v>0</v>
      </c>
    </row>
    <row r="107" spans="1:12" ht="12.75">
      <c r="A107" s="173"/>
      <c r="B107" s="88" t="s">
        <v>390</v>
      </c>
      <c r="C107" s="177">
        <v>11811</v>
      </c>
      <c r="D107" s="314">
        <v>3189</v>
      </c>
      <c r="E107" s="109">
        <f>SUM(C107:D107)</f>
        <v>15000</v>
      </c>
      <c r="F107" s="177">
        <v>0</v>
      </c>
      <c r="G107" s="314">
        <v>0</v>
      </c>
      <c r="H107" s="204">
        <f>SUM(F107:G107)</f>
        <v>0</v>
      </c>
      <c r="I107" s="177">
        <v>0</v>
      </c>
      <c r="J107" s="314">
        <v>0</v>
      </c>
      <c r="K107" s="204">
        <f>SUM(I107:J107)</f>
        <v>0</v>
      </c>
      <c r="L107" s="156">
        <f t="shared" si="11"/>
        <v>0</v>
      </c>
    </row>
    <row r="108" spans="1:12" ht="12.75">
      <c r="A108" s="76" t="s">
        <v>394</v>
      </c>
      <c r="B108" s="170" t="s">
        <v>353</v>
      </c>
      <c r="C108" s="171">
        <f aca="true" t="shared" si="13" ref="C108:K108">SUM(C109)</f>
        <v>3150</v>
      </c>
      <c r="D108" s="171">
        <f t="shared" si="13"/>
        <v>850</v>
      </c>
      <c r="E108" s="111">
        <f t="shared" si="13"/>
        <v>4000</v>
      </c>
      <c r="F108" s="171">
        <f t="shared" si="13"/>
        <v>0</v>
      </c>
      <c r="G108" s="171">
        <f t="shared" si="13"/>
        <v>0</v>
      </c>
      <c r="H108" s="111">
        <f t="shared" si="13"/>
        <v>0</v>
      </c>
      <c r="I108" s="171">
        <f t="shared" si="13"/>
        <v>0</v>
      </c>
      <c r="J108" s="171">
        <f t="shared" si="13"/>
        <v>0</v>
      </c>
      <c r="K108" s="111">
        <f t="shared" si="13"/>
        <v>0</v>
      </c>
      <c r="L108" s="156">
        <f t="shared" si="11"/>
        <v>0</v>
      </c>
    </row>
    <row r="109" spans="1:12" ht="12.75">
      <c r="A109" s="173"/>
      <c r="B109" s="167" t="s">
        <v>391</v>
      </c>
      <c r="C109" s="316">
        <v>3150</v>
      </c>
      <c r="D109" s="317">
        <v>850</v>
      </c>
      <c r="E109" s="159">
        <f>SUM(C109:D109)</f>
        <v>4000</v>
      </c>
      <c r="F109" s="316">
        <v>0</v>
      </c>
      <c r="G109" s="317">
        <v>0</v>
      </c>
      <c r="H109" s="159">
        <v>0</v>
      </c>
      <c r="I109" s="316">
        <v>0</v>
      </c>
      <c r="J109" s="317">
        <v>0</v>
      </c>
      <c r="K109" s="159">
        <v>0</v>
      </c>
      <c r="L109" s="156">
        <f t="shared" si="11"/>
        <v>0</v>
      </c>
    </row>
    <row r="110" spans="1:12" ht="12.75">
      <c r="A110" s="147" t="s">
        <v>400</v>
      </c>
      <c r="B110" s="98" t="s">
        <v>355</v>
      </c>
      <c r="C110" s="110">
        <f aca="true" t="shared" si="14" ref="C110:K110">SUM(C111)</f>
        <v>3150</v>
      </c>
      <c r="D110" s="110">
        <f t="shared" si="14"/>
        <v>850</v>
      </c>
      <c r="E110" s="200">
        <f t="shared" si="14"/>
        <v>4000</v>
      </c>
      <c r="F110" s="110">
        <f t="shared" si="14"/>
        <v>3150</v>
      </c>
      <c r="G110" s="110">
        <f t="shared" si="14"/>
        <v>850</v>
      </c>
      <c r="H110" s="200">
        <f t="shared" si="14"/>
        <v>4000</v>
      </c>
      <c r="I110" s="110">
        <f t="shared" si="14"/>
        <v>4103</v>
      </c>
      <c r="J110" s="110">
        <f t="shared" si="14"/>
        <v>1108</v>
      </c>
      <c r="K110" s="200">
        <f t="shared" si="14"/>
        <v>5211</v>
      </c>
      <c r="L110" s="156">
        <f t="shared" si="11"/>
        <v>1211</v>
      </c>
    </row>
    <row r="111" spans="1:12" ht="12.75">
      <c r="A111" s="176"/>
      <c r="B111" s="88" t="s">
        <v>356</v>
      </c>
      <c r="C111" s="177">
        <v>3150</v>
      </c>
      <c r="D111" s="177">
        <v>850</v>
      </c>
      <c r="E111" s="112">
        <f>SUM(C111:D111)</f>
        <v>4000</v>
      </c>
      <c r="F111" s="177">
        <v>3150</v>
      </c>
      <c r="G111" s="177">
        <v>850</v>
      </c>
      <c r="H111" s="112">
        <f>SUM(F111:G111)</f>
        <v>4000</v>
      </c>
      <c r="I111" s="177">
        <v>4103</v>
      </c>
      <c r="J111" s="177">
        <v>1108</v>
      </c>
      <c r="K111" s="112">
        <f>SUM(I111:J111)</f>
        <v>5211</v>
      </c>
      <c r="L111" s="156">
        <f t="shared" si="11"/>
        <v>1211</v>
      </c>
    </row>
    <row r="112" spans="1:12" ht="12.75">
      <c r="A112" s="89" t="s">
        <v>401</v>
      </c>
      <c r="B112" s="98" t="s">
        <v>357</v>
      </c>
      <c r="C112" s="107">
        <f aca="true" t="shared" si="15" ref="C112:H112">SUM(C114:C114)</f>
        <v>2362</v>
      </c>
      <c r="D112" s="107">
        <f t="shared" si="15"/>
        <v>638</v>
      </c>
      <c r="E112" s="107">
        <f t="shared" si="15"/>
        <v>3000</v>
      </c>
      <c r="F112" s="107">
        <f t="shared" si="15"/>
        <v>2615</v>
      </c>
      <c r="G112" s="107">
        <f t="shared" si="15"/>
        <v>706</v>
      </c>
      <c r="H112" s="107">
        <f t="shared" si="15"/>
        <v>3321</v>
      </c>
      <c r="I112" s="107">
        <f>SUM(I113:I114)</f>
        <v>4111</v>
      </c>
      <c r="J112" s="107">
        <f>SUM(J113:J114)</f>
        <v>1110</v>
      </c>
      <c r="K112" s="107">
        <f>SUM(K113:K114)</f>
        <v>5221</v>
      </c>
      <c r="L112" s="156">
        <f t="shared" si="11"/>
        <v>1900</v>
      </c>
    </row>
    <row r="113" spans="1:12" s="279" customFormat="1" ht="12.75">
      <c r="A113" s="466"/>
      <c r="B113" s="167" t="s">
        <v>605</v>
      </c>
      <c r="C113" s="108"/>
      <c r="D113" s="108"/>
      <c r="E113" s="182"/>
      <c r="F113" s="108"/>
      <c r="G113" s="108"/>
      <c r="H113" s="182"/>
      <c r="I113" s="108">
        <v>1496</v>
      </c>
      <c r="J113" s="108">
        <v>404</v>
      </c>
      <c r="K113" s="182">
        <f>SUM(I113:J113)</f>
        <v>1900</v>
      </c>
      <c r="L113" s="156">
        <f t="shared" si="11"/>
        <v>1900</v>
      </c>
    </row>
    <row r="114" spans="1:12" ht="12.75">
      <c r="A114" s="91"/>
      <c r="B114" s="188" t="s">
        <v>358</v>
      </c>
      <c r="C114" s="180">
        <v>2362</v>
      </c>
      <c r="D114" s="180">
        <v>638</v>
      </c>
      <c r="E114" s="318">
        <f>SUM(C114:D114)</f>
        <v>3000</v>
      </c>
      <c r="F114" s="180">
        <v>2615</v>
      </c>
      <c r="G114" s="180">
        <v>706</v>
      </c>
      <c r="H114" s="318">
        <f>SUM(F114:G114)</f>
        <v>3321</v>
      </c>
      <c r="I114" s="180">
        <v>2615</v>
      </c>
      <c r="J114" s="180">
        <v>706</v>
      </c>
      <c r="K114" s="318">
        <f>SUM(I114:J114)</f>
        <v>3321</v>
      </c>
      <c r="L114" s="156">
        <f t="shared" si="11"/>
        <v>0</v>
      </c>
    </row>
    <row r="115" spans="1:12" ht="12.75">
      <c r="A115" s="90" t="s">
        <v>608</v>
      </c>
      <c r="B115" s="170" t="s">
        <v>606</v>
      </c>
      <c r="C115" s="168"/>
      <c r="D115" s="168"/>
      <c r="E115" s="187"/>
      <c r="F115" s="168"/>
      <c r="G115" s="168"/>
      <c r="H115" s="187"/>
      <c r="I115" s="200">
        <f>SUM(I116)</f>
        <v>3544</v>
      </c>
      <c r="J115" s="200">
        <f>SUM(J116)</f>
        <v>956</v>
      </c>
      <c r="K115" s="200">
        <f>SUM(K116)</f>
        <v>4500</v>
      </c>
      <c r="L115" s="156">
        <f t="shared" si="11"/>
        <v>4500</v>
      </c>
    </row>
    <row r="116" spans="1:12" ht="12.75">
      <c r="A116" s="90"/>
      <c r="B116" s="167" t="s">
        <v>607</v>
      </c>
      <c r="C116" s="168"/>
      <c r="D116" s="168"/>
      <c r="E116" s="187"/>
      <c r="F116" s="168"/>
      <c r="G116" s="168"/>
      <c r="H116" s="187"/>
      <c r="I116" s="168">
        <v>3544</v>
      </c>
      <c r="J116" s="168">
        <v>956</v>
      </c>
      <c r="K116" s="187">
        <f>SUM(I116:J116)</f>
        <v>4500</v>
      </c>
      <c r="L116" s="156">
        <f t="shared" si="11"/>
        <v>4500</v>
      </c>
    </row>
    <row r="117" spans="1:12" ht="12.75">
      <c r="A117" s="89" t="s">
        <v>402</v>
      </c>
      <c r="B117" s="98" t="s">
        <v>359</v>
      </c>
      <c r="C117" s="107">
        <f aca="true" t="shared" si="16" ref="C117:K117">SUM(C118:C118)</f>
        <v>2362</v>
      </c>
      <c r="D117" s="107">
        <f t="shared" si="16"/>
        <v>638</v>
      </c>
      <c r="E117" s="107">
        <f t="shared" si="16"/>
        <v>3000</v>
      </c>
      <c r="F117" s="107">
        <f t="shared" si="16"/>
        <v>2362</v>
      </c>
      <c r="G117" s="107">
        <f t="shared" si="16"/>
        <v>638</v>
      </c>
      <c r="H117" s="107">
        <f t="shared" si="16"/>
        <v>3000</v>
      </c>
      <c r="I117" s="107">
        <f t="shared" si="16"/>
        <v>0</v>
      </c>
      <c r="J117" s="107">
        <f t="shared" si="16"/>
        <v>0</v>
      </c>
      <c r="K117" s="107">
        <f t="shared" si="16"/>
        <v>0</v>
      </c>
      <c r="L117" s="156">
        <f t="shared" si="11"/>
        <v>-3000</v>
      </c>
    </row>
    <row r="118" spans="1:12" ht="12.75">
      <c r="A118" s="91"/>
      <c r="B118" s="188" t="s">
        <v>360</v>
      </c>
      <c r="C118" s="180">
        <v>2362</v>
      </c>
      <c r="D118" s="180">
        <v>638</v>
      </c>
      <c r="E118" s="318">
        <f>SUM(C118:D118)</f>
        <v>3000</v>
      </c>
      <c r="F118" s="180">
        <v>2362</v>
      </c>
      <c r="G118" s="180">
        <v>638</v>
      </c>
      <c r="H118" s="318">
        <f>SUM(F118:G118)</f>
        <v>3000</v>
      </c>
      <c r="I118" s="180">
        <v>0</v>
      </c>
      <c r="J118" s="180">
        <v>0</v>
      </c>
      <c r="K118" s="318">
        <f>SUM(I118:J118)</f>
        <v>0</v>
      </c>
      <c r="L118" s="156">
        <f t="shared" si="11"/>
        <v>-3000</v>
      </c>
    </row>
    <row r="119" spans="1:12" ht="12.75">
      <c r="A119" s="89" t="s">
        <v>403</v>
      </c>
      <c r="B119" s="98" t="s">
        <v>361</v>
      </c>
      <c r="C119" s="107">
        <f aca="true" t="shared" si="17" ref="C119:K119">SUM(C120:C120)</f>
        <v>2362</v>
      </c>
      <c r="D119" s="107">
        <f t="shared" si="17"/>
        <v>638</v>
      </c>
      <c r="E119" s="107">
        <f t="shared" si="17"/>
        <v>3000</v>
      </c>
      <c r="F119" s="107">
        <f t="shared" si="17"/>
        <v>2112</v>
      </c>
      <c r="G119" s="107">
        <f t="shared" si="17"/>
        <v>568</v>
      </c>
      <c r="H119" s="107">
        <f t="shared" si="17"/>
        <v>2680</v>
      </c>
      <c r="I119" s="107">
        <f t="shared" si="17"/>
        <v>2112</v>
      </c>
      <c r="J119" s="107">
        <f t="shared" si="17"/>
        <v>568</v>
      </c>
      <c r="K119" s="107">
        <f t="shared" si="17"/>
        <v>2680</v>
      </c>
      <c r="L119" s="156">
        <f t="shared" si="11"/>
        <v>0</v>
      </c>
    </row>
    <row r="120" spans="1:12" ht="12.75">
      <c r="A120" s="91"/>
      <c r="B120" s="188" t="s">
        <v>362</v>
      </c>
      <c r="C120" s="180">
        <v>2362</v>
      </c>
      <c r="D120" s="180">
        <v>638</v>
      </c>
      <c r="E120" s="318">
        <f>SUM(C120:D120)</f>
        <v>3000</v>
      </c>
      <c r="F120" s="180">
        <v>2112</v>
      </c>
      <c r="G120" s="180">
        <v>568</v>
      </c>
      <c r="H120" s="318">
        <f>SUM(F120:G120)</f>
        <v>2680</v>
      </c>
      <c r="I120" s="180">
        <v>2112</v>
      </c>
      <c r="J120" s="180">
        <v>568</v>
      </c>
      <c r="K120" s="318">
        <f>SUM(I120:J120)</f>
        <v>2680</v>
      </c>
      <c r="L120" s="156">
        <f t="shared" si="11"/>
        <v>0</v>
      </c>
    </row>
    <row r="121" spans="1:12" ht="12.75">
      <c r="A121" s="55"/>
      <c r="B121" s="294" t="s">
        <v>62</v>
      </c>
      <c r="C121" s="207">
        <f aca="true" t="shared" si="18" ref="C121:H121">SUM(C92,C98,C103,C108,C110,C112,C117,C119,C101)</f>
        <v>107085</v>
      </c>
      <c r="D121" s="207">
        <f t="shared" si="18"/>
        <v>28915</v>
      </c>
      <c r="E121" s="207">
        <f t="shared" si="18"/>
        <v>136000</v>
      </c>
      <c r="F121" s="207">
        <f t="shared" si="18"/>
        <v>116469</v>
      </c>
      <c r="G121" s="207">
        <f t="shared" si="18"/>
        <v>31445</v>
      </c>
      <c r="H121" s="207">
        <f t="shared" si="18"/>
        <v>147914</v>
      </c>
      <c r="I121" s="207">
        <f>SUM(I92,I98,I103,I108,I110,I112,I117,I119,I101,I115)</f>
        <v>123430</v>
      </c>
      <c r="J121" s="207">
        <f>SUM(J92,J98,J103,J108,J110,J112,J117,J119,J101,J115)</f>
        <v>33321</v>
      </c>
      <c r="K121" s="207">
        <f>SUM(K92,K98,K103,K108,K110,K112,K117,K119,K101,K115)</f>
        <v>156751</v>
      </c>
      <c r="L121" s="156">
        <f t="shared" si="11"/>
        <v>8837</v>
      </c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3" ht="15" customHeight="1"/>
    <row r="134" ht="15" customHeight="1"/>
    <row r="135" ht="18" customHeight="1"/>
    <row r="136" ht="15" customHeight="1"/>
    <row r="137" ht="15" customHeight="1"/>
    <row r="138" ht="12.75" customHeight="1"/>
  </sheetData>
  <sheetProtection/>
  <mergeCells count="8">
    <mergeCell ref="A87:H87"/>
    <mergeCell ref="A88:H88"/>
    <mergeCell ref="A3:H3"/>
    <mergeCell ref="A4:H4"/>
    <mergeCell ref="A5:H5"/>
    <mergeCell ref="A6:H6"/>
    <mergeCell ref="A85:H85"/>
    <mergeCell ref="A86:H8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5" r:id="rId1"/>
  <headerFooter alignWithMargins="0">
    <oddFooter>&amp;C&amp;P</oddFooter>
  </headerFooter>
  <rowBreaks count="2" manualBreakCount="2">
    <brk id="44" max="10" man="1"/>
    <brk id="7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14.7109375" style="0" customWidth="1"/>
    <col min="4" max="4" width="12.57421875" style="0" customWidth="1"/>
    <col min="5" max="5" width="13.140625" style="0" customWidth="1"/>
  </cols>
  <sheetData>
    <row r="1" spans="1:4" ht="15.75">
      <c r="A1" s="46" t="s">
        <v>738</v>
      </c>
      <c r="B1" s="46"/>
      <c r="C1" s="46"/>
      <c r="D1" s="5"/>
    </row>
    <row r="2" spans="1:4" ht="15.75">
      <c r="A2" s="46"/>
      <c r="B2" s="46"/>
      <c r="C2" s="46"/>
      <c r="D2" s="5"/>
    </row>
    <row r="3" spans="1:4" ht="15.75">
      <c r="A3" s="621" t="s">
        <v>44</v>
      </c>
      <c r="B3" s="622"/>
      <c r="C3" s="622"/>
      <c r="D3" s="622"/>
    </row>
    <row r="4" spans="1:4" ht="15.75">
      <c r="A4" s="621" t="s">
        <v>519</v>
      </c>
      <c r="B4" s="622"/>
      <c r="C4" s="622"/>
      <c r="D4" s="622"/>
    </row>
    <row r="5" spans="1:4" ht="15.75">
      <c r="A5" s="621" t="s">
        <v>438</v>
      </c>
      <c r="B5" s="622"/>
      <c r="C5" s="622"/>
      <c r="D5" s="622"/>
    </row>
    <row r="6" spans="1:4" ht="15.75">
      <c r="A6" s="621" t="s">
        <v>439</v>
      </c>
      <c r="B6" s="622"/>
      <c r="C6" s="622"/>
      <c r="D6" s="622"/>
    </row>
    <row r="7" spans="1:4" ht="15.75">
      <c r="A7" s="46"/>
      <c r="B7" s="46"/>
      <c r="C7" s="47"/>
      <c r="D7" s="5"/>
    </row>
    <row r="8" spans="1:4" ht="15.75">
      <c r="A8" s="46"/>
      <c r="B8" s="46"/>
      <c r="C8" s="47"/>
      <c r="D8" s="5"/>
    </row>
    <row r="9" spans="1:4" ht="15.75">
      <c r="A9" s="46"/>
      <c r="B9" s="69" t="s">
        <v>63</v>
      </c>
      <c r="C9" s="47"/>
      <c r="D9" s="5"/>
    </row>
    <row r="10" spans="1:5" ht="15" customHeight="1">
      <c r="A10" s="62" t="s">
        <v>48</v>
      </c>
      <c r="B10" s="49" t="s">
        <v>5</v>
      </c>
      <c r="C10" s="625" t="s">
        <v>286</v>
      </c>
      <c r="D10" s="625" t="s">
        <v>421</v>
      </c>
      <c r="E10" s="625" t="s">
        <v>490</v>
      </c>
    </row>
    <row r="11" spans="1:5" ht="27" customHeight="1">
      <c r="A11" s="63" t="s">
        <v>49</v>
      </c>
      <c r="B11" s="51"/>
      <c r="C11" s="570"/>
      <c r="D11" s="570"/>
      <c r="E11" s="570"/>
    </row>
    <row r="12" spans="1:5" ht="15" customHeight="1">
      <c r="A12" s="147" t="s">
        <v>404</v>
      </c>
      <c r="B12" s="144" t="s">
        <v>121</v>
      </c>
      <c r="C12" s="107">
        <f>SUM(C14:C16)</f>
        <v>11500</v>
      </c>
      <c r="D12" s="107">
        <f>SUM(D14:D16)</f>
        <v>22861</v>
      </c>
      <c r="E12" s="107">
        <f>SUM(E13:E16)</f>
        <v>22961</v>
      </c>
    </row>
    <row r="13" spans="1:5" s="279" customFormat="1" ht="15" customHeight="1">
      <c r="A13" s="202"/>
      <c r="B13" s="162" t="s">
        <v>669</v>
      </c>
      <c r="C13" s="108"/>
      <c r="D13" s="108"/>
      <c r="E13" s="108">
        <v>100</v>
      </c>
    </row>
    <row r="14" spans="1:5" ht="15" customHeight="1">
      <c r="A14" s="148"/>
      <c r="B14" s="198" t="s">
        <v>176</v>
      </c>
      <c r="C14" s="168">
        <v>500</v>
      </c>
      <c r="D14" s="168">
        <v>500</v>
      </c>
      <c r="E14" s="168">
        <v>500</v>
      </c>
    </row>
    <row r="15" spans="1:5" ht="15" customHeight="1">
      <c r="A15" s="148"/>
      <c r="B15" s="198" t="s">
        <v>332</v>
      </c>
      <c r="C15" s="168">
        <v>9000</v>
      </c>
      <c r="D15" s="168">
        <v>18750</v>
      </c>
      <c r="E15" s="168">
        <v>18750</v>
      </c>
    </row>
    <row r="16" spans="1:5" ht="15" customHeight="1">
      <c r="A16" s="148"/>
      <c r="B16" s="162" t="s">
        <v>331</v>
      </c>
      <c r="C16" s="108">
        <v>2000</v>
      </c>
      <c r="D16" s="108">
        <v>3611</v>
      </c>
      <c r="E16" s="108">
        <v>3611</v>
      </c>
    </row>
    <row r="17" spans="1:5" ht="15" customHeight="1">
      <c r="A17" s="149"/>
      <c r="B17" s="146" t="s">
        <v>64</v>
      </c>
      <c r="C17" s="145">
        <f>SUM(C12)</f>
        <v>11500</v>
      </c>
      <c r="D17" s="145">
        <f>SUM(D12)</f>
        <v>22861</v>
      </c>
      <c r="E17" s="145">
        <f>SUM(E12)</f>
        <v>22961</v>
      </c>
    </row>
    <row r="18" spans="1:4" ht="15" customHeight="1">
      <c r="A18" s="5"/>
      <c r="B18" s="5"/>
      <c r="C18" s="5"/>
      <c r="D18" s="5"/>
    </row>
    <row r="19" spans="1:4" ht="15" customHeight="1">
      <c r="A19" s="5"/>
      <c r="B19" s="5"/>
      <c r="C19" s="5"/>
      <c r="D19" s="5"/>
    </row>
    <row r="20" spans="1:4" ht="15" customHeight="1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</sheetData>
  <sheetProtection/>
  <mergeCells count="7">
    <mergeCell ref="E10:E11"/>
    <mergeCell ref="C10:C11"/>
    <mergeCell ref="D10:D11"/>
    <mergeCell ref="A3:D3"/>
    <mergeCell ref="A4:D4"/>
    <mergeCell ref="A5:D5"/>
    <mergeCell ref="A6:D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18.28125" style="0" customWidth="1"/>
    <col min="2" max="2" width="24.57421875" style="0" customWidth="1"/>
    <col min="3" max="3" width="21.8515625" style="0" customWidth="1"/>
    <col min="4" max="4" width="14.7109375" style="0" customWidth="1"/>
    <col min="5" max="5" width="14.140625" style="0" customWidth="1"/>
  </cols>
  <sheetData>
    <row r="1" spans="1:3" ht="15.75">
      <c r="A1" s="4" t="s">
        <v>739</v>
      </c>
      <c r="B1" s="4"/>
      <c r="C1" s="4"/>
    </row>
    <row r="2" spans="1:3" ht="15.75">
      <c r="A2" s="4"/>
      <c r="B2" s="4"/>
      <c r="C2" s="4"/>
    </row>
    <row r="3" spans="1:4" ht="15.75">
      <c r="A3" s="608" t="s">
        <v>382</v>
      </c>
      <c r="B3" s="622"/>
      <c r="C3" s="622"/>
      <c r="D3" s="622"/>
    </row>
    <row r="4" spans="1:4" ht="15.75">
      <c r="A4" s="626" t="s">
        <v>520</v>
      </c>
      <c r="B4" s="609"/>
      <c r="C4" s="609"/>
      <c r="D4" s="609"/>
    </row>
    <row r="5" spans="1:3" ht="15.75">
      <c r="A5" s="4"/>
      <c r="B5" s="333" t="s">
        <v>383</v>
      </c>
      <c r="C5" s="4"/>
    </row>
    <row r="6" spans="1:3" ht="12.75">
      <c r="A6" s="5"/>
      <c r="B6" s="5"/>
      <c r="C6" s="5"/>
    </row>
    <row r="7" spans="1:3" ht="12.75">
      <c r="A7" s="5"/>
      <c r="B7" s="5" t="s">
        <v>384</v>
      </c>
      <c r="C7" s="5"/>
    </row>
    <row r="8" spans="1:5" ht="12.75">
      <c r="A8" s="49" t="s">
        <v>4</v>
      </c>
      <c r="B8" s="49" t="s">
        <v>5</v>
      </c>
      <c r="C8" s="49" t="s">
        <v>286</v>
      </c>
      <c r="D8" s="623" t="s">
        <v>421</v>
      </c>
      <c r="E8" s="623" t="s">
        <v>521</v>
      </c>
    </row>
    <row r="9" spans="1:5" ht="26.25" customHeight="1">
      <c r="A9" s="50" t="s">
        <v>7</v>
      </c>
      <c r="B9" s="50"/>
      <c r="C9" s="50"/>
      <c r="D9" s="567"/>
      <c r="E9" s="567"/>
    </row>
    <row r="10" spans="1:5" ht="12.75">
      <c r="A10" s="76" t="s">
        <v>177</v>
      </c>
      <c r="B10" s="335" t="s">
        <v>385</v>
      </c>
      <c r="C10" s="338">
        <v>5000</v>
      </c>
      <c r="D10" s="338">
        <v>25186</v>
      </c>
      <c r="E10" s="338">
        <v>0</v>
      </c>
    </row>
    <row r="11" spans="1:5" ht="12.75">
      <c r="A11" s="337"/>
      <c r="B11" s="336" t="s">
        <v>386</v>
      </c>
      <c r="C11" s="334">
        <v>5000</v>
      </c>
      <c r="D11" s="334">
        <v>25186</v>
      </c>
      <c r="E11" s="334">
        <v>0</v>
      </c>
    </row>
  </sheetData>
  <sheetProtection/>
  <mergeCells count="4">
    <mergeCell ref="D8:D9"/>
    <mergeCell ref="A3:D3"/>
    <mergeCell ref="A4:D4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="130" zoomScaleSheetLayoutView="130" zoomScalePageLayoutView="0" workbookViewId="0" topLeftCell="A49">
      <selection activeCell="A6" sqref="A6"/>
    </sheetView>
  </sheetViews>
  <sheetFormatPr defaultColWidth="9.140625" defaultRowHeight="12.75"/>
  <cols>
    <col min="1" max="1" width="43.8515625" style="0" customWidth="1"/>
    <col min="2" max="2" width="16.421875" style="0" customWidth="1"/>
    <col min="3" max="3" width="12.8515625" style="0" customWidth="1"/>
    <col min="4" max="4" width="11.57421875" style="0" customWidth="1"/>
    <col min="5" max="5" width="14.7109375" style="0" customWidth="1"/>
    <col min="6" max="6" width="13.421875" style="0" customWidth="1"/>
    <col min="7" max="7" width="14.57421875" style="0" customWidth="1"/>
    <col min="8" max="8" width="11.00390625" style="0" customWidth="1"/>
  </cols>
  <sheetData>
    <row r="1" spans="1:13" ht="15.75">
      <c r="A1" s="4" t="s">
        <v>741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39"/>
      <c r="B4" s="39"/>
      <c r="C4" s="39"/>
      <c r="D4" s="39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39"/>
      <c r="B5" s="39"/>
      <c r="C5" s="6" t="s">
        <v>26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39"/>
      <c r="B6" s="39"/>
      <c r="C6" s="6" t="s">
        <v>287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39"/>
      <c r="B7" s="39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49" t="s">
        <v>5</v>
      </c>
      <c r="B9" s="49" t="s">
        <v>65</v>
      </c>
      <c r="C9" s="49" t="s">
        <v>66</v>
      </c>
      <c r="D9" s="49" t="s">
        <v>67</v>
      </c>
      <c r="E9" s="62" t="s">
        <v>68</v>
      </c>
      <c r="F9" s="627" t="s">
        <v>142</v>
      </c>
      <c r="G9" s="178" t="s">
        <v>6</v>
      </c>
      <c r="H9" s="5"/>
      <c r="I9" s="5"/>
      <c r="J9" s="5"/>
      <c r="K9" s="5"/>
      <c r="L9" s="5"/>
      <c r="M9" s="5"/>
    </row>
    <row r="10" spans="1:13" ht="12.75">
      <c r="A10" s="50"/>
      <c r="B10" s="50" t="s">
        <v>69</v>
      </c>
      <c r="C10" s="50" t="s">
        <v>70</v>
      </c>
      <c r="D10" s="50"/>
      <c r="E10" s="173" t="s">
        <v>70</v>
      </c>
      <c r="F10" s="628"/>
      <c r="G10" s="179"/>
      <c r="H10" s="5"/>
      <c r="I10" s="5"/>
      <c r="J10" s="5"/>
      <c r="K10" s="5"/>
      <c r="L10" s="5"/>
      <c r="M10" s="5"/>
    </row>
    <row r="11" spans="1:13" ht="12.75">
      <c r="A11" s="51"/>
      <c r="B11" s="51" t="s">
        <v>71</v>
      </c>
      <c r="C11" s="51"/>
      <c r="D11" s="51"/>
      <c r="E11" s="63"/>
      <c r="F11" s="629"/>
      <c r="G11" s="72"/>
      <c r="H11" s="5"/>
      <c r="I11" s="5"/>
      <c r="J11" s="5"/>
      <c r="K11" s="5"/>
      <c r="L11" s="5"/>
      <c r="M11" s="5"/>
    </row>
    <row r="12" spans="1:13" ht="19.5" customHeight="1">
      <c r="A12" s="44" t="s">
        <v>136</v>
      </c>
      <c r="B12" s="44"/>
      <c r="C12" s="44"/>
      <c r="D12" s="44"/>
      <c r="E12" s="44"/>
      <c r="F12" s="521">
        <v>50</v>
      </c>
      <c r="G12" s="44">
        <f aca="true" t="shared" si="0" ref="G12:G22">SUM(B12:F12)</f>
        <v>50</v>
      </c>
      <c r="H12" s="5"/>
      <c r="I12" s="5"/>
      <c r="J12" s="5"/>
      <c r="K12" s="5"/>
      <c r="L12" s="5"/>
      <c r="M12" s="5"/>
    </row>
    <row r="13" spans="1:13" ht="19.5" customHeight="1">
      <c r="A13" s="44" t="s">
        <v>72</v>
      </c>
      <c r="B13" s="461">
        <v>35</v>
      </c>
      <c r="C13" s="44">
        <v>3</v>
      </c>
      <c r="D13" s="44"/>
      <c r="E13" s="44"/>
      <c r="F13" s="44"/>
      <c r="G13" s="44">
        <f t="shared" si="0"/>
        <v>38</v>
      </c>
      <c r="H13" s="5"/>
      <c r="I13" s="5"/>
      <c r="J13" s="5"/>
      <c r="K13" s="5"/>
      <c r="L13" s="5"/>
      <c r="M13" s="5"/>
    </row>
    <row r="14" spans="1:13" ht="19.5" customHeight="1">
      <c r="A14" s="44" t="s">
        <v>236</v>
      </c>
      <c r="B14" s="520">
        <v>25</v>
      </c>
      <c r="C14" s="44"/>
      <c r="D14" s="44"/>
      <c r="E14" s="44"/>
      <c r="F14" s="44"/>
      <c r="G14" s="44">
        <f t="shared" si="0"/>
        <v>25</v>
      </c>
      <c r="H14" s="5"/>
      <c r="I14" s="5"/>
      <c r="J14" s="5"/>
      <c r="K14" s="5"/>
      <c r="L14" s="5"/>
      <c r="M14" s="5"/>
    </row>
    <row r="15" spans="1:13" ht="19.5" customHeight="1">
      <c r="A15" s="44" t="s">
        <v>237</v>
      </c>
      <c r="B15" s="520">
        <v>22</v>
      </c>
      <c r="C15" s="44"/>
      <c r="D15" s="44"/>
      <c r="E15" s="44"/>
      <c r="F15" s="44"/>
      <c r="G15" s="44">
        <f t="shared" si="0"/>
        <v>22</v>
      </c>
      <c r="H15" s="5"/>
      <c r="I15" s="5"/>
      <c r="J15" s="5"/>
      <c r="K15" s="5"/>
      <c r="L15" s="5"/>
      <c r="M15" s="5"/>
    </row>
    <row r="16" spans="1:13" ht="19.5" customHeight="1">
      <c r="A16" s="44" t="s">
        <v>238</v>
      </c>
      <c r="B16" s="520">
        <v>12</v>
      </c>
      <c r="C16" s="44"/>
      <c r="D16" s="44">
        <v>50</v>
      </c>
      <c r="E16" s="44"/>
      <c r="F16" s="44"/>
      <c r="G16" s="44">
        <f t="shared" si="0"/>
        <v>62</v>
      </c>
      <c r="H16" s="5"/>
      <c r="I16" s="5"/>
      <c r="J16" s="5"/>
      <c r="K16" s="5"/>
      <c r="L16" s="5"/>
      <c r="M16" s="5"/>
    </row>
    <row r="17" spans="1:13" ht="19.5" customHeight="1">
      <c r="A17" s="44" t="s">
        <v>368</v>
      </c>
      <c r="B17" s="520">
        <v>6</v>
      </c>
      <c r="C17" s="44"/>
      <c r="D17" s="44"/>
      <c r="E17" s="44"/>
      <c r="F17" s="44"/>
      <c r="G17" s="44">
        <f t="shared" si="0"/>
        <v>6</v>
      </c>
      <c r="H17" s="5"/>
      <c r="I17" s="5"/>
      <c r="J17" s="5"/>
      <c r="K17" s="5"/>
      <c r="L17" s="5"/>
      <c r="M17" s="5"/>
    </row>
    <row r="18" spans="1:13" ht="19.5" customHeight="1">
      <c r="A18" s="44" t="s">
        <v>369</v>
      </c>
      <c r="B18" s="520">
        <v>29</v>
      </c>
      <c r="C18" s="44"/>
      <c r="D18" s="44"/>
      <c r="E18" s="44"/>
      <c r="F18" s="44"/>
      <c r="G18" s="44">
        <f t="shared" si="0"/>
        <v>29</v>
      </c>
      <c r="H18" s="5"/>
      <c r="I18" s="5"/>
      <c r="J18" s="5"/>
      <c r="K18" s="5"/>
      <c r="L18" s="5"/>
      <c r="M18" s="5"/>
    </row>
    <row r="19" spans="1:13" ht="19.5" customHeight="1">
      <c r="A19" s="44" t="s">
        <v>370</v>
      </c>
      <c r="B19" s="520">
        <v>11</v>
      </c>
      <c r="C19" s="44"/>
      <c r="D19" s="44"/>
      <c r="E19" s="44"/>
      <c r="F19" s="44"/>
      <c r="G19" s="44">
        <f t="shared" si="0"/>
        <v>11</v>
      </c>
      <c r="H19" s="5"/>
      <c r="I19" s="5"/>
      <c r="J19" s="5"/>
      <c r="K19" s="5"/>
      <c r="L19" s="5"/>
      <c r="M19" s="5"/>
    </row>
    <row r="20" spans="1:13" ht="19.5" customHeight="1">
      <c r="A20" s="44" t="s">
        <v>371</v>
      </c>
      <c r="B20" s="520">
        <v>15</v>
      </c>
      <c r="C20" s="44">
        <v>1</v>
      </c>
      <c r="D20" s="44"/>
      <c r="E20" s="44"/>
      <c r="F20" s="44"/>
      <c r="G20" s="44">
        <f t="shared" si="0"/>
        <v>16</v>
      </c>
      <c r="H20" s="5"/>
      <c r="I20" s="5"/>
      <c r="J20" s="5"/>
      <c r="K20" s="5"/>
      <c r="L20" s="5"/>
      <c r="M20" s="5"/>
    </row>
    <row r="21" spans="1:13" ht="19.5" customHeight="1">
      <c r="A21" s="44" t="s">
        <v>242</v>
      </c>
      <c r="B21" s="520">
        <v>9</v>
      </c>
      <c r="C21" s="44"/>
      <c r="D21" s="44"/>
      <c r="E21" s="44"/>
      <c r="F21" s="44"/>
      <c r="G21" s="44">
        <f t="shared" si="0"/>
        <v>9</v>
      </c>
      <c r="H21" s="5"/>
      <c r="I21" s="5"/>
      <c r="J21" s="5"/>
      <c r="K21" s="5"/>
      <c r="L21" s="5"/>
      <c r="M21" s="5"/>
    </row>
    <row r="22" spans="1:13" ht="19.5" customHeight="1">
      <c r="A22" s="44" t="s">
        <v>243</v>
      </c>
      <c r="B22" s="520">
        <v>46</v>
      </c>
      <c r="C22" s="44">
        <v>29</v>
      </c>
      <c r="D22" s="44"/>
      <c r="E22" s="44"/>
      <c r="F22" s="44"/>
      <c r="G22" s="44">
        <f t="shared" si="0"/>
        <v>75</v>
      </c>
      <c r="H22" s="5"/>
      <c r="I22" s="5"/>
      <c r="J22" s="5"/>
      <c r="K22" s="5"/>
      <c r="L22" s="5"/>
      <c r="M22" s="5"/>
    </row>
    <row r="23" spans="1:13" ht="19.5" customHeight="1">
      <c r="A23" s="57" t="s">
        <v>143</v>
      </c>
      <c r="B23" s="57">
        <f aca="true" t="shared" si="1" ref="B23:G23">SUM(B12:B22)</f>
        <v>210</v>
      </c>
      <c r="C23" s="57">
        <f t="shared" si="1"/>
        <v>33</v>
      </c>
      <c r="D23" s="57">
        <f t="shared" si="1"/>
        <v>50</v>
      </c>
      <c r="E23" s="57">
        <f t="shared" si="1"/>
        <v>0</v>
      </c>
      <c r="F23" s="57">
        <f t="shared" si="1"/>
        <v>50</v>
      </c>
      <c r="G23" s="57">
        <f t="shared" si="1"/>
        <v>343</v>
      </c>
      <c r="H23" s="66"/>
      <c r="I23" s="66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522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39"/>
      <c r="B26" s="39"/>
      <c r="C26" s="39"/>
      <c r="D26" s="39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39"/>
      <c r="B27" s="39"/>
      <c r="C27" s="6" t="s">
        <v>33</v>
      </c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39"/>
      <c r="B28" s="39"/>
      <c r="C28" s="6" t="s">
        <v>288</v>
      </c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>
      <c r="A30" s="49" t="s">
        <v>5</v>
      </c>
      <c r="B30" s="49" t="s">
        <v>65</v>
      </c>
      <c r="C30" s="49" t="s">
        <v>66</v>
      </c>
      <c r="D30" s="49" t="s">
        <v>67</v>
      </c>
      <c r="E30" s="49" t="s">
        <v>68</v>
      </c>
      <c r="F30" s="625" t="s">
        <v>142</v>
      </c>
      <c r="G30" s="49" t="s">
        <v>6</v>
      </c>
      <c r="H30" s="5"/>
      <c r="I30" s="5"/>
      <c r="J30" s="5"/>
      <c r="K30" s="5"/>
      <c r="L30" s="5"/>
      <c r="M30" s="5"/>
    </row>
    <row r="31" spans="1:13" ht="12.75">
      <c r="A31" s="50"/>
      <c r="B31" s="50" t="s">
        <v>69</v>
      </c>
      <c r="C31" s="50" t="s">
        <v>70</v>
      </c>
      <c r="D31" s="50"/>
      <c r="E31" s="50" t="s">
        <v>70</v>
      </c>
      <c r="F31" s="632"/>
      <c r="G31" s="50"/>
      <c r="H31" s="5"/>
      <c r="I31" s="5"/>
      <c r="J31" s="5"/>
      <c r="K31" s="5"/>
      <c r="L31" s="5"/>
      <c r="M31" s="5"/>
    </row>
    <row r="32" spans="1:13" ht="12.75">
      <c r="A32" s="51"/>
      <c r="B32" s="51" t="s">
        <v>71</v>
      </c>
      <c r="C32" s="51"/>
      <c r="D32" s="51"/>
      <c r="E32" s="51"/>
      <c r="F32" s="633"/>
      <c r="G32" s="51"/>
      <c r="H32" s="5"/>
      <c r="I32" s="5"/>
      <c r="J32" s="5"/>
      <c r="K32" s="5"/>
      <c r="L32" s="5"/>
      <c r="M32" s="5"/>
    </row>
    <row r="33" spans="1:13" ht="15" customHeight="1">
      <c r="A33" s="44" t="s">
        <v>73</v>
      </c>
      <c r="B33" s="44">
        <v>1</v>
      </c>
      <c r="C33" s="44"/>
      <c r="D33" s="44"/>
      <c r="E33" s="44"/>
      <c r="F33" s="44"/>
      <c r="G33" s="44">
        <f aca="true" t="shared" si="2" ref="G33:G41">SUM(B33:E33)</f>
        <v>1</v>
      </c>
      <c r="H33" s="5"/>
      <c r="I33" s="5"/>
      <c r="J33" s="5"/>
      <c r="K33" s="5"/>
      <c r="L33" s="5"/>
      <c r="M33" s="5"/>
    </row>
    <row r="34" spans="1:13" ht="15" customHeight="1">
      <c r="A34" s="44" t="s">
        <v>74</v>
      </c>
      <c r="B34" s="44">
        <v>2</v>
      </c>
      <c r="C34" s="44"/>
      <c r="D34" s="44"/>
      <c r="E34" s="44"/>
      <c r="F34" s="44"/>
      <c r="G34" s="44">
        <f t="shared" si="2"/>
        <v>2</v>
      </c>
      <c r="H34" s="5"/>
      <c r="I34" s="5"/>
      <c r="J34" s="5"/>
      <c r="K34" s="5"/>
      <c r="L34" s="5"/>
      <c r="M34" s="5"/>
    </row>
    <row r="35" spans="1:13" ht="15" customHeight="1">
      <c r="A35" s="44" t="s">
        <v>75</v>
      </c>
      <c r="B35" s="44">
        <v>2</v>
      </c>
      <c r="C35" s="44"/>
      <c r="D35" s="44"/>
      <c r="E35" s="44"/>
      <c r="F35" s="44"/>
      <c r="G35" s="44">
        <f t="shared" si="2"/>
        <v>2</v>
      </c>
      <c r="H35" s="5"/>
      <c r="I35" s="5"/>
      <c r="J35" s="5"/>
      <c r="K35" s="5"/>
      <c r="L35" s="5"/>
      <c r="M35" s="5"/>
    </row>
    <row r="36" spans="1:13" ht="15" customHeight="1">
      <c r="A36" s="44" t="s">
        <v>76</v>
      </c>
      <c r="B36" s="44"/>
      <c r="C36" s="44"/>
      <c r="D36" s="44"/>
      <c r="E36" s="44"/>
      <c r="F36" s="44"/>
      <c r="G36" s="44">
        <f t="shared" si="2"/>
        <v>0</v>
      </c>
      <c r="H36" s="5"/>
      <c r="I36" s="5"/>
      <c r="J36" s="5"/>
      <c r="K36" s="5"/>
      <c r="L36" s="5"/>
      <c r="M36" s="5"/>
    </row>
    <row r="37" spans="1:13" ht="15" customHeight="1">
      <c r="A37" s="44" t="s">
        <v>77</v>
      </c>
      <c r="B37" s="44">
        <v>8</v>
      </c>
      <c r="C37" s="44"/>
      <c r="D37" s="44"/>
      <c r="E37" s="44"/>
      <c r="F37" s="44"/>
      <c r="G37" s="44">
        <f t="shared" si="2"/>
        <v>8</v>
      </c>
      <c r="H37" s="5"/>
      <c r="I37" s="5"/>
      <c r="J37" s="5"/>
      <c r="K37" s="5"/>
      <c r="L37" s="5"/>
      <c r="M37" s="5"/>
    </row>
    <row r="38" spans="1:13" ht="15" customHeight="1">
      <c r="A38" s="44" t="s">
        <v>78</v>
      </c>
      <c r="B38" s="44">
        <v>10</v>
      </c>
      <c r="C38" s="44"/>
      <c r="D38" s="44"/>
      <c r="E38" s="44"/>
      <c r="F38" s="44"/>
      <c r="G38" s="44">
        <f t="shared" si="2"/>
        <v>10</v>
      </c>
      <c r="H38" s="5"/>
      <c r="I38" s="5"/>
      <c r="J38" s="5"/>
      <c r="K38" s="5"/>
      <c r="L38" s="5"/>
      <c r="M38" s="5"/>
    </row>
    <row r="39" spans="1:13" ht="15" customHeight="1">
      <c r="A39" s="44" t="s">
        <v>79</v>
      </c>
      <c r="B39" s="44">
        <v>4</v>
      </c>
      <c r="C39" s="44"/>
      <c r="D39" s="44"/>
      <c r="E39" s="44"/>
      <c r="F39" s="44"/>
      <c r="G39" s="44">
        <f t="shared" si="2"/>
        <v>4</v>
      </c>
      <c r="H39" s="5"/>
      <c r="I39" s="5"/>
      <c r="J39" s="5"/>
      <c r="K39" s="5"/>
      <c r="L39" s="5"/>
      <c r="M39" s="5"/>
    </row>
    <row r="40" spans="1:13" ht="15" customHeight="1">
      <c r="A40" s="44" t="s">
        <v>165</v>
      </c>
      <c r="B40" s="44">
        <v>5</v>
      </c>
      <c r="C40" s="44"/>
      <c r="D40" s="44"/>
      <c r="E40" s="44"/>
      <c r="F40" s="44"/>
      <c r="G40" s="44">
        <f t="shared" si="2"/>
        <v>5</v>
      </c>
      <c r="H40" s="5"/>
      <c r="I40" s="5"/>
      <c r="J40" s="5"/>
      <c r="K40" s="5"/>
      <c r="L40" s="5"/>
      <c r="M40" s="5"/>
    </row>
    <row r="41" spans="1:13" ht="15" customHeight="1">
      <c r="A41" s="44" t="s">
        <v>166</v>
      </c>
      <c r="B41" s="44">
        <v>3</v>
      </c>
      <c r="C41" s="44">
        <v>3</v>
      </c>
      <c r="D41" s="44"/>
      <c r="E41" s="44"/>
      <c r="F41" s="44"/>
      <c r="G41" s="44">
        <f t="shared" si="2"/>
        <v>6</v>
      </c>
      <c r="H41" s="5"/>
      <c r="I41" s="5"/>
      <c r="J41" s="5"/>
      <c r="K41" s="5"/>
      <c r="L41" s="5"/>
      <c r="M41" s="5"/>
    </row>
    <row r="42" spans="1:13" ht="15" customHeight="1">
      <c r="A42" s="57" t="s">
        <v>6</v>
      </c>
      <c r="B42" s="57">
        <f>SUM(B33:B41)</f>
        <v>35</v>
      </c>
      <c r="C42" s="57">
        <f>SUM(C33:C41)</f>
        <v>3</v>
      </c>
      <c r="D42" s="57">
        <f>SUM(D33:D41)</f>
        <v>0</v>
      </c>
      <c r="E42" s="57">
        <f>SUM(E33:E41)</f>
        <v>0</v>
      </c>
      <c r="F42" s="57"/>
      <c r="G42" s="57">
        <f>SUM(G33:G41)</f>
        <v>38</v>
      </c>
      <c r="H42" s="5"/>
      <c r="I42" s="5"/>
      <c r="J42" s="5"/>
      <c r="K42" s="5"/>
      <c r="L42" s="5"/>
      <c r="M42" s="5"/>
    </row>
    <row r="43" spans="1:13" ht="15.75">
      <c r="A43" s="4" t="s">
        <v>740</v>
      </c>
      <c r="B43" s="4"/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</row>
    <row r="44" spans="1:13" ht="15">
      <c r="A44" s="39"/>
      <c r="B44" s="39"/>
      <c r="C44" s="39"/>
      <c r="D44" s="39"/>
      <c r="E44" s="5"/>
      <c r="F44" s="5"/>
      <c r="G44" s="5"/>
      <c r="H44" s="5"/>
      <c r="I44" s="5"/>
      <c r="J44" s="5"/>
      <c r="K44" s="5"/>
      <c r="L44" s="5"/>
      <c r="M44" s="5"/>
    </row>
    <row r="45" spans="1:13" ht="15.75">
      <c r="A45" s="39"/>
      <c r="B45" s="39"/>
      <c r="C45" s="6" t="s">
        <v>109</v>
      </c>
      <c r="D45" s="6"/>
      <c r="E45" s="5"/>
      <c r="F45" s="5"/>
      <c r="G45" s="5"/>
      <c r="H45" s="5"/>
      <c r="I45" s="5"/>
      <c r="J45" s="5"/>
      <c r="K45" s="5"/>
      <c r="L45" s="5"/>
      <c r="M45" s="5"/>
    </row>
    <row r="46" spans="1:13" ht="15.75">
      <c r="A46" s="39"/>
      <c r="B46" s="39"/>
      <c r="C46" s="6" t="s">
        <v>288</v>
      </c>
      <c r="D46" s="6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4" ht="12.75" customHeight="1">
      <c r="A48" s="49" t="s">
        <v>5</v>
      </c>
      <c r="B48" s="49" t="s">
        <v>65</v>
      </c>
      <c r="C48" s="49" t="s">
        <v>66</v>
      </c>
      <c r="D48" s="49" t="s">
        <v>67</v>
      </c>
      <c r="E48" s="49" t="s">
        <v>68</v>
      </c>
      <c r="F48" s="625" t="s">
        <v>142</v>
      </c>
      <c r="G48" s="49" t="s">
        <v>127</v>
      </c>
      <c r="H48" s="49" t="s">
        <v>6</v>
      </c>
      <c r="I48" s="5"/>
      <c r="J48" s="5"/>
      <c r="K48" s="5"/>
      <c r="L48" s="5"/>
      <c r="M48" s="5"/>
      <c r="N48" s="5"/>
    </row>
    <row r="49" spans="1:14" ht="12.75">
      <c r="A49" s="50"/>
      <c r="B49" s="50" t="s">
        <v>69</v>
      </c>
      <c r="C49" s="50" t="s">
        <v>70</v>
      </c>
      <c r="D49" s="50"/>
      <c r="E49" s="50" t="s">
        <v>70</v>
      </c>
      <c r="F49" s="630"/>
      <c r="G49" s="50" t="s">
        <v>128</v>
      </c>
      <c r="H49" s="50"/>
      <c r="I49" s="5"/>
      <c r="J49" s="5"/>
      <c r="K49" s="5"/>
      <c r="L49" s="5"/>
      <c r="M49" s="5"/>
      <c r="N49" s="5"/>
    </row>
    <row r="50" spans="1:14" ht="12.75">
      <c r="A50" s="51"/>
      <c r="B50" s="51" t="s">
        <v>71</v>
      </c>
      <c r="C50" s="51"/>
      <c r="D50" s="51"/>
      <c r="E50" s="51"/>
      <c r="F50" s="631"/>
      <c r="G50" s="51"/>
      <c r="H50" s="51"/>
      <c r="I50" s="5"/>
      <c r="J50" s="5"/>
      <c r="K50" s="5"/>
      <c r="L50" s="5"/>
      <c r="M50" s="5"/>
      <c r="N50" s="5"/>
    </row>
    <row r="51" spans="1:14" s="164" customFormat="1" ht="12.75">
      <c r="A51" s="57" t="s">
        <v>323</v>
      </c>
      <c r="B51" s="12">
        <v>25</v>
      </c>
      <c r="C51" s="12"/>
      <c r="D51" s="12"/>
      <c r="E51" s="12"/>
      <c r="F51" s="14"/>
      <c r="G51" s="14"/>
      <c r="H51" s="190">
        <f>SUM(B51:G51)</f>
        <v>25</v>
      </c>
      <c r="I51" s="101"/>
      <c r="J51" s="101"/>
      <c r="K51" s="101"/>
      <c r="L51" s="101"/>
      <c r="M51" s="101"/>
      <c r="N51" s="101"/>
    </row>
    <row r="52" spans="1:14" ht="12.75">
      <c r="A52" s="57" t="s">
        <v>324</v>
      </c>
      <c r="B52" s="12">
        <v>22</v>
      </c>
      <c r="C52" s="12"/>
      <c r="D52" s="12"/>
      <c r="E52" s="12"/>
      <c r="F52" s="14"/>
      <c r="G52" s="14"/>
      <c r="H52" s="190">
        <f aca="true" t="shared" si="3" ref="H52:H68">SUM(B52:G52)</f>
        <v>22</v>
      </c>
      <c r="I52" s="5"/>
      <c r="J52" s="5"/>
      <c r="K52" s="5"/>
      <c r="L52" s="5"/>
      <c r="M52" s="5"/>
      <c r="N52" s="5"/>
    </row>
    <row r="53" spans="1:14" ht="12.75">
      <c r="A53" s="57" t="s">
        <v>325</v>
      </c>
      <c r="B53" s="12">
        <v>12</v>
      </c>
      <c r="C53" s="12"/>
      <c r="D53" s="12"/>
      <c r="E53" s="12"/>
      <c r="F53" s="14"/>
      <c r="G53" s="14"/>
      <c r="H53" s="190">
        <f t="shared" si="3"/>
        <v>12</v>
      </c>
      <c r="I53" s="5"/>
      <c r="J53" s="5"/>
      <c r="K53" s="5"/>
      <c r="L53" s="5"/>
      <c r="M53" s="5"/>
      <c r="N53" s="5"/>
    </row>
    <row r="54" spans="1:14" ht="12.75">
      <c r="A54" s="57" t="s">
        <v>293</v>
      </c>
      <c r="B54" s="12">
        <v>6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90">
        <f t="shared" si="3"/>
        <v>6</v>
      </c>
      <c r="I54" s="5"/>
      <c r="J54" s="5"/>
      <c r="K54" s="5"/>
      <c r="L54" s="5"/>
      <c r="M54" s="5"/>
      <c r="N54" s="5"/>
    </row>
    <row r="55" spans="1:14" s="164" customFormat="1" ht="12.75">
      <c r="A55" s="12" t="s">
        <v>326</v>
      </c>
      <c r="B55" s="12">
        <f>SUM(B56:B57)</f>
        <v>29</v>
      </c>
      <c r="C55" s="12">
        <f aca="true" t="shared" si="4" ref="C55:H55">SUM(C56:C57)</f>
        <v>0</v>
      </c>
      <c r="D55" s="12">
        <f t="shared" si="4"/>
        <v>0</v>
      </c>
      <c r="E55" s="12">
        <f t="shared" si="4"/>
        <v>0</v>
      </c>
      <c r="F55" s="12">
        <f t="shared" si="4"/>
        <v>0</v>
      </c>
      <c r="G55" s="12">
        <f t="shared" si="4"/>
        <v>0</v>
      </c>
      <c r="H55" s="12">
        <f t="shared" si="4"/>
        <v>29</v>
      </c>
      <c r="I55" s="101"/>
      <c r="J55" s="101"/>
      <c r="K55" s="101"/>
      <c r="L55" s="101"/>
      <c r="M55" s="101"/>
      <c r="N55" s="101"/>
    </row>
    <row r="56" spans="1:14" s="164" customFormat="1" ht="12.75">
      <c r="A56" s="155" t="s">
        <v>125</v>
      </c>
      <c r="B56" s="44">
        <v>16</v>
      </c>
      <c r="C56" s="44"/>
      <c r="D56" s="44"/>
      <c r="E56" s="44"/>
      <c r="F56" s="15"/>
      <c r="G56" s="15"/>
      <c r="H56" s="85">
        <f t="shared" si="3"/>
        <v>16</v>
      </c>
      <c r="I56" s="101"/>
      <c r="J56" s="101"/>
      <c r="K56" s="101"/>
      <c r="L56" s="101"/>
      <c r="M56" s="101"/>
      <c r="N56" s="101"/>
    </row>
    <row r="57" spans="1:14" ht="12.75">
      <c r="A57" s="155" t="s">
        <v>126</v>
      </c>
      <c r="B57" s="44">
        <v>13</v>
      </c>
      <c r="C57" s="44"/>
      <c r="D57" s="44"/>
      <c r="E57" s="44"/>
      <c r="F57" s="15"/>
      <c r="G57" s="15"/>
      <c r="H57" s="85">
        <f t="shared" si="3"/>
        <v>13</v>
      </c>
      <c r="I57" s="5"/>
      <c r="J57" s="5"/>
      <c r="K57" s="5"/>
      <c r="L57" s="5"/>
      <c r="M57" s="5"/>
      <c r="N57" s="5"/>
    </row>
    <row r="58" spans="1:14" ht="12.75">
      <c r="A58" s="12" t="s">
        <v>327</v>
      </c>
      <c r="B58" s="12">
        <v>11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90">
        <f t="shared" si="3"/>
        <v>11</v>
      </c>
      <c r="I58" s="5"/>
      <c r="J58" s="5"/>
      <c r="K58" s="5"/>
      <c r="L58" s="5"/>
      <c r="M58" s="5"/>
      <c r="N58" s="5"/>
    </row>
    <row r="59" spans="1:14" s="164" customFormat="1" ht="12.75">
      <c r="A59" s="12" t="s">
        <v>328</v>
      </c>
      <c r="B59" s="12">
        <f aca="true" t="shared" si="5" ref="B59:H59">SUM(B60:B62)</f>
        <v>15</v>
      </c>
      <c r="C59" s="12">
        <f t="shared" si="5"/>
        <v>1</v>
      </c>
      <c r="D59" s="12">
        <f t="shared" si="5"/>
        <v>0</v>
      </c>
      <c r="E59" s="12">
        <f t="shared" si="5"/>
        <v>0</v>
      </c>
      <c r="F59" s="12">
        <f t="shared" si="5"/>
        <v>0</v>
      </c>
      <c r="G59" s="12">
        <f t="shared" si="5"/>
        <v>0</v>
      </c>
      <c r="H59" s="12">
        <f t="shared" si="5"/>
        <v>16</v>
      </c>
      <c r="I59" s="101"/>
      <c r="J59" s="101"/>
      <c r="K59" s="101"/>
      <c r="L59" s="101"/>
      <c r="M59" s="101"/>
      <c r="N59" s="101"/>
    </row>
    <row r="60" spans="1:14" s="164" customFormat="1" ht="12.75">
      <c r="A60" s="155" t="s">
        <v>161</v>
      </c>
      <c r="B60" s="44">
        <v>7</v>
      </c>
      <c r="C60" s="44">
        <v>1</v>
      </c>
      <c r="D60" s="44"/>
      <c r="E60" s="44"/>
      <c r="F60" s="15"/>
      <c r="G60" s="15"/>
      <c r="H60" s="190">
        <f t="shared" si="3"/>
        <v>8</v>
      </c>
      <c r="I60" s="101"/>
      <c r="J60" s="101"/>
      <c r="K60" s="101"/>
      <c r="L60" s="101"/>
      <c r="M60" s="101"/>
      <c r="N60" s="101"/>
    </row>
    <row r="61" spans="1:14" ht="12.75">
      <c r="A61" s="44" t="s">
        <v>162</v>
      </c>
      <c r="B61" s="44">
        <v>5</v>
      </c>
      <c r="C61" s="44"/>
      <c r="D61" s="44"/>
      <c r="E61" s="44"/>
      <c r="F61" s="15"/>
      <c r="G61" s="15"/>
      <c r="H61" s="190">
        <f t="shared" si="3"/>
        <v>5</v>
      </c>
      <c r="I61" s="5"/>
      <c r="J61" s="5"/>
      <c r="K61" s="5"/>
      <c r="L61" s="5"/>
      <c r="M61" s="5"/>
      <c r="N61" s="5"/>
    </row>
    <row r="62" spans="1:14" s="189" customFormat="1" ht="12.75">
      <c r="A62" s="44" t="s">
        <v>163</v>
      </c>
      <c r="B62" s="44">
        <v>3</v>
      </c>
      <c r="C62" s="44"/>
      <c r="D62" s="44"/>
      <c r="E62" s="44"/>
      <c r="F62" s="15"/>
      <c r="G62" s="15"/>
      <c r="H62" s="190">
        <f t="shared" si="3"/>
        <v>3</v>
      </c>
      <c r="I62" s="5"/>
      <c r="J62" s="5"/>
      <c r="K62" s="5"/>
      <c r="L62" s="5"/>
      <c r="M62" s="5"/>
      <c r="N62" s="5"/>
    </row>
    <row r="63" spans="1:14" s="189" customFormat="1" ht="12.75">
      <c r="A63" s="12" t="s">
        <v>297</v>
      </c>
      <c r="B63" s="12">
        <v>9</v>
      </c>
      <c r="C63" s="12"/>
      <c r="D63" s="12"/>
      <c r="E63" s="12"/>
      <c r="F63" s="14"/>
      <c r="G63" s="14"/>
      <c r="H63" s="190">
        <f t="shared" si="3"/>
        <v>9</v>
      </c>
      <c r="I63" s="5"/>
      <c r="J63" s="5"/>
      <c r="K63" s="5"/>
      <c r="L63" s="5"/>
      <c r="M63" s="5"/>
      <c r="N63" s="5"/>
    </row>
    <row r="64" spans="1:14" s="189" customFormat="1" ht="12.75">
      <c r="A64" s="12" t="s">
        <v>329</v>
      </c>
      <c r="B64" s="12">
        <f aca="true" t="shared" si="6" ref="B64:G64">SUM(B65:B67)</f>
        <v>46</v>
      </c>
      <c r="C64" s="12">
        <f t="shared" si="6"/>
        <v>29</v>
      </c>
      <c r="D64" s="12">
        <f t="shared" si="6"/>
        <v>0</v>
      </c>
      <c r="E64" s="12">
        <f t="shared" si="6"/>
        <v>0</v>
      </c>
      <c r="F64" s="12">
        <f t="shared" si="6"/>
        <v>0</v>
      </c>
      <c r="G64" s="12">
        <f t="shared" si="6"/>
        <v>0</v>
      </c>
      <c r="H64" s="190">
        <f t="shared" si="3"/>
        <v>75</v>
      </c>
      <c r="I64" s="5"/>
      <c r="J64" s="5"/>
      <c r="K64" s="5"/>
      <c r="L64" s="5"/>
      <c r="M64" s="5"/>
      <c r="N64" s="5"/>
    </row>
    <row r="65" spans="1:14" s="164" customFormat="1" ht="12.75">
      <c r="A65" s="155" t="s">
        <v>164</v>
      </c>
      <c r="B65" s="44">
        <v>7</v>
      </c>
      <c r="C65" s="44"/>
      <c r="D65" s="44"/>
      <c r="E65" s="44"/>
      <c r="F65" s="15"/>
      <c r="G65" s="15"/>
      <c r="H65" s="190">
        <f t="shared" si="3"/>
        <v>7</v>
      </c>
      <c r="I65" s="101"/>
      <c r="J65" s="101"/>
      <c r="K65" s="101"/>
      <c r="L65" s="101"/>
      <c r="M65" s="101"/>
      <c r="N65" s="101"/>
    </row>
    <row r="66" spans="1:14" ht="12.75">
      <c r="A66" s="44" t="s">
        <v>144</v>
      </c>
      <c r="B66" s="44">
        <v>6</v>
      </c>
      <c r="C66" s="44"/>
      <c r="D66" s="44">
        <v>0</v>
      </c>
      <c r="E66" s="44">
        <v>0</v>
      </c>
      <c r="F66" s="15"/>
      <c r="G66" s="15">
        <v>0</v>
      </c>
      <c r="H66" s="190">
        <f t="shared" si="3"/>
        <v>6</v>
      </c>
      <c r="I66" s="5"/>
      <c r="J66" s="5"/>
      <c r="K66" s="5"/>
      <c r="L66" s="5"/>
      <c r="M66" s="5"/>
      <c r="N66" s="5"/>
    </row>
    <row r="67" spans="1:14" ht="12.75">
      <c r="A67" s="44" t="s">
        <v>330</v>
      </c>
      <c r="B67" s="44">
        <v>33</v>
      </c>
      <c r="C67" s="44">
        <v>29</v>
      </c>
      <c r="D67" s="44"/>
      <c r="E67" s="44"/>
      <c r="F67" s="15"/>
      <c r="G67" s="15"/>
      <c r="H67" s="190">
        <f t="shared" si="3"/>
        <v>62</v>
      </c>
      <c r="I67" s="5"/>
      <c r="J67" s="5"/>
      <c r="K67" s="5"/>
      <c r="L67" s="5"/>
      <c r="M67" s="5"/>
      <c r="N67" s="5"/>
    </row>
    <row r="68" spans="1:14" ht="12.75">
      <c r="A68" s="57" t="s">
        <v>6</v>
      </c>
      <c r="B68" s="57">
        <f aca="true" t="shared" si="7" ref="B68:G68">B51+B52+B53+B54+B55+B58+B59+B63+B64</f>
        <v>175</v>
      </c>
      <c r="C68" s="57">
        <f t="shared" si="7"/>
        <v>30</v>
      </c>
      <c r="D68" s="57">
        <f t="shared" si="7"/>
        <v>0</v>
      </c>
      <c r="E68" s="57">
        <f t="shared" si="7"/>
        <v>0</v>
      </c>
      <c r="F68" s="57">
        <f t="shared" si="7"/>
        <v>0</v>
      </c>
      <c r="G68" s="57">
        <f t="shared" si="7"/>
        <v>0</v>
      </c>
      <c r="H68" s="190">
        <f t="shared" si="3"/>
        <v>205</v>
      </c>
      <c r="I68" s="5"/>
      <c r="J68" s="5"/>
      <c r="K68" s="5"/>
      <c r="L68" s="5"/>
      <c r="M68" s="5"/>
      <c r="N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</sheetData>
  <sheetProtection/>
  <mergeCells count="3">
    <mergeCell ref="F9:F11"/>
    <mergeCell ref="F48:F50"/>
    <mergeCell ref="F30:F32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86" r:id="rId1"/>
  <headerFooter alignWithMargins="0">
    <oddFooter>&amp;C&amp;P</oddFooter>
  </headerFooter>
  <rowBreaks count="2" manualBreakCount="2">
    <brk id="24" max="255" man="1"/>
    <brk id="4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8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46.140625" style="5" customWidth="1"/>
    <col min="2" max="2" width="11.8515625" style="5" customWidth="1"/>
    <col min="3" max="3" width="9.7109375" style="5" customWidth="1"/>
    <col min="4" max="4" width="9.57421875" style="5" customWidth="1"/>
    <col min="5" max="5" width="9.7109375" style="5" customWidth="1"/>
    <col min="6" max="6" width="9.57421875" style="5" customWidth="1"/>
    <col min="7" max="14" width="9.7109375" style="5" customWidth="1"/>
    <col min="15" max="15" width="9.8515625" style="122" bestFit="1" customWidth="1"/>
    <col min="16" max="16" width="9.140625" style="5" customWidth="1"/>
    <col min="17" max="17" width="9.8515625" style="5" bestFit="1" customWidth="1"/>
    <col min="18" max="42" width="9.140625" style="5" customWidth="1"/>
  </cols>
  <sheetData>
    <row r="1" ht="15.75">
      <c r="A1" s="46" t="s">
        <v>742</v>
      </c>
    </row>
    <row r="2" ht="15.75">
      <c r="A2" s="46"/>
    </row>
    <row r="3" spans="5:6" ht="20.25">
      <c r="E3" s="78"/>
      <c r="F3" s="78" t="s">
        <v>83</v>
      </c>
    </row>
    <row r="4" spans="5:6" ht="20.25">
      <c r="E4" s="78"/>
      <c r="F4" s="78" t="s">
        <v>289</v>
      </c>
    </row>
    <row r="5" ht="20.25">
      <c r="E5" s="78"/>
    </row>
    <row r="6" spans="1:15" ht="13.5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129"/>
    </row>
    <row r="7" spans="1:15" ht="13.5" thickBot="1">
      <c r="A7" s="80" t="s">
        <v>5</v>
      </c>
      <c r="B7" s="80" t="s">
        <v>676</v>
      </c>
      <c r="C7" s="80" t="s">
        <v>84</v>
      </c>
      <c r="D7" s="80" t="s">
        <v>85</v>
      </c>
      <c r="E7" s="80" t="s">
        <v>86</v>
      </c>
      <c r="F7" s="80" t="s">
        <v>87</v>
      </c>
      <c r="G7" s="80" t="s">
        <v>88</v>
      </c>
      <c r="H7" s="80" t="s">
        <v>89</v>
      </c>
      <c r="I7" s="80" t="s">
        <v>90</v>
      </c>
      <c r="J7" s="80" t="s">
        <v>91</v>
      </c>
      <c r="K7" s="80" t="s">
        <v>92</v>
      </c>
      <c r="L7" s="80" t="s">
        <v>93</v>
      </c>
      <c r="M7" s="80" t="s">
        <v>94</v>
      </c>
      <c r="N7" s="80" t="s">
        <v>95</v>
      </c>
      <c r="O7" s="129"/>
    </row>
    <row r="8" spans="1:15" ht="20.25" customHeight="1">
      <c r="A8" s="349" t="s">
        <v>96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29"/>
    </row>
    <row r="9" spans="1:16" ht="13.5" customHeight="1">
      <c r="A9" s="81" t="s">
        <v>407</v>
      </c>
      <c r="B9" s="151">
        <f aca="true" t="shared" si="0" ref="B9:B18">SUM(C9:N9)</f>
        <v>677037</v>
      </c>
      <c r="C9" s="151">
        <f>$O$9/12</f>
        <v>52123</v>
      </c>
      <c r="D9" s="151">
        <f>$O$9/12</f>
        <v>52123</v>
      </c>
      <c r="E9" s="151">
        <f>$O$9/12</f>
        <v>52123</v>
      </c>
      <c r="F9" s="151">
        <f>$O$9/12</f>
        <v>52123</v>
      </c>
      <c r="G9" s="151">
        <f>$O$9/12</f>
        <v>52123</v>
      </c>
      <c r="H9" s="151">
        <v>59723</v>
      </c>
      <c r="I9" s="151">
        <v>59723</v>
      </c>
      <c r="J9" s="151">
        <v>59723</v>
      </c>
      <c r="K9" s="151">
        <v>59723</v>
      </c>
      <c r="L9" s="151">
        <v>59723</v>
      </c>
      <c r="M9" s="151">
        <v>59723</v>
      </c>
      <c r="N9" s="151">
        <v>58084</v>
      </c>
      <c r="O9" s="129">
        <v>625476</v>
      </c>
      <c r="P9" s="122">
        <v>677037</v>
      </c>
    </row>
    <row r="10" spans="1:16" ht="13.5" customHeight="1">
      <c r="A10" s="82" t="s">
        <v>408</v>
      </c>
      <c r="B10" s="151">
        <f t="shared" si="0"/>
        <v>1385825</v>
      </c>
      <c r="C10" s="152"/>
      <c r="D10" s="152"/>
      <c r="E10" s="152">
        <v>619892</v>
      </c>
      <c r="F10" s="152">
        <v>40000</v>
      </c>
      <c r="G10" s="152">
        <v>65791</v>
      </c>
      <c r="H10" s="152"/>
      <c r="I10" s="152"/>
      <c r="J10" s="152"/>
      <c r="K10" s="152">
        <v>519892</v>
      </c>
      <c r="L10" s="152">
        <v>40250</v>
      </c>
      <c r="M10" s="152"/>
      <c r="N10" s="152">
        <v>100000</v>
      </c>
      <c r="O10" s="129">
        <v>1385825</v>
      </c>
      <c r="P10" s="122">
        <v>1385825</v>
      </c>
    </row>
    <row r="11" spans="1:16" ht="13.5" customHeight="1">
      <c r="A11" s="83" t="s">
        <v>409</v>
      </c>
      <c r="B11" s="152">
        <f t="shared" si="0"/>
        <v>370103</v>
      </c>
      <c r="C11" s="152">
        <f aca="true" t="shared" si="1" ref="C11:H11">$O$11/12</f>
        <v>27456.833333333332</v>
      </c>
      <c r="D11" s="152">
        <f t="shared" si="1"/>
        <v>27456.833333333332</v>
      </c>
      <c r="E11" s="152">
        <f t="shared" si="1"/>
        <v>27456.833333333332</v>
      </c>
      <c r="F11" s="152">
        <f t="shared" si="1"/>
        <v>27456.833333333332</v>
      </c>
      <c r="G11" s="152">
        <f t="shared" si="1"/>
        <v>27456.833333333332</v>
      </c>
      <c r="H11" s="152">
        <f t="shared" si="1"/>
        <v>27456.833333333332</v>
      </c>
      <c r="I11" s="152">
        <v>34227</v>
      </c>
      <c r="J11" s="152">
        <v>34227</v>
      </c>
      <c r="K11" s="152">
        <v>34227</v>
      </c>
      <c r="L11" s="152">
        <v>34227</v>
      </c>
      <c r="M11" s="152">
        <v>34227</v>
      </c>
      <c r="N11" s="152">
        <v>34227</v>
      </c>
      <c r="O11" s="129">
        <v>329482</v>
      </c>
      <c r="P11" s="122">
        <v>370103</v>
      </c>
    </row>
    <row r="12" spans="1:16" ht="13.5" customHeight="1">
      <c r="A12" s="83" t="s">
        <v>410</v>
      </c>
      <c r="B12" s="152">
        <f t="shared" si="0"/>
        <v>31950.25</v>
      </c>
      <c r="C12" s="152">
        <f>$O$12/12</f>
        <v>2679.75</v>
      </c>
      <c r="D12" s="152">
        <f aca="true" t="shared" si="2" ref="D12:M12">$O$12/12</f>
        <v>2679.75</v>
      </c>
      <c r="E12" s="152">
        <f t="shared" si="2"/>
        <v>2679.75</v>
      </c>
      <c r="F12" s="152">
        <f t="shared" si="2"/>
        <v>2679.75</v>
      </c>
      <c r="G12" s="152">
        <f t="shared" si="2"/>
        <v>2679.75</v>
      </c>
      <c r="H12" s="152">
        <f t="shared" si="2"/>
        <v>2679.75</v>
      </c>
      <c r="I12" s="152">
        <f t="shared" si="2"/>
        <v>2679.75</v>
      </c>
      <c r="J12" s="152">
        <f t="shared" si="2"/>
        <v>2679.75</v>
      </c>
      <c r="K12" s="152">
        <f t="shared" si="2"/>
        <v>2679.75</v>
      </c>
      <c r="L12" s="152">
        <f t="shared" si="2"/>
        <v>2679.75</v>
      </c>
      <c r="M12" s="152">
        <f t="shared" si="2"/>
        <v>2679.75</v>
      </c>
      <c r="N12" s="152">
        <v>2473</v>
      </c>
      <c r="O12" s="129">
        <v>32157</v>
      </c>
      <c r="P12" s="122">
        <v>31950</v>
      </c>
    </row>
    <row r="13" spans="1:16" ht="13.5" customHeight="1">
      <c r="A13" s="83" t="s">
        <v>472</v>
      </c>
      <c r="B13" s="152">
        <f t="shared" si="0"/>
        <v>390500</v>
      </c>
      <c r="C13" s="152"/>
      <c r="D13" s="152"/>
      <c r="E13" s="152"/>
      <c r="F13" s="152"/>
      <c r="G13" s="152">
        <v>100000</v>
      </c>
      <c r="H13" s="152">
        <v>500</v>
      </c>
      <c r="I13" s="152">
        <v>50000</v>
      </c>
      <c r="J13" s="152">
        <v>100000</v>
      </c>
      <c r="K13" s="152">
        <v>140000</v>
      </c>
      <c r="L13" s="152"/>
      <c r="M13" s="152"/>
      <c r="N13" s="152"/>
      <c r="O13" s="129">
        <v>250500</v>
      </c>
      <c r="P13" s="122">
        <v>390500</v>
      </c>
    </row>
    <row r="14" spans="1:16" ht="13.5" customHeight="1">
      <c r="A14" s="83" t="s">
        <v>411</v>
      </c>
      <c r="B14" s="152">
        <f t="shared" si="0"/>
        <v>187241</v>
      </c>
      <c r="C14" s="152"/>
      <c r="D14" s="152"/>
      <c r="E14" s="152"/>
      <c r="F14" s="152"/>
      <c r="G14" s="152"/>
      <c r="H14" s="152">
        <v>180041</v>
      </c>
      <c r="I14" s="152"/>
      <c r="J14" s="152">
        <v>7200</v>
      </c>
      <c r="K14" s="152"/>
      <c r="L14" s="152"/>
      <c r="M14" s="152"/>
      <c r="N14" s="152"/>
      <c r="O14" s="129">
        <v>180041</v>
      </c>
      <c r="P14" s="122">
        <v>187241</v>
      </c>
    </row>
    <row r="15" spans="1:42" s="328" customFormat="1" ht="13.5" customHeight="1">
      <c r="A15" s="351" t="s">
        <v>412</v>
      </c>
      <c r="B15" s="352">
        <f t="shared" si="0"/>
        <v>3042656.25</v>
      </c>
      <c r="C15" s="352">
        <f>SUM(C9:C14)</f>
        <v>82259.58333333333</v>
      </c>
      <c r="D15" s="352">
        <f aca="true" t="shared" si="3" ref="D15:N15">SUM(D9:D14)</f>
        <v>82259.58333333333</v>
      </c>
      <c r="E15" s="352">
        <f t="shared" si="3"/>
        <v>702151.5833333334</v>
      </c>
      <c r="F15" s="352">
        <f t="shared" si="3"/>
        <v>122259.58333333333</v>
      </c>
      <c r="G15" s="352">
        <f t="shared" si="3"/>
        <v>248050.58333333334</v>
      </c>
      <c r="H15" s="352">
        <f t="shared" si="3"/>
        <v>270400.5833333333</v>
      </c>
      <c r="I15" s="352">
        <f t="shared" si="3"/>
        <v>146629.75</v>
      </c>
      <c r="J15" s="352">
        <f t="shared" si="3"/>
        <v>203829.75</v>
      </c>
      <c r="K15" s="352">
        <f t="shared" si="3"/>
        <v>756521.75</v>
      </c>
      <c r="L15" s="352">
        <f t="shared" si="3"/>
        <v>136879.75</v>
      </c>
      <c r="M15" s="352">
        <f t="shared" si="3"/>
        <v>96629.75</v>
      </c>
      <c r="N15" s="352">
        <f t="shared" si="3"/>
        <v>194784</v>
      </c>
      <c r="O15" s="353"/>
      <c r="P15" s="522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</row>
    <row r="16" spans="1:16" ht="13.5" customHeight="1">
      <c r="A16" s="83" t="s">
        <v>414</v>
      </c>
      <c r="B16" s="152">
        <f t="shared" si="0"/>
        <v>33912.25</v>
      </c>
      <c r="C16" s="152">
        <f>$O$16/12</f>
        <v>2537.75</v>
      </c>
      <c r="D16" s="152">
        <f aca="true" t="shared" si="4" ref="D16:N16">$O$16/12</f>
        <v>2537.75</v>
      </c>
      <c r="E16" s="152">
        <f t="shared" si="4"/>
        <v>2537.75</v>
      </c>
      <c r="F16" s="152">
        <f t="shared" si="4"/>
        <v>2537.75</v>
      </c>
      <c r="G16" s="152">
        <f t="shared" si="4"/>
        <v>2537.75</v>
      </c>
      <c r="H16" s="152">
        <f t="shared" si="4"/>
        <v>2537.75</v>
      </c>
      <c r="I16" s="152">
        <f t="shared" si="4"/>
        <v>2537.75</v>
      </c>
      <c r="J16" s="152">
        <f t="shared" si="4"/>
        <v>2537.75</v>
      </c>
      <c r="K16" s="152">
        <v>5997</v>
      </c>
      <c r="L16" s="152">
        <f t="shared" si="4"/>
        <v>2537.75</v>
      </c>
      <c r="M16" s="152">
        <f t="shared" si="4"/>
        <v>2537.75</v>
      </c>
      <c r="N16" s="152">
        <f t="shared" si="4"/>
        <v>2537.75</v>
      </c>
      <c r="O16" s="129">
        <v>30453</v>
      </c>
      <c r="P16" s="122">
        <v>33912</v>
      </c>
    </row>
    <row r="17" spans="1:16" ht="13.5" customHeight="1">
      <c r="A17" s="83" t="s">
        <v>413</v>
      </c>
      <c r="B17" s="152">
        <f t="shared" si="0"/>
        <v>43314</v>
      </c>
      <c r="C17" s="152"/>
      <c r="D17" s="152"/>
      <c r="E17" s="152">
        <v>41457</v>
      </c>
      <c r="F17" s="152"/>
      <c r="G17" s="152">
        <v>552</v>
      </c>
      <c r="H17" s="152"/>
      <c r="I17" s="152"/>
      <c r="J17" s="152"/>
      <c r="K17" s="152">
        <v>1305</v>
      </c>
      <c r="L17" s="152"/>
      <c r="M17" s="152"/>
      <c r="N17" s="152"/>
      <c r="O17" s="129">
        <v>42009</v>
      </c>
      <c r="P17" s="122">
        <v>43314</v>
      </c>
    </row>
    <row r="18" spans="1:42" s="362" customFormat="1" ht="13.5" customHeight="1">
      <c r="A18" s="357" t="s">
        <v>415</v>
      </c>
      <c r="B18" s="358">
        <f t="shared" si="0"/>
        <v>77226.25</v>
      </c>
      <c r="C18" s="359">
        <f>SUM(C16:C17)</f>
        <v>2537.75</v>
      </c>
      <c r="D18" s="359">
        <f aca="true" t="shared" si="5" ref="D18:N18">SUM(D16:D17)</f>
        <v>2537.75</v>
      </c>
      <c r="E18" s="359">
        <f t="shared" si="5"/>
        <v>43994.75</v>
      </c>
      <c r="F18" s="359">
        <f t="shared" si="5"/>
        <v>2537.75</v>
      </c>
      <c r="G18" s="359">
        <f t="shared" si="5"/>
        <v>3089.75</v>
      </c>
      <c r="H18" s="359">
        <f t="shared" si="5"/>
        <v>2537.75</v>
      </c>
      <c r="I18" s="359">
        <f t="shared" si="5"/>
        <v>2537.75</v>
      </c>
      <c r="J18" s="359">
        <f t="shared" si="5"/>
        <v>2537.75</v>
      </c>
      <c r="K18" s="359">
        <f t="shared" si="5"/>
        <v>7302</v>
      </c>
      <c r="L18" s="359">
        <f t="shared" si="5"/>
        <v>2537.75</v>
      </c>
      <c r="M18" s="359">
        <f t="shared" si="5"/>
        <v>2537.75</v>
      </c>
      <c r="N18" s="359">
        <f t="shared" si="5"/>
        <v>2537.75</v>
      </c>
      <c r="O18" s="360"/>
      <c r="P18" s="360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</row>
    <row r="19" spans="1:16" ht="25.5" customHeight="1" thickBot="1">
      <c r="A19" s="355" t="s">
        <v>419</v>
      </c>
      <c r="B19" s="356">
        <v>3119882</v>
      </c>
      <c r="C19" s="356">
        <f>SUM(C15,C18)</f>
        <v>84797.33333333333</v>
      </c>
      <c r="D19" s="356">
        <f aca="true" t="shared" si="6" ref="D19:N19">SUM(D15,D18)</f>
        <v>84797.33333333333</v>
      </c>
      <c r="E19" s="356">
        <f t="shared" si="6"/>
        <v>746146.3333333334</v>
      </c>
      <c r="F19" s="356">
        <f t="shared" si="6"/>
        <v>124797.33333333333</v>
      </c>
      <c r="G19" s="356">
        <f t="shared" si="6"/>
        <v>251140.33333333334</v>
      </c>
      <c r="H19" s="356">
        <f t="shared" si="6"/>
        <v>272938.3333333333</v>
      </c>
      <c r="I19" s="356">
        <f t="shared" si="6"/>
        <v>149167.5</v>
      </c>
      <c r="J19" s="356">
        <f t="shared" si="6"/>
        <v>206367.5</v>
      </c>
      <c r="K19" s="356">
        <f t="shared" si="6"/>
        <v>763823.75</v>
      </c>
      <c r="L19" s="356">
        <f t="shared" si="6"/>
        <v>139417.5</v>
      </c>
      <c r="M19" s="356">
        <f t="shared" si="6"/>
        <v>99167.5</v>
      </c>
      <c r="N19" s="356">
        <f t="shared" si="6"/>
        <v>197321.75</v>
      </c>
      <c r="O19" s="129">
        <f>SUM(O9:O17)</f>
        <v>2875943</v>
      </c>
      <c r="P19" s="129">
        <f>SUM(P9:P17)</f>
        <v>3119882</v>
      </c>
    </row>
    <row r="20" spans="1:16" ht="13.5" customHeight="1">
      <c r="A20" s="350" t="s">
        <v>97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29"/>
      <c r="P20" s="122"/>
    </row>
    <row r="21" spans="1:16" ht="13.5" customHeight="1">
      <c r="A21" s="82" t="s">
        <v>113</v>
      </c>
      <c r="B21" s="151">
        <f aca="true" t="shared" si="7" ref="B21:B26">SUM(C21:N21)</f>
        <v>744232.5</v>
      </c>
      <c r="C21" s="151">
        <f aca="true" t="shared" si="8" ref="C21:H21">$O$21/12</f>
        <v>60765.75</v>
      </c>
      <c r="D21" s="151">
        <f t="shared" si="8"/>
        <v>60765.75</v>
      </c>
      <c r="E21" s="151">
        <f t="shared" si="8"/>
        <v>60765.75</v>
      </c>
      <c r="F21" s="151">
        <f t="shared" si="8"/>
        <v>60765.75</v>
      </c>
      <c r="G21" s="151">
        <f t="shared" si="8"/>
        <v>60765.75</v>
      </c>
      <c r="H21" s="151">
        <f t="shared" si="8"/>
        <v>60765.75</v>
      </c>
      <c r="I21" s="151">
        <v>63273</v>
      </c>
      <c r="J21" s="151">
        <v>63273</v>
      </c>
      <c r="K21" s="151">
        <v>63273</v>
      </c>
      <c r="L21" s="151">
        <v>63273</v>
      </c>
      <c r="M21" s="151">
        <v>63273</v>
      </c>
      <c r="N21" s="151">
        <v>63273</v>
      </c>
      <c r="O21" s="129">
        <v>729189</v>
      </c>
      <c r="P21" s="122">
        <v>744232</v>
      </c>
    </row>
    <row r="22" spans="1:16" ht="13.5" customHeight="1">
      <c r="A22" s="83" t="s">
        <v>114</v>
      </c>
      <c r="B22" s="151">
        <f t="shared" si="7"/>
        <v>193343</v>
      </c>
      <c r="C22" s="152">
        <f aca="true" t="shared" si="9" ref="C22:H22">$O$22/12</f>
        <v>15827</v>
      </c>
      <c r="D22" s="152">
        <f t="shared" si="9"/>
        <v>15827</v>
      </c>
      <c r="E22" s="152">
        <f t="shared" si="9"/>
        <v>15827</v>
      </c>
      <c r="F22" s="152">
        <f t="shared" si="9"/>
        <v>15827</v>
      </c>
      <c r="G22" s="152">
        <f t="shared" si="9"/>
        <v>15827</v>
      </c>
      <c r="H22" s="152">
        <f t="shared" si="9"/>
        <v>15827</v>
      </c>
      <c r="I22" s="152">
        <v>16397</v>
      </c>
      <c r="J22" s="152">
        <v>16397</v>
      </c>
      <c r="K22" s="152">
        <v>16397</v>
      </c>
      <c r="L22" s="152">
        <v>16397</v>
      </c>
      <c r="M22" s="152">
        <v>16397</v>
      </c>
      <c r="N22" s="152">
        <v>16396</v>
      </c>
      <c r="O22" s="129">
        <v>189924</v>
      </c>
      <c r="P22" s="122">
        <v>193343</v>
      </c>
    </row>
    <row r="23" spans="1:16" ht="13.5" customHeight="1">
      <c r="A23" s="83" t="s">
        <v>115</v>
      </c>
      <c r="B23" s="151">
        <f t="shared" si="7"/>
        <v>997317.4166666667</v>
      </c>
      <c r="C23" s="152">
        <f>$O$23/12</f>
        <v>84900.91666666667</v>
      </c>
      <c r="D23" s="152">
        <f aca="true" t="shared" si="10" ref="D23:I23">$O$23/12</f>
        <v>84900.91666666667</v>
      </c>
      <c r="E23" s="152">
        <f t="shared" si="10"/>
        <v>84900.91666666667</v>
      </c>
      <c r="F23" s="152">
        <f t="shared" si="10"/>
        <v>84900.91666666667</v>
      </c>
      <c r="G23" s="152">
        <f t="shared" si="10"/>
        <v>84900.91666666667</v>
      </c>
      <c r="H23" s="152">
        <f t="shared" si="10"/>
        <v>84900.91666666667</v>
      </c>
      <c r="I23" s="152">
        <f t="shared" si="10"/>
        <v>84900.91666666667</v>
      </c>
      <c r="J23" s="152">
        <v>80602</v>
      </c>
      <c r="K23" s="152">
        <v>80602</v>
      </c>
      <c r="L23" s="152">
        <v>80602</v>
      </c>
      <c r="M23" s="152">
        <v>80602</v>
      </c>
      <c r="N23" s="152">
        <v>80603</v>
      </c>
      <c r="O23" s="129">
        <v>1018811</v>
      </c>
      <c r="P23" s="122">
        <v>997317</v>
      </c>
    </row>
    <row r="24" spans="1:17" ht="13.5" customHeight="1">
      <c r="A24" s="83" t="s">
        <v>416</v>
      </c>
      <c r="B24" s="151">
        <f t="shared" si="7"/>
        <v>31959.5</v>
      </c>
      <c r="C24" s="152">
        <f>$O$24/12</f>
        <v>2667.5</v>
      </c>
      <c r="D24" s="152">
        <f aca="true" t="shared" si="11" ref="D24:M24">$O$24/12</f>
        <v>2667.5</v>
      </c>
      <c r="E24" s="152">
        <f t="shared" si="11"/>
        <v>2667.5</v>
      </c>
      <c r="F24" s="152">
        <f t="shared" si="11"/>
        <v>2667.5</v>
      </c>
      <c r="G24" s="152">
        <f t="shared" si="11"/>
        <v>2667.5</v>
      </c>
      <c r="H24" s="152">
        <f t="shared" si="11"/>
        <v>2667.5</v>
      </c>
      <c r="I24" s="152">
        <f t="shared" si="11"/>
        <v>2667.5</v>
      </c>
      <c r="J24" s="152">
        <f t="shared" si="11"/>
        <v>2667.5</v>
      </c>
      <c r="K24" s="152">
        <f t="shared" si="11"/>
        <v>2667.5</v>
      </c>
      <c r="L24" s="152">
        <f t="shared" si="11"/>
        <v>2667.5</v>
      </c>
      <c r="M24" s="152">
        <f t="shared" si="11"/>
        <v>2667.5</v>
      </c>
      <c r="N24" s="152">
        <v>2617</v>
      </c>
      <c r="O24" s="129">
        <v>32010</v>
      </c>
      <c r="P24" s="122">
        <v>31960</v>
      </c>
      <c r="Q24" s="122"/>
    </row>
    <row r="25" spans="1:16" ht="13.5" customHeight="1">
      <c r="A25" s="83" t="s">
        <v>417</v>
      </c>
      <c r="B25" s="151">
        <f t="shared" si="7"/>
        <v>194439.8333333333</v>
      </c>
      <c r="C25" s="152">
        <f>$O$25/12</f>
        <v>15801.166666666666</v>
      </c>
      <c r="D25" s="152">
        <f>$O$25/12</f>
        <v>15801.166666666666</v>
      </c>
      <c r="E25" s="152">
        <f>$O$25/12</f>
        <v>15801.166666666666</v>
      </c>
      <c r="F25" s="152">
        <f>$O$25/12</f>
        <v>15801.166666666666</v>
      </c>
      <c r="G25" s="152">
        <f>$O$25/12</f>
        <v>15801.166666666666</v>
      </c>
      <c r="H25" s="152">
        <v>15801</v>
      </c>
      <c r="I25" s="152">
        <v>16800</v>
      </c>
      <c r="J25" s="152">
        <v>16800</v>
      </c>
      <c r="K25" s="152">
        <v>16800</v>
      </c>
      <c r="L25" s="152">
        <v>16800</v>
      </c>
      <c r="M25" s="152">
        <v>16400</v>
      </c>
      <c r="N25" s="152">
        <v>16033</v>
      </c>
      <c r="O25" s="129">
        <v>189614</v>
      </c>
      <c r="P25" s="122">
        <v>194440</v>
      </c>
    </row>
    <row r="26" spans="1:16" ht="13.5" customHeight="1">
      <c r="A26" s="363" t="s">
        <v>473</v>
      </c>
      <c r="B26" s="150">
        <f t="shared" si="7"/>
        <v>397700</v>
      </c>
      <c r="C26" s="153">
        <v>0</v>
      </c>
      <c r="D26" s="153"/>
      <c r="E26" s="153">
        <v>250000</v>
      </c>
      <c r="F26" s="153"/>
      <c r="G26" s="153">
        <v>500</v>
      </c>
      <c r="H26" s="153"/>
      <c r="I26" s="153"/>
      <c r="J26" s="153">
        <v>7200</v>
      </c>
      <c r="K26" s="153">
        <v>140000</v>
      </c>
      <c r="L26" s="153"/>
      <c r="M26" s="153"/>
      <c r="N26" s="153"/>
      <c r="O26" s="129">
        <v>250500</v>
      </c>
      <c r="P26" s="122">
        <v>397700</v>
      </c>
    </row>
    <row r="27" spans="1:17" ht="13.5" customHeight="1">
      <c r="A27" s="364" t="s">
        <v>418</v>
      </c>
      <c r="B27" s="358">
        <f>SUM(B21:B26)</f>
        <v>2558992.25</v>
      </c>
      <c r="C27" s="358">
        <f>SUM(C21:C26)</f>
        <v>179962.33333333334</v>
      </c>
      <c r="D27" s="358">
        <f aca="true" t="shared" si="12" ref="D27:N27">SUM(D21:D26)</f>
        <v>179962.33333333334</v>
      </c>
      <c r="E27" s="358">
        <f t="shared" si="12"/>
        <v>429962.3333333334</v>
      </c>
      <c r="F27" s="358">
        <f t="shared" si="12"/>
        <v>179962.33333333334</v>
      </c>
      <c r="G27" s="358">
        <f t="shared" si="12"/>
        <v>180462.33333333334</v>
      </c>
      <c r="H27" s="358">
        <f t="shared" si="12"/>
        <v>179962.1666666667</v>
      </c>
      <c r="I27" s="358">
        <f t="shared" si="12"/>
        <v>184038.4166666667</v>
      </c>
      <c r="J27" s="358">
        <f t="shared" si="12"/>
        <v>186939.5</v>
      </c>
      <c r="K27" s="358">
        <f t="shared" si="12"/>
        <v>319739.5</v>
      </c>
      <c r="L27" s="358">
        <f t="shared" si="12"/>
        <v>179739.5</v>
      </c>
      <c r="M27" s="358">
        <f t="shared" si="12"/>
        <v>179339.5</v>
      </c>
      <c r="N27" s="365">
        <f t="shared" si="12"/>
        <v>178922</v>
      </c>
      <c r="O27" s="129"/>
      <c r="P27" s="122"/>
      <c r="Q27" s="122"/>
    </row>
    <row r="28" spans="1:16" ht="13.5" customHeight="1">
      <c r="A28" s="82" t="s">
        <v>116</v>
      </c>
      <c r="B28" s="151">
        <f>SUM(C28:N28)</f>
        <v>381178</v>
      </c>
      <c r="C28" s="151"/>
      <c r="D28" s="151">
        <v>3780</v>
      </c>
      <c r="E28" s="151">
        <v>15000</v>
      </c>
      <c r="F28" s="151">
        <v>15552</v>
      </c>
      <c r="G28" s="151">
        <v>520</v>
      </c>
      <c r="H28" s="151">
        <v>50000</v>
      </c>
      <c r="I28" s="151">
        <v>90000</v>
      </c>
      <c r="J28" s="151">
        <v>64795</v>
      </c>
      <c r="K28" s="151">
        <v>110000</v>
      </c>
      <c r="L28" s="151">
        <v>19203</v>
      </c>
      <c r="M28" s="151">
        <v>11058</v>
      </c>
      <c r="N28" s="151">
        <v>1270</v>
      </c>
      <c r="O28" s="129">
        <v>220120</v>
      </c>
      <c r="P28" s="122">
        <v>381178</v>
      </c>
    </row>
    <row r="29" spans="1:16" ht="13.5" customHeight="1">
      <c r="A29" s="83" t="s">
        <v>117</v>
      </c>
      <c r="B29" s="152">
        <f>SUM(C29:N29)</f>
        <v>156751</v>
      </c>
      <c r="C29" s="152"/>
      <c r="D29" s="152">
        <v>16000</v>
      </c>
      <c r="E29" s="152">
        <v>5000</v>
      </c>
      <c r="F29" s="152">
        <v>50000</v>
      </c>
      <c r="G29" s="152">
        <v>15000</v>
      </c>
      <c r="H29" s="152">
        <v>15914</v>
      </c>
      <c r="I29" s="152">
        <v>9000</v>
      </c>
      <c r="J29" s="152">
        <v>4000</v>
      </c>
      <c r="K29" s="152">
        <v>8000</v>
      </c>
      <c r="L29" s="152">
        <v>25000</v>
      </c>
      <c r="M29" s="152">
        <v>8837</v>
      </c>
      <c r="N29" s="152"/>
      <c r="O29" s="129">
        <v>147914</v>
      </c>
      <c r="P29" s="122">
        <v>156751</v>
      </c>
    </row>
    <row r="30" spans="1:16" ht="13.5" customHeight="1">
      <c r="A30" s="83" t="s">
        <v>118</v>
      </c>
      <c r="B30" s="152">
        <f>SUM(C30:N30)</f>
        <v>22961</v>
      </c>
      <c r="C30" s="152"/>
      <c r="D30" s="152"/>
      <c r="E30" s="152"/>
      <c r="F30" s="152"/>
      <c r="G30" s="152">
        <v>9000</v>
      </c>
      <c r="H30" s="152"/>
      <c r="I30" s="152">
        <v>2000</v>
      </c>
      <c r="J30" s="152">
        <v>500</v>
      </c>
      <c r="K30" s="152">
        <v>11361</v>
      </c>
      <c r="L30" s="152">
        <v>100</v>
      </c>
      <c r="M30" s="152"/>
      <c r="N30" s="152"/>
      <c r="O30" s="129">
        <v>22861</v>
      </c>
      <c r="P30" s="122">
        <v>22961</v>
      </c>
    </row>
    <row r="31" spans="1:16" ht="13.5" customHeight="1">
      <c r="A31" s="363" t="s">
        <v>131</v>
      </c>
      <c r="B31" s="153">
        <f>SUM(C31:N31)</f>
        <v>0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29"/>
      <c r="P31" s="122"/>
    </row>
    <row r="32" spans="1:16" ht="12.75" customHeight="1">
      <c r="A32" s="364" t="s">
        <v>119</v>
      </c>
      <c r="B32" s="358">
        <f>SUM(B28:B31)</f>
        <v>560890</v>
      </c>
      <c r="C32" s="358">
        <f>SUM(C28:C31)</f>
        <v>0</v>
      </c>
      <c r="D32" s="358">
        <f aca="true" t="shared" si="13" ref="D32:N32">SUM(D28:D31)</f>
        <v>19780</v>
      </c>
      <c r="E32" s="358">
        <f t="shared" si="13"/>
        <v>20000</v>
      </c>
      <c r="F32" s="358">
        <f t="shared" si="13"/>
        <v>65552</v>
      </c>
      <c r="G32" s="358">
        <f t="shared" si="13"/>
        <v>24520</v>
      </c>
      <c r="H32" s="358">
        <f t="shared" si="13"/>
        <v>65914</v>
      </c>
      <c r="I32" s="358">
        <f t="shared" si="13"/>
        <v>101000</v>
      </c>
      <c r="J32" s="358">
        <f t="shared" si="13"/>
        <v>69295</v>
      </c>
      <c r="K32" s="358">
        <f t="shared" si="13"/>
        <v>129361</v>
      </c>
      <c r="L32" s="358">
        <f t="shared" si="13"/>
        <v>44303</v>
      </c>
      <c r="M32" s="358">
        <f t="shared" si="13"/>
        <v>19895</v>
      </c>
      <c r="N32" s="358">
        <f t="shared" si="13"/>
        <v>1270</v>
      </c>
      <c r="O32" s="129"/>
      <c r="P32" s="122"/>
    </row>
    <row r="33" spans="1:16" ht="24.75" customHeight="1" thickBot="1">
      <c r="A33" s="84" t="s">
        <v>420</v>
      </c>
      <c r="B33" s="154">
        <f>SUM(B27,B32)</f>
        <v>3119882.25</v>
      </c>
      <c r="C33" s="154">
        <f>SUM(C27,C32)</f>
        <v>179962.33333333334</v>
      </c>
      <c r="D33" s="154">
        <f aca="true" t="shared" si="14" ref="D33:N33">SUM(D27,D32)</f>
        <v>199742.33333333334</v>
      </c>
      <c r="E33" s="154">
        <f t="shared" si="14"/>
        <v>449962.3333333334</v>
      </c>
      <c r="F33" s="154">
        <f t="shared" si="14"/>
        <v>245514.33333333334</v>
      </c>
      <c r="G33" s="154">
        <f t="shared" si="14"/>
        <v>204982.33333333334</v>
      </c>
      <c r="H33" s="154">
        <f t="shared" si="14"/>
        <v>245876.1666666667</v>
      </c>
      <c r="I33" s="154">
        <f t="shared" si="14"/>
        <v>285038.4166666667</v>
      </c>
      <c r="J33" s="154">
        <f t="shared" si="14"/>
        <v>256234.5</v>
      </c>
      <c r="K33" s="154">
        <f t="shared" si="14"/>
        <v>449100.5</v>
      </c>
      <c r="L33" s="154">
        <f t="shared" si="14"/>
        <v>224042.5</v>
      </c>
      <c r="M33" s="154">
        <f t="shared" si="14"/>
        <v>199234.5</v>
      </c>
      <c r="N33" s="154">
        <f t="shared" si="14"/>
        <v>180192</v>
      </c>
      <c r="O33" s="129"/>
      <c r="P33" s="122">
        <f>SUM(P21:P30)</f>
        <v>3119882</v>
      </c>
    </row>
    <row r="35" spans="2:15" ht="12.75">
      <c r="B35" s="122"/>
      <c r="O35" s="122">
        <f>SUM(O21:O32)</f>
        <v>2800943</v>
      </c>
    </row>
    <row r="37" ht="12.75">
      <c r="D37" s="122"/>
    </row>
    <row r="38" ht="12.75">
      <c r="D38" s="122"/>
    </row>
    <row r="48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25" customHeight="1"/>
    <row r="59" ht="13.5" customHeight="1"/>
    <row r="60" ht="13.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9">
      <selection activeCell="C3" sqref="C3"/>
    </sheetView>
  </sheetViews>
  <sheetFormatPr defaultColWidth="9.140625" defaultRowHeight="12.75"/>
  <cols>
    <col min="1" max="1" width="30.7109375" style="0" customWidth="1"/>
    <col min="2" max="2" width="10.421875" style="0" customWidth="1"/>
    <col min="3" max="3" width="11.57421875" style="0" customWidth="1"/>
    <col min="4" max="4" width="9.421875" style="0" customWidth="1"/>
    <col min="5" max="5" width="11.8515625" style="0" customWidth="1"/>
    <col min="6" max="6" width="10.28125" style="0" customWidth="1"/>
    <col min="7" max="7" width="10.8515625" style="0" customWidth="1"/>
    <col min="8" max="8" width="9.8515625" style="0" customWidth="1"/>
    <col min="9" max="9" width="9.00390625" style="0" customWidth="1"/>
    <col min="10" max="10" width="10.7109375" style="0" customWidth="1"/>
    <col min="11" max="11" width="10.28125" style="0" customWidth="1"/>
    <col min="12" max="12" width="9.00390625" style="0" customWidth="1"/>
    <col min="13" max="13" width="10.57421875" style="0" customWidth="1"/>
    <col min="14" max="14" width="10.00390625" style="0" customWidth="1"/>
  </cols>
  <sheetData>
    <row r="1" spans="1:14" ht="15.75">
      <c r="A1" s="28" t="s">
        <v>727</v>
      </c>
      <c r="B1" s="28"/>
      <c r="C1" s="28"/>
      <c r="D1" s="28"/>
      <c r="E1" s="28"/>
      <c r="F1" s="37"/>
      <c r="G1" s="37"/>
      <c r="H1" s="37"/>
      <c r="I1" s="37"/>
      <c r="J1" s="40"/>
      <c r="K1" s="40"/>
      <c r="L1" s="40"/>
      <c r="M1" s="40"/>
      <c r="N1" s="40"/>
    </row>
    <row r="2" spans="1:14" ht="15.75">
      <c r="A2" s="28"/>
      <c r="B2" s="28"/>
      <c r="C2" s="28"/>
      <c r="D2" s="28"/>
      <c r="E2" s="28"/>
      <c r="F2" s="37"/>
      <c r="G2" s="37"/>
      <c r="H2" s="37"/>
      <c r="I2" s="37"/>
      <c r="J2" s="40"/>
      <c r="K2" s="40"/>
      <c r="L2" s="40"/>
      <c r="M2" s="40"/>
      <c r="N2" s="40"/>
    </row>
    <row r="3" spans="1:14" ht="15.75">
      <c r="A3" s="38"/>
      <c r="B3" s="38"/>
      <c r="C3" s="38"/>
      <c r="D3" s="38"/>
      <c r="E3" s="38"/>
      <c r="F3" s="36"/>
      <c r="G3" s="36"/>
      <c r="H3" s="36"/>
      <c r="I3" s="36"/>
      <c r="J3" s="36"/>
      <c r="K3" s="36"/>
      <c r="L3" s="36"/>
      <c r="M3" s="36"/>
      <c r="N3" s="36"/>
    </row>
    <row r="4" spans="1:14" ht="15.75">
      <c r="A4" s="38"/>
      <c r="B4" s="38"/>
      <c r="C4" s="38"/>
      <c r="D4" s="38"/>
      <c r="E4" s="38"/>
      <c r="F4" s="38" t="s">
        <v>26</v>
      </c>
      <c r="G4" s="36"/>
      <c r="H4" s="36"/>
      <c r="I4" s="36"/>
      <c r="J4" s="36"/>
      <c r="K4" s="36"/>
      <c r="L4" s="36"/>
      <c r="M4" s="36"/>
      <c r="N4" s="36"/>
    </row>
    <row r="5" spans="1:14" ht="15.75">
      <c r="A5" s="38"/>
      <c r="B5" s="38"/>
      <c r="C5" s="38"/>
      <c r="D5" s="38"/>
      <c r="E5" s="38"/>
      <c r="F5" s="38" t="s">
        <v>491</v>
      </c>
      <c r="G5" s="36"/>
      <c r="H5" s="36"/>
      <c r="I5" s="36"/>
      <c r="J5" s="36"/>
      <c r="K5" s="36"/>
      <c r="L5" s="36"/>
      <c r="M5" s="36"/>
      <c r="N5" s="36"/>
    </row>
    <row r="6" spans="1:14" ht="15.75">
      <c r="A6" s="28"/>
      <c r="B6" s="28"/>
      <c r="C6" s="28"/>
      <c r="D6" s="38"/>
      <c r="E6" s="38"/>
      <c r="F6" s="38" t="s">
        <v>27</v>
      </c>
      <c r="G6" s="27"/>
      <c r="H6" s="27"/>
      <c r="I6" s="27"/>
      <c r="J6" s="27"/>
      <c r="K6" s="27"/>
      <c r="L6" s="27"/>
      <c r="M6" s="27"/>
      <c r="N6" s="27"/>
    </row>
    <row r="7" spans="1:14" ht="15.75">
      <c r="A7" s="28"/>
      <c r="B7" s="28"/>
      <c r="C7" s="28"/>
      <c r="D7" s="38"/>
      <c r="E7" s="38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/>
      <c r="B9" s="5"/>
      <c r="C9" s="5"/>
      <c r="D9" s="5"/>
      <c r="E9" s="5"/>
      <c r="F9" s="41"/>
      <c r="G9" s="41"/>
      <c r="H9" s="41"/>
      <c r="I9" s="41"/>
      <c r="J9" s="41"/>
      <c r="K9" s="41"/>
      <c r="L9" s="40"/>
      <c r="M9" s="41" t="s">
        <v>28</v>
      </c>
      <c r="N9" s="40"/>
    </row>
    <row r="10" spans="1:14" ht="12.75">
      <c r="A10" s="575" t="s">
        <v>432</v>
      </c>
      <c r="B10" s="568" t="s">
        <v>433</v>
      </c>
      <c r="C10" s="568" t="s">
        <v>249</v>
      </c>
      <c r="D10" s="568" t="s">
        <v>244</v>
      </c>
      <c r="E10" s="568" t="s">
        <v>245</v>
      </c>
      <c r="F10" s="568" t="s">
        <v>169</v>
      </c>
      <c r="G10" s="568" t="s">
        <v>213</v>
      </c>
      <c r="H10" s="568" t="s">
        <v>215</v>
      </c>
      <c r="I10" s="571" t="s">
        <v>246</v>
      </c>
      <c r="J10" s="572"/>
      <c r="K10" s="571" t="s">
        <v>247</v>
      </c>
      <c r="L10" s="572"/>
      <c r="M10" s="568" t="s">
        <v>248</v>
      </c>
      <c r="N10" s="568" t="s">
        <v>102</v>
      </c>
    </row>
    <row r="11" spans="1:14" ht="12.75">
      <c r="A11" s="576"/>
      <c r="B11" s="569"/>
      <c r="C11" s="569"/>
      <c r="D11" s="569"/>
      <c r="E11" s="569"/>
      <c r="F11" s="569"/>
      <c r="G11" s="569"/>
      <c r="H11" s="569"/>
      <c r="I11" s="573"/>
      <c r="J11" s="574"/>
      <c r="K11" s="573"/>
      <c r="L11" s="574"/>
      <c r="M11" s="569"/>
      <c r="N11" s="569"/>
    </row>
    <row r="12" spans="1:14" ht="27.75" customHeight="1">
      <c r="A12" s="577"/>
      <c r="B12" s="570"/>
      <c r="C12" s="570"/>
      <c r="D12" s="570"/>
      <c r="E12" s="570"/>
      <c r="F12" s="570"/>
      <c r="G12" s="570"/>
      <c r="H12" s="570"/>
      <c r="I12" s="287" t="s">
        <v>199</v>
      </c>
      <c r="J12" s="287" t="s">
        <v>124</v>
      </c>
      <c r="K12" s="287" t="s">
        <v>199</v>
      </c>
      <c r="L12" s="287" t="s">
        <v>124</v>
      </c>
      <c r="M12" s="570"/>
      <c r="N12" s="570"/>
    </row>
    <row r="13" spans="1:14" ht="12.75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  <c r="H13" s="7" t="s">
        <v>15</v>
      </c>
      <c r="I13" s="578" t="s">
        <v>16</v>
      </c>
      <c r="J13" s="579"/>
      <c r="K13" s="578" t="s">
        <v>17</v>
      </c>
      <c r="L13" s="579"/>
      <c r="M13" s="19">
        <v>11</v>
      </c>
      <c r="N13" s="19">
        <v>12</v>
      </c>
    </row>
    <row r="14" spans="1:14" ht="12.75">
      <c r="A14" s="43" t="s">
        <v>136</v>
      </c>
      <c r="B14" s="121"/>
      <c r="C14" s="121"/>
      <c r="D14" s="125"/>
      <c r="E14" s="121"/>
      <c r="F14" s="125"/>
      <c r="G14" s="121"/>
      <c r="H14" s="125"/>
      <c r="I14" s="121"/>
      <c r="J14" s="125"/>
      <c r="K14" s="121"/>
      <c r="L14" s="125"/>
      <c r="M14" s="121"/>
      <c r="N14" s="121"/>
    </row>
    <row r="15" spans="1:14" ht="12.75">
      <c r="A15" s="11" t="s">
        <v>32</v>
      </c>
      <c r="B15" s="94">
        <f>SUM(C15:N15)</f>
        <v>2008858</v>
      </c>
      <c r="C15" s="94">
        <f>SUM('4.1'!D184)</f>
        <v>0</v>
      </c>
      <c r="D15" s="94">
        <f>SUM('4.1'!E184)</f>
        <v>572052</v>
      </c>
      <c r="E15" s="94">
        <f>SUM('4.1'!F184)</f>
        <v>0</v>
      </c>
      <c r="F15" s="94">
        <f>SUM('4.1'!G184)</f>
        <v>1239784</v>
      </c>
      <c r="G15" s="94">
        <f>SUM('4.1'!H184)</f>
        <v>98901</v>
      </c>
      <c r="H15" s="94">
        <f>SUM('4.1'!I184)</f>
        <v>30312</v>
      </c>
      <c r="I15" s="94">
        <f>SUM('4.1'!J184)</f>
        <v>10800</v>
      </c>
      <c r="J15" s="94">
        <f>SUM('4.1'!K184)</f>
        <v>0</v>
      </c>
      <c r="K15" s="94">
        <f>SUM('4.1'!L184)</f>
        <v>15552</v>
      </c>
      <c r="L15" s="94">
        <f>SUM('4.1'!M184)</f>
        <v>41457</v>
      </c>
      <c r="M15" s="94">
        <f>SUM('4.1'!N184)</f>
        <v>0</v>
      </c>
      <c r="N15" s="94">
        <f>SUM('4.1'!O184)</f>
        <v>0</v>
      </c>
    </row>
    <row r="16" spans="1:14" ht="12.75">
      <c r="A16" s="11" t="s">
        <v>431</v>
      </c>
      <c r="B16" s="94">
        <f>SUM(C16:N16)</f>
        <v>2592630</v>
      </c>
      <c r="C16" s="94">
        <f>SUM('4.1'!D185)</f>
        <v>0</v>
      </c>
      <c r="D16" s="94">
        <f>SUM('4.1'!E185)</f>
        <v>597514</v>
      </c>
      <c r="E16" s="94">
        <f>SUM('4.1'!F185)</f>
        <v>0</v>
      </c>
      <c r="F16" s="94">
        <f>SUM('4.1'!G185)</f>
        <v>1385825</v>
      </c>
      <c r="G16" s="94">
        <f>SUM('4.1'!H185)</f>
        <v>102366</v>
      </c>
      <c r="H16" s="94">
        <f>SUM('4.1'!I185)</f>
        <v>30312</v>
      </c>
      <c r="I16" s="94">
        <f>SUM('4.1'!J185)</f>
        <v>31950</v>
      </c>
      <c r="J16" s="94">
        <f>SUM('4.1'!K185)</f>
        <v>0</v>
      </c>
      <c r="K16" s="94">
        <f>SUM('4.1'!L185)</f>
        <v>552</v>
      </c>
      <c r="L16" s="94">
        <f>SUM('4.1'!M185)</f>
        <v>41457</v>
      </c>
      <c r="M16" s="94">
        <f>SUM('4.1'!N185)</f>
        <v>250500</v>
      </c>
      <c r="N16" s="94">
        <f>SUM('4.1'!O185)</f>
        <v>152154</v>
      </c>
    </row>
    <row r="17" spans="1:14" ht="12.75">
      <c r="A17" s="15" t="s">
        <v>670</v>
      </c>
      <c r="B17" s="119">
        <f>SUM(C17:N17)</f>
        <v>2791116</v>
      </c>
      <c r="C17" s="119">
        <f>SUM('4.1'!D187)</f>
        <v>0</v>
      </c>
      <c r="D17" s="119">
        <f>SUM('4.1'!E187)</f>
        <v>647495</v>
      </c>
      <c r="E17" s="119">
        <f>SUM('4.1'!F187)</f>
        <v>1305</v>
      </c>
      <c r="F17" s="119">
        <f>SUM('4.1'!G187)</f>
        <v>1385825</v>
      </c>
      <c r="G17" s="119">
        <f>SUM('4.1'!H187)</f>
        <v>102366</v>
      </c>
      <c r="H17" s="119">
        <f>SUM('4.1'!I187)</f>
        <v>30312</v>
      </c>
      <c r="I17" s="119">
        <f>SUM('4.1'!J187)</f>
        <v>31950</v>
      </c>
      <c r="J17" s="119">
        <f>SUM('4.1'!K187)</f>
        <v>0</v>
      </c>
      <c r="K17" s="119">
        <f>SUM('4.1'!L187)</f>
        <v>552</v>
      </c>
      <c r="L17" s="119">
        <f>SUM('4.1'!M187)</f>
        <v>41457</v>
      </c>
      <c r="M17" s="119">
        <f>SUM('4.1'!N187)</f>
        <v>390500</v>
      </c>
      <c r="N17" s="119">
        <f>SUM('4.1'!O187)</f>
        <v>159354</v>
      </c>
    </row>
    <row r="18" spans="1:14" ht="12.75">
      <c r="A18" s="381" t="s">
        <v>139</v>
      </c>
      <c r="B18" s="94"/>
      <c r="C18" s="94"/>
      <c r="D18" s="94"/>
      <c r="E18" s="94"/>
      <c r="F18" s="129"/>
      <c r="G18" s="94"/>
      <c r="H18" s="129"/>
      <c r="I18" s="94"/>
      <c r="J18" s="138"/>
      <c r="K18" s="94"/>
      <c r="L18" s="138"/>
      <c r="M18" s="94"/>
      <c r="N18" s="94"/>
    </row>
    <row r="19" spans="1:14" ht="12.75">
      <c r="A19" s="11" t="s">
        <v>32</v>
      </c>
      <c r="B19" s="94">
        <f>SUM(D19:N19)</f>
        <v>-1095415</v>
      </c>
      <c r="C19" s="94"/>
      <c r="D19" s="94">
        <v>-503728</v>
      </c>
      <c r="E19" s="94"/>
      <c r="F19" s="129">
        <v>-591687</v>
      </c>
      <c r="G19" s="94"/>
      <c r="H19" s="129"/>
      <c r="I19" s="94"/>
      <c r="J19" s="138"/>
      <c r="K19" s="94"/>
      <c r="L19" s="138"/>
      <c r="M19" s="94"/>
      <c r="N19" s="94"/>
    </row>
    <row r="20" spans="1:14" ht="12.75">
      <c r="A20" s="11" t="s">
        <v>431</v>
      </c>
      <c r="B20" s="94">
        <f>SUM(D20:N20)</f>
        <v>-1127194</v>
      </c>
      <c r="C20" s="94"/>
      <c r="D20" s="94">
        <v>-536211</v>
      </c>
      <c r="E20" s="94"/>
      <c r="F20" s="129">
        <v>-590983</v>
      </c>
      <c r="G20" s="94"/>
      <c r="H20" s="129"/>
      <c r="I20" s="94"/>
      <c r="J20" s="138"/>
      <c r="K20" s="94"/>
      <c r="L20" s="138"/>
      <c r="M20" s="94"/>
      <c r="N20" s="94"/>
    </row>
    <row r="21" spans="1:14" ht="12.75">
      <c r="A21" s="15" t="s">
        <v>670</v>
      </c>
      <c r="B21" s="94">
        <f>SUM(D21:N21)</f>
        <v>-1141277</v>
      </c>
      <c r="C21" s="94"/>
      <c r="D21" s="94">
        <v>-554051</v>
      </c>
      <c r="E21" s="94"/>
      <c r="F21" s="129">
        <v>-587226</v>
      </c>
      <c r="G21" s="94"/>
      <c r="H21" s="129"/>
      <c r="I21" s="94"/>
      <c r="J21" s="138"/>
      <c r="K21" s="94"/>
      <c r="L21" s="138"/>
      <c r="M21" s="94"/>
      <c r="N21" s="94"/>
    </row>
    <row r="22" spans="1:14" s="164" customFormat="1" ht="12.75">
      <c r="A22" s="329" t="s">
        <v>72</v>
      </c>
      <c r="B22" s="137"/>
      <c r="C22" s="137"/>
      <c r="D22" s="140"/>
      <c r="E22" s="137"/>
      <c r="F22" s="139"/>
      <c r="G22" s="137"/>
      <c r="H22" s="139"/>
      <c r="I22" s="137"/>
      <c r="J22" s="139"/>
      <c r="K22" s="137"/>
      <c r="L22" s="139"/>
      <c r="M22" s="137"/>
      <c r="N22" s="141"/>
    </row>
    <row r="23" spans="1:14" ht="12.75">
      <c r="A23" s="11" t="s">
        <v>32</v>
      </c>
      <c r="B23" s="94">
        <f>SUM(C23:N23)</f>
        <v>276843</v>
      </c>
      <c r="C23" s="94">
        <f>SUM('4.2'!D41)</f>
        <v>275270</v>
      </c>
      <c r="D23" s="94">
        <f>SUM('4.2'!E41)</f>
        <v>0</v>
      </c>
      <c r="E23" s="94">
        <f>SUM('4.2'!F41)</f>
        <v>0</v>
      </c>
      <c r="F23" s="94">
        <f>SUM('4.2'!G41)</f>
        <v>0</v>
      </c>
      <c r="G23" s="94">
        <f>SUM('4.2'!H41)</f>
        <v>1432</v>
      </c>
      <c r="H23" s="94">
        <f>SUM('4.2'!I41)</f>
        <v>141</v>
      </c>
      <c r="I23" s="94">
        <f>SUM('4.2'!J41)</f>
        <v>0</v>
      </c>
      <c r="J23" s="94">
        <f>SUM('4.2'!K41)</f>
        <v>0</v>
      </c>
      <c r="K23" s="94">
        <f>SUM('4.2'!L41)</f>
        <v>0</v>
      </c>
      <c r="L23" s="94">
        <f>SUM('4.2'!M41)</f>
        <v>0</v>
      </c>
      <c r="M23" s="94">
        <f>SUM('4.2'!N41)</f>
        <v>0</v>
      </c>
      <c r="N23" s="94">
        <f>SUM('4.2'!O41)</f>
        <v>0</v>
      </c>
    </row>
    <row r="24" spans="1:14" ht="12.75">
      <c r="A24" s="11" t="s">
        <v>431</v>
      </c>
      <c r="B24" s="94">
        <f>SUM(C24:N24)</f>
        <v>282257</v>
      </c>
      <c r="C24" s="94">
        <f>SUM('4.2'!D42)</f>
        <v>274566</v>
      </c>
      <c r="D24" s="94">
        <f>SUM('4.2'!E42)</f>
        <v>103</v>
      </c>
      <c r="E24" s="94">
        <f>SUM('4.2'!F42)</f>
        <v>0</v>
      </c>
      <c r="F24" s="94">
        <f>SUM('4.2'!G42)</f>
        <v>0</v>
      </c>
      <c r="G24" s="94">
        <f>SUM('4.2'!H42)</f>
        <v>2768</v>
      </c>
      <c r="H24" s="94">
        <f>SUM('4.2'!I42)</f>
        <v>141</v>
      </c>
      <c r="I24" s="94">
        <f>SUM('4.2'!J42)</f>
        <v>0</v>
      </c>
      <c r="J24" s="94">
        <f>SUM('4.2'!K42)</f>
        <v>0</v>
      </c>
      <c r="K24" s="94">
        <f>SUM('4.2'!L42)</f>
        <v>0</v>
      </c>
      <c r="L24" s="94">
        <f>SUM('4.2'!M42)</f>
        <v>0</v>
      </c>
      <c r="M24" s="94">
        <f>SUM('4.2'!N42)</f>
        <v>0</v>
      </c>
      <c r="N24" s="94">
        <f>SUM('4.2'!O42)</f>
        <v>4679</v>
      </c>
    </row>
    <row r="25" spans="1:14" ht="12.75">
      <c r="A25" s="15" t="s">
        <v>670</v>
      </c>
      <c r="B25" s="119">
        <f>SUM(C25:N25)</f>
        <v>282009</v>
      </c>
      <c r="C25" s="119">
        <f>SUM('4.2'!D44)</f>
        <v>270809</v>
      </c>
      <c r="D25" s="119">
        <f>SUM('4.2'!E44)</f>
        <v>103</v>
      </c>
      <c r="E25" s="119">
        <f>SUM('4.2'!F44)</f>
        <v>0</v>
      </c>
      <c r="F25" s="119">
        <f>SUM('4.2'!G44)</f>
        <v>0</v>
      </c>
      <c r="G25" s="119">
        <f>SUM('4.2'!H44)</f>
        <v>2818</v>
      </c>
      <c r="H25" s="119">
        <f>SUM('4.2'!I44)</f>
        <v>3600</v>
      </c>
      <c r="I25" s="119">
        <f>SUM('4.2'!J44)</f>
        <v>0</v>
      </c>
      <c r="J25" s="119">
        <f>SUM('4.2'!K44)</f>
        <v>0</v>
      </c>
      <c r="K25" s="119">
        <f>SUM('4.2'!L44)</f>
        <v>0</v>
      </c>
      <c r="L25" s="119">
        <f>SUM('4.2'!M44)</f>
        <v>0</v>
      </c>
      <c r="M25" s="119">
        <f>SUM('4.2'!N44)</f>
        <v>0</v>
      </c>
      <c r="N25" s="119">
        <f>SUM('4.2'!O44)</f>
        <v>4679</v>
      </c>
    </row>
    <row r="26" spans="1:14" s="164" customFormat="1" ht="14.25" customHeight="1">
      <c r="A26" s="43" t="s">
        <v>236</v>
      </c>
      <c r="B26" s="132"/>
      <c r="C26" s="132"/>
      <c r="D26" s="133"/>
      <c r="E26" s="132"/>
      <c r="F26" s="132"/>
      <c r="G26" s="132"/>
      <c r="H26" s="132"/>
      <c r="I26" s="134"/>
      <c r="J26" s="134"/>
      <c r="K26" s="134"/>
      <c r="L26" s="134"/>
      <c r="M26" s="132"/>
      <c r="N26" s="132"/>
    </row>
    <row r="27" spans="1:14" s="279" customFormat="1" ht="14.25" customHeight="1">
      <c r="A27" s="11" t="s">
        <v>32</v>
      </c>
      <c r="B27" s="94">
        <f>SUM(C27:N27)</f>
        <v>117419</v>
      </c>
      <c r="C27" s="94">
        <v>106586</v>
      </c>
      <c r="D27" s="129"/>
      <c r="E27" s="94"/>
      <c r="F27" s="94"/>
      <c r="G27" s="94">
        <v>10833</v>
      </c>
      <c r="H27" s="94"/>
      <c r="I27" s="138"/>
      <c r="J27" s="138"/>
      <c r="K27" s="138"/>
      <c r="L27" s="138"/>
      <c r="M27" s="94"/>
      <c r="N27" s="94"/>
    </row>
    <row r="28" spans="1:14" s="279" customFormat="1" ht="14.25" customHeight="1">
      <c r="A28" s="11" t="s">
        <v>431</v>
      </c>
      <c r="B28" s="94">
        <f>SUM(C28:N28)</f>
        <v>118483</v>
      </c>
      <c r="C28" s="94">
        <v>106891</v>
      </c>
      <c r="D28" s="129"/>
      <c r="E28" s="94"/>
      <c r="F28" s="94"/>
      <c r="G28" s="94">
        <v>10833</v>
      </c>
      <c r="H28" s="94"/>
      <c r="I28" s="138"/>
      <c r="J28" s="138"/>
      <c r="K28" s="138"/>
      <c r="L28" s="138"/>
      <c r="M28" s="94"/>
      <c r="N28" s="94">
        <v>759</v>
      </c>
    </row>
    <row r="29" spans="1:14" ht="12.75">
      <c r="A29" s="15" t="s">
        <v>670</v>
      </c>
      <c r="B29" s="94">
        <f>SUM(C29:N29)</f>
        <v>125840</v>
      </c>
      <c r="C29" s="119">
        <v>107298</v>
      </c>
      <c r="D29" s="119">
        <v>0</v>
      </c>
      <c r="E29" s="119">
        <v>0</v>
      </c>
      <c r="F29" s="119">
        <v>0</v>
      </c>
      <c r="G29" s="119">
        <v>17783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759</v>
      </c>
    </row>
    <row r="30" spans="1:14" ht="12.75">
      <c r="A30" s="43" t="s">
        <v>237</v>
      </c>
      <c r="B30" s="137"/>
      <c r="C30" s="137"/>
      <c r="D30" s="139"/>
      <c r="E30" s="137"/>
      <c r="F30" s="137"/>
      <c r="G30" s="137"/>
      <c r="H30" s="137"/>
      <c r="I30" s="140"/>
      <c r="J30" s="140"/>
      <c r="K30" s="140"/>
      <c r="L30" s="140"/>
      <c r="M30" s="137"/>
      <c r="N30" s="137"/>
    </row>
    <row r="31" spans="1:14" ht="12.75">
      <c r="A31" s="11" t="s">
        <v>32</v>
      </c>
      <c r="B31" s="94">
        <f>SUM(C31:N31)</f>
        <v>96049</v>
      </c>
      <c r="C31" s="142">
        <v>87938</v>
      </c>
      <c r="D31" s="378"/>
      <c r="E31" s="142"/>
      <c r="F31" s="142"/>
      <c r="G31" s="142">
        <v>8111</v>
      </c>
      <c r="H31" s="132"/>
      <c r="I31" s="134"/>
      <c r="J31" s="134"/>
      <c r="K31" s="134"/>
      <c r="L31" s="134"/>
      <c r="M31" s="132"/>
      <c r="N31" s="132"/>
    </row>
    <row r="32" spans="1:14" ht="12.75">
      <c r="A32" s="11" t="s">
        <v>431</v>
      </c>
      <c r="B32" s="94">
        <f>SUM(C32:N32)</f>
        <v>97055</v>
      </c>
      <c r="C32" s="142">
        <v>88323</v>
      </c>
      <c r="D32" s="378"/>
      <c r="E32" s="142"/>
      <c r="F32" s="142"/>
      <c r="G32" s="142">
        <v>8111</v>
      </c>
      <c r="H32" s="132"/>
      <c r="I32" s="134"/>
      <c r="J32" s="134"/>
      <c r="K32" s="134"/>
      <c r="L32" s="134"/>
      <c r="M32" s="132"/>
      <c r="N32" s="132">
        <v>621</v>
      </c>
    </row>
    <row r="33" spans="1:14" ht="12.75">
      <c r="A33" s="15" t="s">
        <v>670</v>
      </c>
      <c r="B33" s="94">
        <f>SUM(C33:N33)</f>
        <v>102693</v>
      </c>
      <c r="C33" s="119">
        <v>88861</v>
      </c>
      <c r="D33" s="119">
        <v>0</v>
      </c>
      <c r="E33" s="119">
        <v>0</v>
      </c>
      <c r="F33" s="119">
        <v>0</v>
      </c>
      <c r="G33" s="119">
        <v>13211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621</v>
      </c>
    </row>
    <row r="34" spans="1:14" ht="12.75">
      <c r="A34" s="43" t="s">
        <v>238</v>
      </c>
      <c r="B34" s="137"/>
      <c r="C34" s="137"/>
      <c r="D34" s="139"/>
      <c r="E34" s="137"/>
      <c r="F34" s="137"/>
      <c r="G34" s="137"/>
      <c r="H34" s="137"/>
      <c r="I34" s="140"/>
      <c r="J34" s="140"/>
      <c r="K34" s="140"/>
      <c r="L34" s="140"/>
      <c r="M34" s="137"/>
      <c r="N34" s="137"/>
    </row>
    <row r="35" spans="1:14" ht="12.75">
      <c r="A35" s="11" t="s">
        <v>32</v>
      </c>
      <c r="B35" s="94">
        <f>SUM(C35:N35)</f>
        <v>56533</v>
      </c>
      <c r="C35" s="142">
        <v>51783</v>
      </c>
      <c r="D35" s="378"/>
      <c r="E35" s="142"/>
      <c r="F35" s="142"/>
      <c r="G35" s="142">
        <v>4750</v>
      </c>
      <c r="H35" s="132"/>
      <c r="I35" s="134"/>
      <c r="J35" s="134"/>
      <c r="K35" s="134"/>
      <c r="L35" s="134"/>
      <c r="M35" s="132"/>
      <c r="N35" s="132"/>
    </row>
    <row r="36" spans="1:14" ht="12.75">
      <c r="A36" s="11" t="s">
        <v>431</v>
      </c>
      <c r="B36" s="94">
        <f>SUM(C36:N36)</f>
        <v>56976</v>
      </c>
      <c r="C36" s="142">
        <v>51861</v>
      </c>
      <c r="D36" s="378"/>
      <c r="E36" s="142"/>
      <c r="F36" s="142"/>
      <c r="G36" s="142">
        <v>4750</v>
      </c>
      <c r="H36" s="132"/>
      <c r="I36" s="134"/>
      <c r="J36" s="134"/>
      <c r="K36" s="134"/>
      <c r="L36" s="134"/>
      <c r="M36" s="132"/>
      <c r="N36" s="132">
        <v>365</v>
      </c>
    </row>
    <row r="37" spans="1:14" ht="12.75">
      <c r="A37" s="15" t="s">
        <v>670</v>
      </c>
      <c r="B37" s="94">
        <f>SUM(C37:N37)</f>
        <v>59342</v>
      </c>
      <c r="C37" s="119">
        <v>52027</v>
      </c>
      <c r="D37" s="119">
        <v>0</v>
      </c>
      <c r="E37" s="119">
        <v>0</v>
      </c>
      <c r="F37" s="119">
        <v>0</v>
      </c>
      <c r="G37" s="119">
        <v>6950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365</v>
      </c>
    </row>
    <row r="38" spans="1:14" ht="12.75">
      <c r="A38" s="43" t="s">
        <v>255</v>
      </c>
      <c r="B38" s="121"/>
      <c r="C38" s="121"/>
      <c r="D38" s="121"/>
      <c r="E38" s="121"/>
      <c r="F38" s="125"/>
      <c r="G38" s="121"/>
      <c r="H38" s="125"/>
      <c r="I38" s="121"/>
      <c r="J38" s="124"/>
      <c r="K38" s="121"/>
      <c r="L38" s="124"/>
      <c r="M38" s="121"/>
      <c r="N38" s="121"/>
    </row>
    <row r="39" spans="1:14" ht="12.75">
      <c r="A39" s="11" t="s">
        <v>32</v>
      </c>
      <c r="B39" s="94">
        <f>SUM(C39:N39)</f>
        <v>23993</v>
      </c>
      <c r="C39" s="142">
        <v>23343</v>
      </c>
      <c r="D39" s="142"/>
      <c r="E39" s="142"/>
      <c r="F39" s="378"/>
      <c r="G39" s="142">
        <v>650</v>
      </c>
      <c r="H39" s="129"/>
      <c r="I39" s="94"/>
      <c r="J39" s="138"/>
      <c r="K39" s="94"/>
      <c r="L39" s="138"/>
      <c r="M39" s="94"/>
      <c r="N39" s="94"/>
    </row>
    <row r="40" spans="1:14" ht="12.75">
      <c r="A40" s="11" t="s">
        <v>431</v>
      </c>
      <c r="B40" s="94">
        <f>SUM(C40:N40)</f>
        <v>24603</v>
      </c>
      <c r="C40" s="142">
        <v>23751</v>
      </c>
      <c r="D40" s="142"/>
      <c r="E40" s="142"/>
      <c r="F40" s="378"/>
      <c r="G40" s="142">
        <v>650</v>
      </c>
      <c r="H40" s="129"/>
      <c r="I40" s="94"/>
      <c r="J40" s="138"/>
      <c r="K40" s="94"/>
      <c r="L40" s="138"/>
      <c r="M40" s="94"/>
      <c r="N40" s="94">
        <v>202</v>
      </c>
    </row>
    <row r="41" spans="1:15" ht="12.75">
      <c r="A41" s="15" t="s">
        <v>670</v>
      </c>
      <c r="B41" s="94">
        <f>SUM(C41:N41)</f>
        <v>24889</v>
      </c>
      <c r="C41" s="118">
        <v>24037</v>
      </c>
      <c r="D41" s="118">
        <v>0</v>
      </c>
      <c r="E41" s="118">
        <v>0</v>
      </c>
      <c r="F41" s="118">
        <v>0</v>
      </c>
      <c r="G41" s="118">
        <v>650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202</v>
      </c>
      <c r="O41" s="27"/>
    </row>
    <row r="42" spans="1:14" ht="12.75">
      <c r="A42" s="382" t="s">
        <v>239</v>
      </c>
      <c r="B42" s="137"/>
      <c r="C42" s="379"/>
      <c r="D42" s="379"/>
      <c r="E42" s="142"/>
      <c r="F42" s="379"/>
      <c r="G42" s="142"/>
      <c r="H42" s="137"/>
      <c r="I42" s="134"/>
      <c r="J42" s="134"/>
      <c r="K42" s="134"/>
      <c r="L42" s="134"/>
      <c r="M42" s="132"/>
      <c r="N42" s="132"/>
    </row>
    <row r="43" spans="1:14" ht="12.75">
      <c r="A43" s="11" t="s">
        <v>32</v>
      </c>
      <c r="B43" s="94">
        <f>SUM(C43:N43)</f>
        <v>143832</v>
      </c>
      <c r="C43" s="142">
        <v>56576</v>
      </c>
      <c r="D43" s="142"/>
      <c r="E43" s="142"/>
      <c r="F43" s="142"/>
      <c r="G43" s="142">
        <v>87256</v>
      </c>
      <c r="H43" s="132"/>
      <c r="I43" s="134"/>
      <c r="J43" s="134"/>
      <c r="K43" s="134"/>
      <c r="L43" s="134"/>
      <c r="M43" s="132"/>
      <c r="N43" s="132"/>
    </row>
    <row r="44" spans="1:14" ht="12.75">
      <c r="A44" s="11" t="s">
        <v>431</v>
      </c>
      <c r="B44" s="94">
        <f>SUM(C44:N44)</f>
        <v>153129</v>
      </c>
      <c r="C44" s="142">
        <v>59617</v>
      </c>
      <c r="D44" s="142">
        <v>207</v>
      </c>
      <c r="E44" s="142"/>
      <c r="F44" s="142"/>
      <c r="G44" s="142">
        <v>87256</v>
      </c>
      <c r="H44" s="132"/>
      <c r="I44" s="134"/>
      <c r="J44" s="134"/>
      <c r="K44" s="134"/>
      <c r="L44" s="134"/>
      <c r="M44" s="132"/>
      <c r="N44" s="142">
        <v>6049</v>
      </c>
    </row>
    <row r="45" spans="1:14" s="165" customFormat="1" ht="12.75">
      <c r="A45" s="15" t="s">
        <v>670</v>
      </c>
      <c r="B45" s="119">
        <f>SUM(C45:N45)</f>
        <v>158744</v>
      </c>
      <c r="C45" s="118">
        <v>65127</v>
      </c>
      <c r="D45" s="118">
        <v>312</v>
      </c>
      <c r="E45" s="118">
        <v>0</v>
      </c>
      <c r="F45" s="118">
        <v>0</v>
      </c>
      <c r="G45" s="118">
        <v>87256</v>
      </c>
      <c r="H45" s="119">
        <v>0</v>
      </c>
      <c r="I45" s="119"/>
      <c r="J45" s="119">
        <v>0</v>
      </c>
      <c r="K45" s="119">
        <v>0</v>
      </c>
      <c r="L45" s="119">
        <v>0</v>
      </c>
      <c r="M45" s="119">
        <v>0</v>
      </c>
      <c r="N45" s="119">
        <v>6049</v>
      </c>
    </row>
    <row r="46" spans="1:14" ht="12.75">
      <c r="A46" s="43" t="s">
        <v>240</v>
      </c>
      <c r="B46" s="137"/>
      <c r="C46" s="379"/>
      <c r="D46" s="380"/>
      <c r="E46" s="379"/>
      <c r="F46" s="379"/>
      <c r="G46" s="379"/>
      <c r="H46" s="137"/>
      <c r="I46" s="140"/>
      <c r="J46" s="140"/>
      <c r="K46" s="140"/>
      <c r="L46" s="140"/>
      <c r="M46" s="137"/>
      <c r="N46" s="137"/>
    </row>
    <row r="47" spans="1:14" ht="12.75">
      <c r="A47" s="11" t="s">
        <v>32</v>
      </c>
      <c r="B47" s="94">
        <f>SUM(C47:N47)</f>
        <v>38212</v>
      </c>
      <c r="C47" s="142">
        <v>31260</v>
      </c>
      <c r="D47" s="115"/>
      <c r="E47" s="142"/>
      <c r="F47" s="142"/>
      <c r="G47" s="142">
        <v>6952</v>
      </c>
      <c r="H47" s="132"/>
      <c r="I47" s="134"/>
      <c r="J47" s="134"/>
      <c r="K47" s="134"/>
      <c r="L47" s="134"/>
      <c r="M47" s="132"/>
      <c r="N47" s="132"/>
    </row>
    <row r="48" spans="1:14" ht="12.75">
      <c r="A48" s="11" t="s">
        <v>431</v>
      </c>
      <c r="B48" s="94">
        <f>SUM(C48:N48)</f>
        <v>39609</v>
      </c>
      <c r="C48" s="142">
        <v>32287</v>
      </c>
      <c r="D48" s="115"/>
      <c r="E48" s="142"/>
      <c r="F48" s="142"/>
      <c r="G48" s="142">
        <v>6952</v>
      </c>
      <c r="H48" s="132"/>
      <c r="I48" s="134"/>
      <c r="J48" s="134"/>
      <c r="K48" s="134"/>
      <c r="L48" s="134"/>
      <c r="M48" s="132"/>
      <c r="N48" s="142">
        <v>370</v>
      </c>
    </row>
    <row r="49" spans="1:14" ht="12.75">
      <c r="A49" s="15" t="s">
        <v>670</v>
      </c>
      <c r="B49" s="119">
        <f>SUM(C49:N49)</f>
        <v>43177</v>
      </c>
      <c r="C49" s="118">
        <v>34555</v>
      </c>
      <c r="D49" s="118">
        <v>0</v>
      </c>
      <c r="E49" s="118">
        <v>0</v>
      </c>
      <c r="F49" s="118">
        <v>0</v>
      </c>
      <c r="G49" s="118">
        <v>8252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370</v>
      </c>
    </row>
    <row r="50" spans="1:14" ht="12.75">
      <c r="A50" s="43" t="s">
        <v>241</v>
      </c>
      <c r="B50" s="137"/>
      <c r="C50" s="379"/>
      <c r="D50" s="380"/>
      <c r="E50" s="379"/>
      <c r="F50" s="379"/>
      <c r="G50" s="379"/>
      <c r="H50" s="137"/>
      <c r="I50" s="140"/>
      <c r="J50" s="140"/>
      <c r="K50" s="140"/>
      <c r="L50" s="140"/>
      <c r="M50" s="137"/>
      <c r="N50" s="137"/>
    </row>
    <row r="51" spans="1:14" ht="12.75">
      <c r="A51" s="11" t="s">
        <v>32</v>
      </c>
      <c r="B51" s="94">
        <f>SUM(C51:N51)</f>
        <v>116882</v>
      </c>
      <c r="C51" s="142">
        <v>63166</v>
      </c>
      <c r="D51" s="115"/>
      <c r="E51" s="142"/>
      <c r="F51" s="142"/>
      <c r="G51" s="142">
        <v>53716</v>
      </c>
      <c r="H51" s="132"/>
      <c r="I51" s="134"/>
      <c r="J51" s="134"/>
      <c r="K51" s="134"/>
      <c r="L51" s="134"/>
      <c r="M51" s="132"/>
      <c r="N51" s="132"/>
    </row>
    <row r="52" spans="1:14" ht="12.75">
      <c r="A52" s="11" t="s">
        <v>431</v>
      </c>
      <c r="B52" s="94">
        <f>SUM(C52:N52)</f>
        <v>123235</v>
      </c>
      <c r="C52" s="142">
        <v>64666</v>
      </c>
      <c r="D52" s="115"/>
      <c r="E52" s="142"/>
      <c r="F52" s="142"/>
      <c r="G52" s="142">
        <v>53716</v>
      </c>
      <c r="H52" s="132"/>
      <c r="I52" s="134"/>
      <c r="J52" s="134"/>
      <c r="K52" s="134"/>
      <c r="L52" s="134"/>
      <c r="M52" s="132"/>
      <c r="N52" s="142">
        <v>4853</v>
      </c>
    </row>
    <row r="53" spans="1:14" ht="12.75">
      <c r="A53" s="15" t="s">
        <v>670</v>
      </c>
      <c r="B53" s="119">
        <f>SUM(C53:N53)</f>
        <v>124121</v>
      </c>
      <c r="C53" s="118">
        <v>65552</v>
      </c>
      <c r="D53" s="118">
        <v>0</v>
      </c>
      <c r="E53" s="118">
        <v>0</v>
      </c>
      <c r="F53" s="118">
        <v>0</v>
      </c>
      <c r="G53" s="118">
        <v>53716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4853</v>
      </c>
    </row>
    <row r="54" spans="1:14" ht="12.75">
      <c r="A54" s="43" t="s">
        <v>242</v>
      </c>
      <c r="B54" s="132"/>
      <c r="C54" s="379"/>
      <c r="D54" s="380"/>
      <c r="E54" s="379"/>
      <c r="F54" s="379"/>
      <c r="G54" s="379"/>
      <c r="H54" s="137"/>
      <c r="I54" s="140"/>
      <c r="J54" s="140"/>
      <c r="K54" s="140"/>
      <c r="L54" s="140"/>
      <c r="M54" s="137"/>
      <c r="N54" s="137"/>
    </row>
    <row r="55" spans="1:14" ht="12.75">
      <c r="A55" s="11" t="s">
        <v>32</v>
      </c>
      <c r="B55" s="94">
        <f>SUM(C55:N55)</f>
        <v>60000</v>
      </c>
      <c r="C55" s="142">
        <v>57000</v>
      </c>
      <c r="D55" s="115"/>
      <c r="E55" s="142"/>
      <c r="F55" s="142"/>
      <c r="G55" s="142">
        <v>3000</v>
      </c>
      <c r="H55" s="132"/>
      <c r="I55" s="134"/>
      <c r="J55" s="134"/>
      <c r="K55" s="134"/>
      <c r="L55" s="134"/>
      <c r="M55" s="132"/>
      <c r="N55" s="132"/>
    </row>
    <row r="56" spans="1:14" ht="12.75">
      <c r="A56" s="11" t="s">
        <v>431</v>
      </c>
      <c r="B56" s="94">
        <f>SUM(C56:N56)</f>
        <v>77222</v>
      </c>
      <c r="C56" s="142">
        <v>72546</v>
      </c>
      <c r="D56" s="115"/>
      <c r="E56" s="142"/>
      <c r="F56" s="142"/>
      <c r="G56" s="142">
        <v>3000</v>
      </c>
      <c r="H56" s="132"/>
      <c r="I56" s="134"/>
      <c r="J56" s="134"/>
      <c r="K56" s="134"/>
      <c r="L56" s="134"/>
      <c r="M56" s="132"/>
      <c r="N56" s="142">
        <v>1676</v>
      </c>
    </row>
    <row r="57" spans="1:14" ht="12.75">
      <c r="A57" s="15" t="s">
        <v>670</v>
      </c>
      <c r="B57" s="119">
        <f>SUM(C57:N57)</f>
        <v>83103</v>
      </c>
      <c r="C57" s="118">
        <v>75406</v>
      </c>
      <c r="D57" s="118">
        <v>0</v>
      </c>
      <c r="E57" s="118">
        <v>0</v>
      </c>
      <c r="F57" s="118">
        <v>0</v>
      </c>
      <c r="G57" s="118">
        <v>6021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119">
        <v>1676</v>
      </c>
    </row>
    <row r="58" spans="1:14" ht="12.75">
      <c r="A58" s="43" t="s">
        <v>243</v>
      </c>
      <c r="B58" s="137"/>
      <c r="C58" s="379"/>
      <c r="D58" s="380"/>
      <c r="E58" s="379"/>
      <c r="F58" s="379"/>
      <c r="G58" s="379"/>
      <c r="H58" s="137"/>
      <c r="I58" s="140"/>
      <c r="J58" s="140"/>
      <c r="K58" s="140"/>
      <c r="L58" s="140"/>
      <c r="M58" s="137"/>
      <c r="N58" s="137"/>
    </row>
    <row r="59" spans="1:14" ht="12.75">
      <c r="A59" s="11" t="s">
        <v>32</v>
      </c>
      <c r="B59" s="94">
        <f>SUM(C59:N59)</f>
        <v>417946</v>
      </c>
      <c r="C59" s="142">
        <v>342493</v>
      </c>
      <c r="D59" s="115">
        <v>25999</v>
      </c>
      <c r="E59" s="142"/>
      <c r="F59" s="142"/>
      <c r="G59" s="142">
        <v>49454</v>
      </c>
      <c r="H59" s="132"/>
      <c r="I59" s="134"/>
      <c r="J59" s="134"/>
      <c r="K59" s="134"/>
      <c r="L59" s="134"/>
      <c r="M59" s="132"/>
      <c r="N59" s="132"/>
    </row>
    <row r="60" spans="1:14" ht="12.75">
      <c r="A60" s="11" t="s">
        <v>431</v>
      </c>
      <c r="B60" s="94">
        <f>SUM(C60:N60)</f>
        <v>437938</v>
      </c>
      <c r="C60" s="142">
        <v>352686</v>
      </c>
      <c r="D60" s="115">
        <v>27859</v>
      </c>
      <c r="E60" s="142"/>
      <c r="F60" s="142"/>
      <c r="G60" s="142">
        <v>49080</v>
      </c>
      <c r="H60" s="132"/>
      <c r="I60" s="134"/>
      <c r="J60" s="134"/>
      <c r="K60" s="134"/>
      <c r="L60" s="134"/>
      <c r="M60" s="132"/>
      <c r="N60" s="142">
        <v>8313</v>
      </c>
    </row>
    <row r="61" spans="1:14" ht="12.75">
      <c r="A61" s="15" t="s">
        <v>670</v>
      </c>
      <c r="B61" s="119">
        <f>SUM(C61:N61)</f>
        <v>466125</v>
      </c>
      <c r="C61" s="118">
        <v>357605</v>
      </c>
      <c r="D61" s="118">
        <v>29127</v>
      </c>
      <c r="E61" s="118">
        <v>0</v>
      </c>
      <c r="F61" s="118">
        <v>0</v>
      </c>
      <c r="G61" s="118">
        <v>71080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19">
        <v>8313</v>
      </c>
    </row>
    <row r="62" spans="1:14" ht="12.75">
      <c r="A62" s="13" t="s">
        <v>108</v>
      </c>
      <c r="B62" s="137"/>
      <c r="C62" s="137"/>
      <c r="D62" s="141"/>
      <c r="E62" s="137"/>
      <c r="F62" s="137"/>
      <c r="G62" s="137"/>
      <c r="H62" s="137"/>
      <c r="I62" s="140"/>
      <c r="J62" s="140"/>
      <c r="K62" s="140"/>
      <c r="L62" s="140"/>
      <c r="M62" s="137"/>
      <c r="N62" s="137"/>
    </row>
    <row r="63" spans="1:14" ht="12.75">
      <c r="A63" s="11" t="s">
        <v>32</v>
      </c>
      <c r="B63" s="94">
        <f>SUM(C63:N63)</f>
        <v>2261152</v>
      </c>
      <c r="C63" s="142">
        <f>SUM(C15,C19,C23,C27,C31,C35,C39,C43,C47,C51,C55,C59,)</f>
        <v>1095415</v>
      </c>
      <c r="D63" s="142">
        <f aca="true" t="shared" si="0" ref="D63:N63">SUM(D15,D19,D23,D27,D31,D35,D39,D43,D47,D51,D55,D59,)</f>
        <v>94323</v>
      </c>
      <c r="E63" s="142">
        <f t="shared" si="0"/>
        <v>0</v>
      </c>
      <c r="F63" s="142">
        <f t="shared" si="0"/>
        <v>648097</v>
      </c>
      <c r="G63" s="142">
        <f t="shared" si="0"/>
        <v>325055</v>
      </c>
      <c r="H63" s="142">
        <f t="shared" si="0"/>
        <v>30453</v>
      </c>
      <c r="I63" s="142">
        <f t="shared" si="0"/>
        <v>10800</v>
      </c>
      <c r="J63" s="142">
        <f t="shared" si="0"/>
        <v>0</v>
      </c>
      <c r="K63" s="142">
        <f t="shared" si="0"/>
        <v>15552</v>
      </c>
      <c r="L63" s="142">
        <f t="shared" si="0"/>
        <v>41457</v>
      </c>
      <c r="M63" s="142">
        <f t="shared" si="0"/>
        <v>0</v>
      </c>
      <c r="N63" s="142">
        <f t="shared" si="0"/>
        <v>0</v>
      </c>
    </row>
    <row r="64" spans="1:14" ht="12.75">
      <c r="A64" s="11" t="s">
        <v>431</v>
      </c>
      <c r="B64" s="94">
        <f>SUM(C64:N64)</f>
        <v>2875943</v>
      </c>
      <c r="C64" s="142">
        <f aca="true" t="shared" si="1" ref="C64:N65">SUM(C16,C20,C24,C28,C32,C36,C40,C44,C48,C52,C56,C60,)</f>
        <v>1127194</v>
      </c>
      <c r="D64" s="142">
        <f t="shared" si="1"/>
        <v>89472</v>
      </c>
      <c r="E64" s="142">
        <f t="shared" si="1"/>
        <v>0</v>
      </c>
      <c r="F64" s="142">
        <f t="shared" si="1"/>
        <v>794842</v>
      </c>
      <c r="G64" s="142">
        <f t="shared" si="1"/>
        <v>329482</v>
      </c>
      <c r="H64" s="142">
        <f t="shared" si="1"/>
        <v>30453</v>
      </c>
      <c r="I64" s="142">
        <f t="shared" si="1"/>
        <v>31950</v>
      </c>
      <c r="J64" s="142">
        <f t="shared" si="1"/>
        <v>0</v>
      </c>
      <c r="K64" s="142">
        <f t="shared" si="1"/>
        <v>552</v>
      </c>
      <c r="L64" s="142">
        <f t="shared" si="1"/>
        <v>41457</v>
      </c>
      <c r="M64" s="142">
        <f t="shared" si="1"/>
        <v>250500</v>
      </c>
      <c r="N64" s="142">
        <f t="shared" si="1"/>
        <v>180041</v>
      </c>
    </row>
    <row r="65" spans="1:14" ht="12.75">
      <c r="A65" s="15" t="s">
        <v>670</v>
      </c>
      <c r="B65" s="119">
        <f>SUM(C65:N65)</f>
        <v>3119882</v>
      </c>
      <c r="C65" s="142">
        <f t="shared" si="1"/>
        <v>1141277</v>
      </c>
      <c r="D65" s="142">
        <f t="shared" si="1"/>
        <v>122986</v>
      </c>
      <c r="E65" s="142">
        <f t="shared" si="1"/>
        <v>1305</v>
      </c>
      <c r="F65" s="142">
        <f t="shared" si="1"/>
        <v>798599</v>
      </c>
      <c r="G65" s="142">
        <f t="shared" si="1"/>
        <v>370103</v>
      </c>
      <c r="H65" s="142">
        <f t="shared" si="1"/>
        <v>33912</v>
      </c>
      <c r="I65" s="142">
        <f t="shared" si="1"/>
        <v>31950</v>
      </c>
      <c r="J65" s="142">
        <f t="shared" si="1"/>
        <v>0</v>
      </c>
      <c r="K65" s="142">
        <f t="shared" si="1"/>
        <v>552</v>
      </c>
      <c r="L65" s="142">
        <f t="shared" si="1"/>
        <v>41457</v>
      </c>
      <c r="M65" s="142">
        <f t="shared" si="1"/>
        <v>390500</v>
      </c>
      <c r="N65" s="142">
        <f t="shared" si="1"/>
        <v>187241</v>
      </c>
    </row>
    <row r="67" ht="12.75">
      <c r="C67" s="279" t="s">
        <v>675</v>
      </c>
    </row>
    <row r="68" ht="12.75">
      <c r="C68" s="156"/>
    </row>
  </sheetData>
  <sheetProtection/>
  <mergeCells count="14">
    <mergeCell ref="M10:M12"/>
    <mergeCell ref="N10:N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  <mergeCell ref="A10:A12"/>
    <mergeCell ref="B10:B1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56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3"/>
  <sheetViews>
    <sheetView view="pageBreakPreview" zoomScaleSheetLayoutView="100" zoomScalePageLayoutView="0" workbookViewId="0" topLeftCell="A1">
      <pane ySplit="2115" topLeftCell="A205" activePane="bottomLeft" state="split"/>
      <selection pane="topLeft" activeCell="B7" sqref="B7:B9"/>
      <selection pane="bottomLeft" activeCell="A4" sqref="A4"/>
    </sheetView>
  </sheetViews>
  <sheetFormatPr defaultColWidth="9.140625" defaultRowHeight="12.75"/>
  <cols>
    <col min="1" max="1" width="42.421875" style="0" customWidth="1"/>
    <col min="2" max="2" width="11.140625" style="0" customWidth="1"/>
    <col min="3" max="3" width="11.57421875" style="258" customWidth="1"/>
    <col min="4" max="4" width="11.421875" style="0" customWidth="1"/>
    <col min="5" max="5" width="10.7109375" style="0" customWidth="1"/>
    <col min="6" max="6" width="12.00390625" style="0" customWidth="1"/>
    <col min="7" max="7" width="9.57421875" style="0" customWidth="1"/>
    <col min="8" max="8" width="10.7109375" style="0" customWidth="1"/>
    <col min="9" max="9" width="11.57421875" style="0" customWidth="1"/>
    <col min="10" max="14" width="10.7109375" style="0" customWidth="1"/>
    <col min="15" max="15" width="10.28125" style="0" customWidth="1"/>
    <col min="16" max="16" width="9.8515625" style="0" bestFit="1" customWidth="1"/>
  </cols>
  <sheetData>
    <row r="1" spans="1:15" ht="15.75">
      <c r="A1" s="4" t="s">
        <v>728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O2" s="5"/>
    </row>
    <row r="3" spans="1:15" ht="15.75">
      <c r="A3" s="4"/>
      <c r="B3" s="4"/>
      <c r="C3" s="6"/>
      <c r="D3" s="4"/>
      <c r="E3" s="4"/>
      <c r="F3" s="6"/>
      <c r="G3" s="6"/>
      <c r="H3" s="6" t="s">
        <v>133</v>
      </c>
      <c r="I3" s="5"/>
      <c r="J3" s="5"/>
      <c r="K3" s="5"/>
      <c r="L3" s="5"/>
      <c r="M3" s="5"/>
      <c r="N3" s="5"/>
      <c r="O3" s="5"/>
    </row>
    <row r="4" spans="1:15" ht="15.75">
      <c r="A4" s="4"/>
      <c r="B4" s="28"/>
      <c r="C4" s="6"/>
      <c r="D4" s="4"/>
      <c r="E4" s="4"/>
      <c r="F4" s="6"/>
      <c r="G4" s="6"/>
      <c r="H4" s="6" t="s">
        <v>492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255"/>
      <c r="D6" s="5"/>
      <c r="E6" s="5"/>
      <c r="F6" s="5"/>
      <c r="G6" s="5"/>
      <c r="H6" s="5"/>
      <c r="I6" s="5"/>
      <c r="J6" s="5"/>
      <c r="K6" s="5"/>
      <c r="L6" s="5"/>
      <c r="M6" s="5"/>
      <c r="N6" s="583" t="s">
        <v>28</v>
      </c>
      <c r="O6" s="584"/>
    </row>
    <row r="7" spans="1:15" ht="12.75" customHeight="1">
      <c r="A7" s="575" t="s">
        <v>432</v>
      </c>
      <c r="B7" s="580" t="s">
        <v>305</v>
      </c>
      <c r="C7" s="568" t="s">
        <v>433</v>
      </c>
      <c r="D7" s="568" t="s">
        <v>249</v>
      </c>
      <c r="E7" s="568" t="s">
        <v>256</v>
      </c>
      <c r="F7" s="568" t="s">
        <v>245</v>
      </c>
      <c r="G7" s="568" t="s">
        <v>169</v>
      </c>
      <c r="H7" s="568" t="s">
        <v>213</v>
      </c>
      <c r="I7" s="568" t="s">
        <v>215</v>
      </c>
      <c r="J7" s="571" t="s">
        <v>246</v>
      </c>
      <c r="K7" s="572"/>
      <c r="L7" s="571" t="s">
        <v>247</v>
      </c>
      <c r="M7" s="572"/>
      <c r="N7" s="568" t="s">
        <v>248</v>
      </c>
      <c r="O7" s="568" t="s">
        <v>102</v>
      </c>
    </row>
    <row r="8" spans="1:15" ht="12.75">
      <c r="A8" s="576"/>
      <c r="B8" s="581"/>
      <c r="C8" s="569"/>
      <c r="D8" s="569"/>
      <c r="E8" s="569"/>
      <c r="F8" s="569"/>
      <c r="G8" s="569"/>
      <c r="H8" s="569"/>
      <c r="I8" s="569"/>
      <c r="J8" s="573"/>
      <c r="K8" s="574"/>
      <c r="L8" s="573"/>
      <c r="M8" s="574"/>
      <c r="N8" s="569"/>
      <c r="O8" s="569"/>
    </row>
    <row r="9" spans="1:15" ht="34.5" customHeight="1">
      <c r="A9" s="577"/>
      <c r="B9" s="582"/>
      <c r="C9" s="570"/>
      <c r="D9" s="570"/>
      <c r="E9" s="570"/>
      <c r="F9" s="570"/>
      <c r="G9" s="570"/>
      <c r="H9" s="570"/>
      <c r="I9" s="570"/>
      <c r="J9" s="287" t="s">
        <v>724</v>
      </c>
      <c r="K9" s="287" t="s">
        <v>124</v>
      </c>
      <c r="L9" s="287" t="s">
        <v>199</v>
      </c>
      <c r="M9" s="287" t="s">
        <v>124</v>
      </c>
      <c r="N9" s="570"/>
      <c r="O9" s="570"/>
    </row>
    <row r="10" spans="1:15" ht="12.7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85" t="s">
        <v>16</v>
      </c>
      <c r="K10" s="586"/>
      <c r="L10" s="585" t="s">
        <v>17</v>
      </c>
      <c r="M10" s="586"/>
      <c r="N10" s="19">
        <v>11</v>
      </c>
      <c r="O10" s="19">
        <v>12</v>
      </c>
    </row>
    <row r="11" spans="1:15" ht="12.75">
      <c r="A11" s="13" t="s">
        <v>257</v>
      </c>
      <c r="B11" s="13"/>
      <c r="C11" s="7"/>
      <c r="D11" s="125"/>
      <c r="E11" s="121"/>
      <c r="F11" s="160"/>
      <c r="G11" s="121"/>
      <c r="H11" s="125"/>
      <c r="I11" s="121"/>
      <c r="J11" s="125"/>
      <c r="K11" s="121"/>
      <c r="L11" s="121"/>
      <c r="M11" s="121"/>
      <c r="N11" s="121"/>
      <c r="O11" s="121"/>
    </row>
    <row r="12" spans="1:17" ht="12.75">
      <c r="A12" s="45" t="s">
        <v>41</v>
      </c>
      <c r="B12" s="23"/>
      <c r="C12" s="300">
        <v>0</v>
      </c>
      <c r="D12" s="129">
        <v>0</v>
      </c>
      <c r="E12" s="94">
        <v>0</v>
      </c>
      <c r="F12" s="366">
        <v>0</v>
      </c>
      <c r="G12" s="94">
        <v>0</v>
      </c>
      <c r="H12" s="129">
        <v>0</v>
      </c>
      <c r="I12" s="94">
        <v>0</v>
      </c>
      <c r="J12" s="129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Q12" s="68"/>
    </row>
    <row r="13" spans="1:15" ht="12.75">
      <c r="A13" s="11" t="s">
        <v>423</v>
      </c>
      <c r="B13" s="23"/>
      <c r="C13" s="300">
        <v>0</v>
      </c>
      <c r="D13" s="129">
        <v>0</v>
      </c>
      <c r="E13" s="94">
        <v>0</v>
      </c>
      <c r="F13" s="366">
        <v>0</v>
      </c>
      <c r="G13" s="94">
        <v>0</v>
      </c>
      <c r="H13" s="129">
        <v>0</v>
      </c>
      <c r="I13" s="94">
        <v>0</v>
      </c>
      <c r="J13" s="129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</row>
    <row r="14" spans="1:15" ht="12.75">
      <c r="A14" s="15" t="s">
        <v>493</v>
      </c>
      <c r="B14" s="340" t="s">
        <v>202</v>
      </c>
      <c r="C14" s="369">
        <f>SUM(D14:O14)</f>
        <v>0</v>
      </c>
      <c r="D14" s="127">
        <f>SUM(E14:O14)</f>
        <v>0</v>
      </c>
      <c r="E14" s="119">
        <v>0</v>
      </c>
      <c r="F14" s="127">
        <v>0</v>
      </c>
      <c r="G14" s="119">
        <v>0</v>
      </c>
      <c r="H14" s="127">
        <v>0</v>
      </c>
      <c r="I14" s="119">
        <v>0</v>
      </c>
      <c r="J14" s="127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</row>
    <row r="15" spans="1:15" ht="12.75">
      <c r="A15" s="13" t="s">
        <v>258</v>
      </c>
      <c r="B15" s="24"/>
      <c r="C15" s="7"/>
      <c r="D15" s="123"/>
      <c r="E15" s="94"/>
      <c r="F15" s="122"/>
      <c r="G15" s="94"/>
      <c r="H15" s="122"/>
      <c r="I15" s="94"/>
      <c r="J15" s="122"/>
      <c r="K15" s="94"/>
      <c r="L15" s="94"/>
      <c r="M15" s="94"/>
      <c r="N15" s="94"/>
      <c r="O15" s="94"/>
    </row>
    <row r="16" spans="1:15" ht="12.75">
      <c r="A16" s="45" t="s">
        <v>41</v>
      </c>
      <c r="B16" s="288"/>
      <c r="C16" s="369">
        <f>SUM(D16:O16)</f>
        <v>3093</v>
      </c>
      <c r="D16" s="117"/>
      <c r="E16" s="94"/>
      <c r="F16" s="122"/>
      <c r="G16" s="94"/>
      <c r="H16" s="122">
        <v>3093</v>
      </c>
      <c r="I16" s="94"/>
      <c r="J16" s="122"/>
      <c r="K16" s="94"/>
      <c r="L16" s="94"/>
      <c r="M16" s="94"/>
      <c r="N16" s="94"/>
      <c r="O16" s="94"/>
    </row>
    <row r="17" spans="1:15" ht="12.75">
      <c r="A17" s="11" t="s">
        <v>423</v>
      </c>
      <c r="B17" s="74" t="s">
        <v>200</v>
      </c>
      <c r="C17" s="369">
        <f>SUM(D17:O17)</f>
        <v>3093</v>
      </c>
      <c r="D17" s="117">
        <v>0</v>
      </c>
      <c r="E17" s="94">
        <v>0</v>
      </c>
      <c r="F17" s="122">
        <v>0</v>
      </c>
      <c r="G17" s="94">
        <v>0</v>
      </c>
      <c r="H17" s="122">
        <v>3093</v>
      </c>
      <c r="I17" s="94">
        <v>0</v>
      </c>
      <c r="J17" s="122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</row>
    <row r="18" spans="1:15" ht="12.75">
      <c r="A18" s="15" t="s">
        <v>553</v>
      </c>
      <c r="B18" s="286"/>
      <c r="C18" s="296">
        <f>SUM(D18:O18)</f>
        <v>3093</v>
      </c>
      <c r="D18" s="116"/>
      <c r="E18" s="94"/>
      <c r="F18" s="122"/>
      <c r="G18" s="94"/>
      <c r="H18" s="122">
        <v>3093</v>
      </c>
      <c r="I18" s="94"/>
      <c r="J18" s="122"/>
      <c r="K18" s="94"/>
      <c r="L18" s="94"/>
      <c r="M18" s="94"/>
      <c r="N18" s="94"/>
      <c r="O18" s="94"/>
    </row>
    <row r="19" spans="1:15" ht="12.75">
      <c r="A19" s="23" t="s">
        <v>259</v>
      </c>
      <c r="B19" s="288"/>
      <c r="C19" s="19"/>
      <c r="D19" s="122"/>
      <c r="E19" s="121"/>
      <c r="F19" s="125"/>
      <c r="G19" s="121"/>
      <c r="H19" s="125"/>
      <c r="I19" s="121"/>
      <c r="J19" s="125"/>
      <c r="K19" s="121"/>
      <c r="L19" s="121"/>
      <c r="M19" s="121"/>
      <c r="N19" s="121"/>
      <c r="O19" s="121"/>
    </row>
    <row r="20" spans="1:15" ht="12.75">
      <c r="A20" s="45" t="s">
        <v>41</v>
      </c>
      <c r="B20" s="288"/>
      <c r="C20" s="369">
        <f>SUM(D20:O20)</f>
        <v>121139</v>
      </c>
      <c r="D20" s="122"/>
      <c r="E20" s="94"/>
      <c r="F20" s="129"/>
      <c r="G20" s="94"/>
      <c r="H20" s="129">
        <v>90827</v>
      </c>
      <c r="I20" s="94">
        <v>30312</v>
      </c>
      <c r="J20" s="129"/>
      <c r="K20" s="94"/>
      <c r="L20" s="94"/>
      <c r="M20" s="94"/>
      <c r="N20" s="94"/>
      <c r="O20" s="94"/>
    </row>
    <row r="21" spans="1:15" ht="12.75">
      <c r="A21" s="45" t="s">
        <v>494</v>
      </c>
      <c r="B21" s="288"/>
      <c r="C21" s="369">
        <f>SUM(D21:O21)</f>
        <v>124354</v>
      </c>
      <c r="D21" s="122"/>
      <c r="E21" s="94"/>
      <c r="F21" s="129"/>
      <c r="G21" s="94"/>
      <c r="H21" s="129">
        <v>94042</v>
      </c>
      <c r="I21" s="94">
        <v>30312</v>
      </c>
      <c r="J21" s="129"/>
      <c r="K21" s="94"/>
      <c r="L21" s="94"/>
      <c r="M21" s="94"/>
      <c r="N21" s="94"/>
      <c r="O21" s="94"/>
    </row>
    <row r="22" spans="1:15" ht="12.75">
      <c r="A22" s="15" t="s">
        <v>495</v>
      </c>
      <c r="B22" s="74" t="s">
        <v>200</v>
      </c>
      <c r="C22" s="369">
        <f>SUM(D22:O22)</f>
        <v>124354</v>
      </c>
      <c r="D22" s="127"/>
      <c r="E22" s="94"/>
      <c r="F22" s="122"/>
      <c r="G22" s="94"/>
      <c r="H22" s="122">
        <v>94042</v>
      </c>
      <c r="I22" s="119">
        <v>30312</v>
      </c>
      <c r="J22" s="122"/>
      <c r="K22" s="161"/>
      <c r="L22" s="94"/>
      <c r="M22" s="94"/>
      <c r="N22" s="94"/>
      <c r="O22" s="119">
        <v>0</v>
      </c>
    </row>
    <row r="23" spans="1:15" ht="12.75">
      <c r="A23" s="13" t="s">
        <v>260</v>
      </c>
      <c r="B23" s="24"/>
      <c r="C23" s="7"/>
      <c r="D23" s="125"/>
      <c r="E23" s="121"/>
      <c r="F23" s="125"/>
      <c r="G23" s="121"/>
      <c r="H23" s="125"/>
      <c r="I23" s="121"/>
      <c r="J23" s="125"/>
      <c r="K23" s="121"/>
      <c r="L23" s="121"/>
      <c r="M23" s="121"/>
      <c r="N23" s="121"/>
      <c r="O23" s="94"/>
    </row>
    <row r="24" spans="1:15" ht="12.75">
      <c r="A24" s="45" t="s">
        <v>41</v>
      </c>
      <c r="B24" s="288"/>
      <c r="C24" s="369">
        <f>SUM(D24:O24)</f>
        <v>503728</v>
      </c>
      <c r="D24" s="129"/>
      <c r="E24" s="94">
        <v>503728</v>
      </c>
      <c r="F24" s="129"/>
      <c r="G24" s="94"/>
      <c r="H24" s="129"/>
      <c r="I24" s="94"/>
      <c r="J24" s="129"/>
      <c r="K24" s="94"/>
      <c r="L24" s="94"/>
      <c r="M24" s="94"/>
      <c r="N24" s="94"/>
      <c r="O24" s="94"/>
    </row>
    <row r="25" spans="1:15" ht="12.75">
      <c r="A25" s="45" t="s">
        <v>423</v>
      </c>
      <c r="B25" s="288"/>
      <c r="C25" s="369">
        <f>SUM(D25:O25)</f>
        <v>529190</v>
      </c>
      <c r="D25" s="129"/>
      <c r="E25" s="94">
        <v>529190</v>
      </c>
      <c r="F25" s="129"/>
      <c r="G25" s="94"/>
      <c r="H25" s="129"/>
      <c r="I25" s="94"/>
      <c r="J25" s="129"/>
      <c r="K25" s="94"/>
      <c r="L25" s="94"/>
      <c r="M25" s="94"/>
      <c r="N25" s="94"/>
      <c r="O25" s="94"/>
    </row>
    <row r="26" spans="1:15" ht="12.75">
      <c r="A26" s="45" t="s">
        <v>523</v>
      </c>
      <c r="B26" s="288"/>
      <c r="C26" s="204">
        <f>SUM(E26)</f>
        <v>15822</v>
      </c>
      <c r="D26" s="129"/>
      <c r="E26" s="94">
        <v>15822</v>
      </c>
      <c r="F26" s="129"/>
      <c r="G26" s="94"/>
      <c r="H26" s="129"/>
      <c r="I26" s="94"/>
      <c r="J26" s="129"/>
      <c r="K26" s="94"/>
      <c r="L26" s="94"/>
      <c r="M26" s="94"/>
      <c r="N26" s="94"/>
      <c r="O26" s="94"/>
    </row>
    <row r="27" spans="1:15" ht="12.75">
      <c r="A27" s="45" t="s">
        <v>533</v>
      </c>
      <c r="B27" s="288"/>
      <c r="C27" s="204">
        <f aca="true" t="shared" si="0" ref="C27:C32">SUM(E27)</f>
        <v>2242</v>
      </c>
      <c r="D27" s="129"/>
      <c r="E27" s="94">
        <v>2242</v>
      </c>
      <c r="F27" s="129"/>
      <c r="G27" s="94"/>
      <c r="H27" s="129"/>
      <c r="I27" s="94"/>
      <c r="J27" s="129"/>
      <c r="K27" s="94"/>
      <c r="L27" s="94"/>
      <c r="M27" s="94"/>
      <c r="N27" s="94"/>
      <c r="O27" s="94"/>
    </row>
    <row r="28" spans="1:15" ht="12.75">
      <c r="A28" s="45" t="s">
        <v>547</v>
      </c>
      <c r="B28" s="288"/>
      <c r="C28" s="204">
        <f t="shared" si="0"/>
        <v>9963</v>
      </c>
      <c r="D28" s="129"/>
      <c r="E28" s="94">
        <v>9963</v>
      </c>
      <c r="F28" s="129"/>
      <c r="G28" s="94"/>
      <c r="H28" s="129"/>
      <c r="I28" s="94"/>
      <c r="J28" s="129"/>
      <c r="K28" s="94"/>
      <c r="L28" s="94"/>
      <c r="M28" s="94"/>
      <c r="N28" s="94"/>
      <c r="O28" s="94"/>
    </row>
    <row r="29" spans="1:15" ht="12.75">
      <c r="A29" s="45" t="s">
        <v>539</v>
      </c>
      <c r="B29" s="288"/>
      <c r="C29" s="204">
        <f t="shared" si="0"/>
        <v>1832</v>
      </c>
      <c r="D29" s="129"/>
      <c r="E29" s="94">
        <v>1832</v>
      </c>
      <c r="F29" s="129"/>
      <c r="G29" s="94"/>
      <c r="H29" s="129"/>
      <c r="I29" s="94"/>
      <c r="J29" s="129"/>
      <c r="K29" s="94"/>
      <c r="L29" s="94"/>
      <c r="M29" s="94"/>
      <c r="N29" s="94"/>
      <c r="O29" s="94"/>
    </row>
    <row r="30" spans="1:15" ht="12.75">
      <c r="A30" s="45" t="s">
        <v>544</v>
      </c>
      <c r="B30" s="288"/>
      <c r="C30" s="204">
        <f t="shared" si="0"/>
        <v>7283</v>
      </c>
      <c r="D30" s="129"/>
      <c r="E30" s="94">
        <v>7283</v>
      </c>
      <c r="F30" s="129"/>
      <c r="G30" s="94"/>
      <c r="H30" s="129"/>
      <c r="I30" s="94"/>
      <c r="J30" s="129"/>
      <c r="K30" s="94"/>
      <c r="L30" s="94"/>
      <c r="M30" s="94"/>
      <c r="N30" s="94"/>
      <c r="O30" s="94"/>
    </row>
    <row r="31" spans="1:15" ht="12.75">
      <c r="A31" s="45" t="s">
        <v>545</v>
      </c>
      <c r="B31" s="288"/>
      <c r="C31" s="204">
        <f t="shared" si="0"/>
        <v>11039</v>
      </c>
      <c r="D31" s="129"/>
      <c r="E31" s="94">
        <v>11039</v>
      </c>
      <c r="F31" s="129"/>
      <c r="G31" s="94"/>
      <c r="H31" s="129"/>
      <c r="I31" s="94"/>
      <c r="J31" s="129"/>
      <c r="K31" s="94"/>
      <c r="L31" s="94"/>
      <c r="M31" s="94"/>
      <c r="N31" s="94"/>
      <c r="O31" s="94"/>
    </row>
    <row r="32" spans="1:15" ht="12.75">
      <c r="A32" s="45" t="s">
        <v>546</v>
      </c>
      <c r="B32" s="288"/>
      <c r="C32" s="204">
        <f t="shared" si="0"/>
        <v>1800</v>
      </c>
      <c r="D32" s="129"/>
      <c r="E32" s="94">
        <v>1800</v>
      </c>
      <c r="F32" s="129"/>
      <c r="G32" s="94"/>
      <c r="H32" s="129"/>
      <c r="I32" s="94"/>
      <c r="J32" s="129"/>
      <c r="K32" s="94"/>
      <c r="L32" s="94"/>
      <c r="M32" s="94"/>
      <c r="N32" s="94"/>
      <c r="O32" s="94"/>
    </row>
    <row r="33" spans="1:15" ht="12.75">
      <c r="A33" s="45" t="s">
        <v>630</v>
      </c>
      <c r="B33" s="288"/>
      <c r="C33" s="204">
        <f>SUM(E33:F33)</f>
        <v>1305</v>
      </c>
      <c r="D33" s="129"/>
      <c r="E33" s="94"/>
      <c r="F33" s="129">
        <v>1305</v>
      </c>
      <c r="G33" s="94"/>
      <c r="H33" s="129"/>
      <c r="I33" s="94"/>
      <c r="J33" s="129"/>
      <c r="K33" s="94"/>
      <c r="L33" s="94"/>
      <c r="M33" s="94"/>
      <c r="N33" s="94"/>
      <c r="O33" s="94"/>
    </row>
    <row r="34" spans="1:15" ht="12.75">
      <c r="A34" s="45" t="s">
        <v>442</v>
      </c>
      <c r="B34" s="288"/>
      <c r="C34" s="369">
        <f>SUM(D34:F34)</f>
        <v>51286</v>
      </c>
      <c r="D34" s="129"/>
      <c r="E34" s="94">
        <f>SUM(E26:E33)</f>
        <v>49981</v>
      </c>
      <c r="F34" s="94">
        <f>SUM(F26:F33)</f>
        <v>1305</v>
      </c>
      <c r="G34" s="94"/>
      <c r="H34" s="129"/>
      <c r="I34" s="94"/>
      <c r="J34" s="129"/>
      <c r="K34" s="94"/>
      <c r="L34" s="94"/>
      <c r="M34" s="94"/>
      <c r="N34" s="94"/>
      <c r="O34" s="94"/>
    </row>
    <row r="35" spans="1:15" ht="12.75">
      <c r="A35" s="15" t="s">
        <v>496</v>
      </c>
      <c r="B35" s="286" t="s">
        <v>200</v>
      </c>
      <c r="C35" s="369">
        <f>SUM(D35:O35)</f>
        <v>580476</v>
      </c>
      <c r="D35" s="127"/>
      <c r="E35" s="119">
        <f>SUM(E25,E34)</f>
        <v>579171</v>
      </c>
      <c r="F35" s="119">
        <f>SUM(F25,F34)</f>
        <v>1305</v>
      </c>
      <c r="G35" s="119"/>
      <c r="H35" s="127"/>
      <c r="I35" s="119"/>
      <c r="J35" s="127"/>
      <c r="K35" s="119"/>
      <c r="L35" s="119"/>
      <c r="M35" s="119"/>
      <c r="N35" s="119"/>
      <c r="O35" s="119">
        <v>0</v>
      </c>
    </row>
    <row r="36" spans="1:15" ht="12.75">
      <c r="A36" s="13" t="s">
        <v>261</v>
      </c>
      <c r="B36" s="24"/>
      <c r="C36" s="7"/>
      <c r="D36" s="125"/>
      <c r="E36" s="121"/>
      <c r="F36" s="125"/>
      <c r="G36" s="121"/>
      <c r="H36" s="125"/>
      <c r="I36" s="121"/>
      <c r="J36" s="125"/>
      <c r="K36" s="121"/>
      <c r="L36" s="121"/>
      <c r="M36" s="121"/>
      <c r="N36" s="121"/>
      <c r="O36" s="121"/>
    </row>
    <row r="37" spans="1:15" ht="12.75">
      <c r="A37" s="45" t="s">
        <v>41</v>
      </c>
      <c r="B37" s="288"/>
      <c r="C37" s="369">
        <f>SUM(D37:O37)</f>
        <v>0</v>
      </c>
      <c r="D37" s="129"/>
      <c r="E37" s="94"/>
      <c r="F37" s="129"/>
      <c r="G37" s="94"/>
      <c r="H37" s="129"/>
      <c r="I37" s="94"/>
      <c r="J37" s="129"/>
      <c r="K37" s="94"/>
      <c r="L37" s="94"/>
      <c r="M37" s="94"/>
      <c r="N37" s="94"/>
      <c r="O37" s="94"/>
    </row>
    <row r="38" spans="1:15" ht="12.75">
      <c r="A38" s="11" t="s">
        <v>423</v>
      </c>
      <c r="B38" s="288"/>
      <c r="C38" s="369"/>
      <c r="D38" s="129"/>
      <c r="E38" s="94"/>
      <c r="F38" s="129"/>
      <c r="G38" s="94"/>
      <c r="H38" s="129"/>
      <c r="I38" s="94"/>
      <c r="J38" s="129"/>
      <c r="K38" s="94"/>
      <c r="L38" s="94"/>
      <c r="M38" s="94"/>
      <c r="N38" s="94"/>
      <c r="O38" s="94"/>
    </row>
    <row r="39" spans="1:15" ht="12.75">
      <c r="A39" s="15" t="s">
        <v>497</v>
      </c>
      <c r="B39" s="286" t="s">
        <v>200</v>
      </c>
      <c r="C39" s="369">
        <f>SUM(D39:O39)</f>
        <v>0</v>
      </c>
      <c r="D39" s="127"/>
      <c r="E39" s="119"/>
      <c r="F39" s="127"/>
      <c r="G39" s="119"/>
      <c r="H39" s="127"/>
      <c r="I39" s="119"/>
      <c r="J39" s="127"/>
      <c r="K39" s="119"/>
      <c r="L39" s="119"/>
      <c r="M39" s="119"/>
      <c r="N39" s="119"/>
      <c r="O39" s="119">
        <v>0</v>
      </c>
    </row>
    <row r="40" spans="1:15" ht="12.75">
      <c r="A40" s="13" t="s">
        <v>262</v>
      </c>
      <c r="B40" s="24"/>
      <c r="C40" s="7"/>
      <c r="D40" s="125"/>
      <c r="E40" s="121"/>
      <c r="F40" s="125"/>
      <c r="G40" s="121"/>
      <c r="H40" s="125"/>
      <c r="I40" s="121"/>
      <c r="J40" s="125"/>
      <c r="K40" s="121"/>
      <c r="L40" s="121"/>
      <c r="M40" s="121"/>
      <c r="N40" s="121"/>
      <c r="O40" s="121"/>
    </row>
    <row r="41" spans="1:15" ht="12.75">
      <c r="A41" s="45" t="s">
        <v>41</v>
      </c>
      <c r="B41" s="288"/>
      <c r="C41" s="369">
        <f>SUM(D41:O41)</f>
        <v>0</v>
      </c>
      <c r="D41" s="129"/>
      <c r="E41" s="94"/>
      <c r="F41" s="129"/>
      <c r="G41" s="94"/>
      <c r="H41" s="129"/>
      <c r="I41" s="94"/>
      <c r="J41" s="129"/>
      <c r="K41" s="94"/>
      <c r="L41" s="94"/>
      <c r="M41" s="94"/>
      <c r="N41" s="94"/>
      <c r="O41" s="94"/>
    </row>
    <row r="42" spans="1:15" ht="12.75">
      <c r="A42" s="11" t="s">
        <v>423</v>
      </c>
      <c r="B42" s="288"/>
      <c r="C42" s="369"/>
      <c r="D42" s="129"/>
      <c r="E42" s="94"/>
      <c r="F42" s="129"/>
      <c r="G42" s="94"/>
      <c r="H42" s="129"/>
      <c r="I42" s="94"/>
      <c r="J42" s="129"/>
      <c r="K42" s="94"/>
      <c r="L42" s="94"/>
      <c r="M42" s="94"/>
      <c r="N42" s="94"/>
      <c r="O42" s="94"/>
    </row>
    <row r="43" spans="1:15" ht="12.75">
      <c r="A43" s="15" t="s">
        <v>493</v>
      </c>
      <c r="B43" s="286" t="s">
        <v>200</v>
      </c>
      <c r="C43" s="296">
        <f>SUM(D43:O43)</f>
        <v>0</v>
      </c>
      <c r="D43" s="127"/>
      <c r="E43" s="119"/>
      <c r="F43" s="127"/>
      <c r="G43" s="119"/>
      <c r="H43" s="127"/>
      <c r="I43" s="119"/>
      <c r="J43" s="127"/>
      <c r="K43" s="119"/>
      <c r="L43" s="119"/>
      <c r="M43" s="119"/>
      <c r="N43" s="119"/>
      <c r="O43" s="119">
        <v>0</v>
      </c>
    </row>
    <row r="44" spans="1:15" ht="12.75">
      <c r="A44" s="13" t="s">
        <v>263</v>
      </c>
      <c r="B44" s="7"/>
      <c r="C44" s="19"/>
      <c r="D44" s="125"/>
      <c r="E44" s="121"/>
      <c r="F44" s="125"/>
      <c r="G44" s="121"/>
      <c r="H44" s="125"/>
      <c r="I44" s="121"/>
      <c r="J44" s="125"/>
      <c r="K44" s="121"/>
      <c r="L44" s="121"/>
      <c r="M44" s="121"/>
      <c r="N44" s="121"/>
      <c r="O44" s="121"/>
    </row>
    <row r="45" spans="1:15" ht="12.75">
      <c r="A45" s="45" t="s">
        <v>41</v>
      </c>
      <c r="B45" s="19"/>
      <c r="C45" s="369">
        <f>SUM(D45:O45)</f>
        <v>68324</v>
      </c>
      <c r="D45" s="129"/>
      <c r="E45" s="94">
        <v>68324</v>
      </c>
      <c r="F45" s="129"/>
      <c r="G45" s="94"/>
      <c r="H45" s="129"/>
      <c r="I45" s="94"/>
      <c r="J45" s="129"/>
      <c r="K45" s="94"/>
      <c r="L45" s="94"/>
      <c r="M45" s="94"/>
      <c r="N45" s="94"/>
      <c r="O45" s="94"/>
    </row>
    <row r="46" spans="1:15" ht="12.75">
      <c r="A46" s="45" t="s">
        <v>423</v>
      </c>
      <c r="B46" s="19"/>
      <c r="C46" s="369">
        <f>SUM(D46:O46)</f>
        <v>68324</v>
      </c>
      <c r="D46" s="129"/>
      <c r="E46" s="94">
        <v>68324</v>
      </c>
      <c r="F46" s="129"/>
      <c r="G46" s="94"/>
      <c r="H46" s="129"/>
      <c r="I46" s="94"/>
      <c r="J46" s="129"/>
      <c r="K46" s="94"/>
      <c r="L46" s="94"/>
      <c r="M46" s="94"/>
      <c r="N46" s="94"/>
      <c r="O46" s="94"/>
    </row>
    <row r="47" spans="1:15" ht="12.75">
      <c r="A47" s="15" t="s">
        <v>493</v>
      </c>
      <c r="B47" s="340" t="s">
        <v>200</v>
      </c>
      <c r="C47" s="324">
        <f>SUM(D47:O47)</f>
        <v>68324</v>
      </c>
      <c r="D47" s="127"/>
      <c r="E47" s="119">
        <v>68324</v>
      </c>
      <c r="F47" s="127"/>
      <c r="G47" s="119"/>
      <c r="H47" s="253"/>
      <c r="I47" s="119"/>
      <c r="J47" s="127"/>
      <c r="K47" s="119"/>
      <c r="L47" s="119"/>
      <c r="M47" s="119"/>
      <c r="N47" s="119"/>
      <c r="O47" s="119">
        <v>0</v>
      </c>
    </row>
    <row r="48" spans="1:15" s="165" customFormat="1" ht="12.75">
      <c r="A48" s="13" t="s">
        <v>264</v>
      </c>
      <c r="B48" s="7"/>
      <c r="C48" s="7"/>
      <c r="D48" s="125"/>
      <c r="E48" s="121"/>
      <c r="F48" s="125"/>
      <c r="G48" s="121"/>
      <c r="H48" s="125"/>
      <c r="I48" s="121"/>
      <c r="J48" s="125"/>
      <c r="K48" s="121"/>
      <c r="L48" s="121"/>
      <c r="M48" s="121"/>
      <c r="N48" s="121"/>
      <c r="O48" s="121"/>
    </row>
    <row r="49" spans="1:15" s="165" customFormat="1" ht="12.75">
      <c r="A49" s="45" t="s">
        <v>41</v>
      </c>
      <c r="B49" s="19"/>
      <c r="C49" s="369">
        <f>SUM(D49:O49)</f>
        <v>0</v>
      </c>
      <c r="D49" s="129"/>
      <c r="E49" s="94"/>
      <c r="F49" s="129"/>
      <c r="G49" s="94"/>
      <c r="H49" s="129"/>
      <c r="I49" s="94"/>
      <c r="J49" s="129"/>
      <c r="K49" s="94"/>
      <c r="L49" s="94"/>
      <c r="M49" s="94"/>
      <c r="N49" s="94"/>
      <c r="O49" s="94"/>
    </row>
    <row r="50" spans="1:15" s="165" customFormat="1" ht="12.75">
      <c r="A50" s="45" t="s">
        <v>423</v>
      </c>
      <c r="B50" s="19"/>
      <c r="C50" s="369"/>
      <c r="D50" s="129"/>
      <c r="E50" s="94"/>
      <c r="F50" s="129"/>
      <c r="G50" s="94"/>
      <c r="H50" s="129"/>
      <c r="I50" s="94"/>
      <c r="J50" s="129"/>
      <c r="K50" s="94"/>
      <c r="L50" s="94"/>
      <c r="M50" s="94"/>
      <c r="N50" s="94"/>
      <c r="O50" s="94"/>
    </row>
    <row r="51" spans="1:15" s="165" customFormat="1" ht="12.75">
      <c r="A51" s="15" t="s">
        <v>493</v>
      </c>
      <c r="B51" s="340" t="s">
        <v>200</v>
      </c>
      <c r="C51" s="296">
        <f>SUM(D51:O51)</f>
        <v>0</v>
      </c>
      <c r="D51" s="127"/>
      <c r="E51" s="119"/>
      <c r="F51" s="127"/>
      <c r="G51" s="119"/>
      <c r="H51" s="127"/>
      <c r="I51" s="119"/>
      <c r="J51" s="127"/>
      <c r="K51" s="119"/>
      <c r="L51" s="119"/>
      <c r="M51" s="119"/>
      <c r="N51" s="119"/>
      <c r="O51" s="119">
        <v>0</v>
      </c>
    </row>
    <row r="52" spans="1:15" s="165" customFormat="1" ht="12.75">
      <c r="A52" s="13" t="s">
        <v>265</v>
      </c>
      <c r="B52" s="7"/>
      <c r="C52" s="7"/>
      <c r="D52" s="125"/>
      <c r="E52" s="121"/>
      <c r="F52" s="125"/>
      <c r="G52" s="121"/>
      <c r="H52" s="125"/>
      <c r="I52" s="121"/>
      <c r="J52" s="125"/>
      <c r="K52" s="121"/>
      <c r="L52" s="121"/>
      <c r="M52" s="121"/>
      <c r="N52" s="121"/>
      <c r="O52" s="121"/>
    </row>
    <row r="53" spans="1:15" s="165" customFormat="1" ht="12.75">
      <c r="A53" s="45" t="s">
        <v>41</v>
      </c>
      <c r="B53" s="19"/>
      <c r="C53" s="369">
        <f>SUM(D53:O53)</f>
        <v>25252</v>
      </c>
      <c r="D53" s="129"/>
      <c r="E53" s="94"/>
      <c r="F53" s="129"/>
      <c r="G53" s="94"/>
      <c r="H53" s="129"/>
      <c r="I53" s="94"/>
      <c r="J53" s="129"/>
      <c r="K53" s="94"/>
      <c r="L53" s="94"/>
      <c r="M53" s="94">
        <v>25252</v>
      </c>
      <c r="N53" s="94"/>
      <c r="O53" s="94"/>
    </row>
    <row r="54" spans="1:15" s="165" customFormat="1" ht="12.75">
      <c r="A54" s="45" t="s">
        <v>423</v>
      </c>
      <c r="B54" s="19"/>
      <c r="C54" s="369">
        <f>SUM(D54:O54)</f>
        <v>25252</v>
      </c>
      <c r="D54" s="129"/>
      <c r="E54" s="94"/>
      <c r="F54" s="129"/>
      <c r="G54" s="94"/>
      <c r="H54" s="129"/>
      <c r="I54" s="94"/>
      <c r="J54" s="129"/>
      <c r="K54" s="94"/>
      <c r="L54" s="94"/>
      <c r="M54" s="94">
        <v>25252</v>
      </c>
      <c r="N54" s="94"/>
      <c r="O54" s="94"/>
    </row>
    <row r="55" spans="1:15" s="165" customFormat="1" ht="12.75">
      <c r="A55" s="15" t="s">
        <v>493</v>
      </c>
      <c r="B55" s="340" t="s">
        <v>200</v>
      </c>
      <c r="C55" s="296">
        <f>SUM(D55:O55)</f>
        <v>25252</v>
      </c>
      <c r="D55" s="127"/>
      <c r="E55" s="119"/>
      <c r="F55" s="127"/>
      <c r="G55" s="119"/>
      <c r="H55" s="127"/>
      <c r="I55" s="119"/>
      <c r="J55" s="127"/>
      <c r="K55" s="119"/>
      <c r="L55" s="119"/>
      <c r="M55" s="119">
        <v>25252</v>
      </c>
      <c r="N55" s="119"/>
      <c r="O55" s="119">
        <v>0</v>
      </c>
    </row>
    <row r="56" spans="1:15" ht="12.75">
      <c r="A56" s="13" t="s">
        <v>266</v>
      </c>
      <c r="B56" s="7"/>
      <c r="C56" s="7"/>
      <c r="D56" s="125"/>
      <c r="E56" s="121"/>
      <c r="F56" s="125"/>
      <c r="G56" s="121"/>
      <c r="H56" s="125"/>
      <c r="I56" s="121"/>
      <c r="J56" s="125"/>
      <c r="K56" s="121"/>
      <c r="L56" s="121"/>
      <c r="M56" s="121"/>
      <c r="N56" s="121"/>
      <c r="O56" s="121"/>
    </row>
    <row r="57" spans="1:15" ht="12.75">
      <c r="A57" s="45" t="s">
        <v>41</v>
      </c>
      <c r="B57" s="19"/>
      <c r="C57" s="369">
        <f>SUM(D57:O57)</f>
        <v>0</v>
      </c>
      <c r="D57" s="129"/>
      <c r="E57" s="94"/>
      <c r="F57" s="129"/>
      <c r="G57" s="94"/>
      <c r="H57" s="129"/>
      <c r="I57" s="94"/>
      <c r="J57" s="129"/>
      <c r="K57" s="94"/>
      <c r="L57" s="94"/>
      <c r="M57" s="94"/>
      <c r="N57" s="94"/>
      <c r="O57" s="94"/>
    </row>
    <row r="58" spans="1:15" ht="12.75">
      <c r="A58" s="45" t="s">
        <v>423</v>
      </c>
      <c r="B58" s="19"/>
      <c r="C58" s="369"/>
      <c r="D58" s="129"/>
      <c r="E58" s="94"/>
      <c r="F58" s="129"/>
      <c r="G58" s="94"/>
      <c r="H58" s="129"/>
      <c r="I58" s="94"/>
      <c r="J58" s="129"/>
      <c r="K58" s="94"/>
      <c r="L58" s="94"/>
      <c r="M58" s="94"/>
      <c r="N58" s="94"/>
      <c r="O58" s="94"/>
    </row>
    <row r="59" spans="1:15" ht="12.75">
      <c r="A59" s="15" t="s">
        <v>493</v>
      </c>
      <c r="B59" s="340" t="s">
        <v>200</v>
      </c>
      <c r="C59" s="296">
        <f>SUM(D59:O59)</f>
        <v>0</v>
      </c>
      <c r="D59" s="127"/>
      <c r="E59" s="119"/>
      <c r="F59" s="127"/>
      <c r="G59" s="119"/>
      <c r="H59" s="127"/>
      <c r="I59" s="119"/>
      <c r="J59" s="127"/>
      <c r="K59" s="119"/>
      <c r="L59" s="119"/>
      <c r="M59" s="119"/>
      <c r="N59" s="119"/>
      <c r="O59" s="119">
        <v>0</v>
      </c>
    </row>
    <row r="60" spans="1:15" ht="12.75">
      <c r="A60" s="56" t="s">
        <v>267</v>
      </c>
      <c r="B60" s="49"/>
      <c r="C60" s="49"/>
      <c r="D60" s="125"/>
      <c r="E60" s="121"/>
      <c r="F60" s="125"/>
      <c r="G60" s="121"/>
      <c r="H60" s="125"/>
      <c r="I60" s="121"/>
      <c r="J60" s="125"/>
      <c r="K60" s="121"/>
      <c r="L60" s="121"/>
      <c r="M60" s="121"/>
      <c r="N60" s="121"/>
      <c r="O60" s="121"/>
    </row>
    <row r="61" spans="1:15" ht="12.75">
      <c r="A61" s="45" t="s">
        <v>41</v>
      </c>
      <c r="B61" s="50"/>
      <c r="C61" s="369">
        <f>SUM(D61:O61)</f>
        <v>0</v>
      </c>
      <c r="D61" s="129"/>
      <c r="E61" s="94"/>
      <c r="F61" s="129"/>
      <c r="G61" s="94"/>
      <c r="H61" s="129"/>
      <c r="I61" s="94"/>
      <c r="J61" s="129"/>
      <c r="K61" s="94"/>
      <c r="L61" s="94"/>
      <c r="M61" s="94"/>
      <c r="N61" s="94"/>
      <c r="O61" s="94"/>
    </row>
    <row r="62" spans="1:15" ht="12.75">
      <c r="A62" s="45" t="s">
        <v>423</v>
      </c>
      <c r="B62" s="50"/>
      <c r="C62" s="369"/>
      <c r="D62" s="129"/>
      <c r="E62" s="94"/>
      <c r="F62" s="129"/>
      <c r="G62" s="94"/>
      <c r="H62" s="129"/>
      <c r="I62" s="94"/>
      <c r="J62" s="129"/>
      <c r="K62" s="94"/>
      <c r="L62" s="94"/>
      <c r="M62" s="94"/>
      <c r="N62" s="94"/>
      <c r="O62" s="94"/>
    </row>
    <row r="63" spans="1:15" ht="12.75">
      <c r="A63" s="15" t="s">
        <v>493</v>
      </c>
      <c r="B63" s="340" t="s">
        <v>200</v>
      </c>
      <c r="C63" s="296">
        <f>SUM(D63:O63)</f>
        <v>0</v>
      </c>
      <c r="D63" s="127"/>
      <c r="E63" s="119"/>
      <c r="F63" s="127"/>
      <c r="G63" s="119"/>
      <c r="H63" s="127"/>
      <c r="I63" s="119"/>
      <c r="J63" s="127"/>
      <c r="K63" s="119"/>
      <c r="L63" s="119"/>
      <c r="M63" s="119"/>
      <c r="N63" s="119"/>
      <c r="O63" s="119">
        <v>0</v>
      </c>
    </row>
    <row r="64" spans="1:15" ht="12.75">
      <c r="A64" s="56" t="s">
        <v>268</v>
      </c>
      <c r="B64" s="49"/>
      <c r="C64" s="49"/>
      <c r="D64" s="125"/>
      <c r="E64" s="121"/>
      <c r="F64" s="125"/>
      <c r="G64" s="121"/>
      <c r="H64" s="125"/>
      <c r="I64" s="121"/>
      <c r="J64" s="125"/>
      <c r="K64" s="121"/>
      <c r="L64" s="121"/>
      <c r="M64" s="121"/>
      <c r="N64" s="121"/>
      <c r="O64" s="121"/>
    </row>
    <row r="65" spans="1:15" ht="12.75">
      <c r="A65" s="45" t="s">
        <v>41</v>
      </c>
      <c r="B65" s="50"/>
      <c r="C65" s="369">
        <f>SUM(D65:O65)</f>
        <v>0</v>
      </c>
      <c r="D65" s="129"/>
      <c r="E65" s="94"/>
      <c r="F65" s="129"/>
      <c r="G65" s="94"/>
      <c r="H65" s="129"/>
      <c r="I65" s="94"/>
      <c r="J65" s="129"/>
      <c r="K65" s="94"/>
      <c r="L65" s="94"/>
      <c r="M65" s="94"/>
      <c r="N65" s="94"/>
      <c r="O65" s="94"/>
    </row>
    <row r="66" spans="1:15" ht="12.75">
      <c r="A66" s="45" t="s">
        <v>423</v>
      </c>
      <c r="B66" s="50"/>
      <c r="C66" s="369"/>
      <c r="D66" s="129"/>
      <c r="E66" s="94"/>
      <c r="F66" s="129"/>
      <c r="G66" s="94"/>
      <c r="H66" s="129"/>
      <c r="I66" s="94"/>
      <c r="J66" s="129"/>
      <c r="K66" s="94"/>
      <c r="L66" s="94"/>
      <c r="M66" s="94"/>
      <c r="N66" s="94"/>
      <c r="O66" s="94"/>
    </row>
    <row r="67" spans="1:15" ht="12.75">
      <c r="A67" s="15" t="s">
        <v>493</v>
      </c>
      <c r="B67" s="340" t="s">
        <v>200</v>
      </c>
      <c r="C67" s="296">
        <f>SUM(D67:O67)</f>
        <v>0</v>
      </c>
      <c r="D67" s="127"/>
      <c r="E67" s="119"/>
      <c r="F67" s="127"/>
      <c r="G67" s="119"/>
      <c r="H67" s="127"/>
      <c r="I67" s="119"/>
      <c r="J67" s="127"/>
      <c r="K67" s="119"/>
      <c r="L67" s="119"/>
      <c r="M67" s="119"/>
      <c r="N67" s="119"/>
      <c r="O67" s="119">
        <v>0</v>
      </c>
    </row>
    <row r="68" spans="1:15" ht="12.75">
      <c r="A68" s="56" t="s">
        <v>269</v>
      </c>
      <c r="B68" s="49"/>
      <c r="C68" s="49"/>
      <c r="D68" s="125"/>
      <c r="E68" s="121"/>
      <c r="F68" s="125"/>
      <c r="G68" s="121"/>
      <c r="H68" s="125"/>
      <c r="I68" s="121"/>
      <c r="J68" s="125"/>
      <c r="K68" s="121"/>
      <c r="L68" s="121"/>
      <c r="M68" s="121"/>
      <c r="N68" s="121"/>
      <c r="O68" s="121"/>
    </row>
    <row r="69" spans="1:15" ht="12.75">
      <c r="A69" s="45" t="s">
        <v>41</v>
      </c>
      <c r="B69" s="50"/>
      <c r="C69" s="369">
        <f>SUM(D69:O69)</f>
        <v>0</v>
      </c>
      <c r="D69" s="129"/>
      <c r="E69" s="94"/>
      <c r="F69" s="129"/>
      <c r="G69" s="94"/>
      <c r="H69" s="129"/>
      <c r="I69" s="94"/>
      <c r="J69" s="129"/>
      <c r="K69" s="94"/>
      <c r="L69" s="94"/>
      <c r="M69" s="94"/>
      <c r="N69" s="94"/>
      <c r="O69" s="94"/>
    </row>
    <row r="70" spans="1:15" ht="12.75">
      <c r="A70" s="45" t="s">
        <v>423</v>
      </c>
      <c r="B70" s="50"/>
      <c r="C70" s="369"/>
      <c r="D70" s="129"/>
      <c r="E70" s="94"/>
      <c r="F70" s="129"/>
      <c r="G70" s="94"/>
      <c r="H70" s="129"/>
      <c r="I70" s="94"/>
      <c r="J70" s="129"/>
      <c r="K70" s="94"/>
      <c r="L70" s="94"/>
      <c r="M70" s="94"/>
      <c r="N70" s="94"/>
      <c r="O70" s="94"/>
    </row>
    <row r="71" spans="1:15" ht="12.75">
      <c r="A71" s="15" t="s">
        <v>493</v>
      </c>
      <c r="B71" s="340" t="s">
        <v>200</v>
      </c>
      <c r="C71" s="296">
        <f>SUM(D71:O71)</f>
        <v>0</v>
      </c>
      <c r="D71" s="127"/>
      <c r="E71" s="119"/>
      <c r="F71" s="127"/>
      <c r="G71" s="119"/>
      <c r="H71" s="127"/>
      <c r="I71" s="119"/>
      <c r="J71" s="127"/>
      <c r="K71" s="119"/>
      <c r="L71" s="119"/>
      <c r="M71" s="119"/>
      <c r="N71" s="119"/>
      <c r="O71" s="119">
        <v>0</v>
      </c>
    </row>
    <row r="72" spans="1:15" ht="14.25" customHeight="1">
      <c r="A72" s="59" t="s">
        <v>270</v>
      </c>
      <c r="B72" s="50"/>
      <c r="C72" s="50"/>
      <c r="D72" s="129"/>
      <c r="E72" s="94"/>
      <c r="F72" s="129"/>
      <c r="G72" s="94"/>
      <c r="H72" s="129"/>
      <c r="I72" s="94"/>
      <c r="J72" s="129"/>
      <c r="K72" s="94"/>
      <c r="L72" s="94"/>
      <c r="M72" s="94"/>
      <c r="N72" s="94"/>
      <c r="O72" s="94"/>
    </row>
    <row r="73" spans="1:15" ht="12.75">
      <c r="A73" s="45" t="s">
        <v>41</v>
      </c>
      <c r="B73" s="50"/>
      <c r="C73" s="369">
        <f>SUM(D73:O73)</f>
        <v>0</v>
      </c>
      <c r="D73" s="129"/>
      <c r="E73" s="94"/>
      <c r="F73" s="129"/>
      <c r="G73" s="94"/>
      <c r="H73" s="129"/>
      <c r="I73" s="94"/>
      <c r="J73" s="129"/>
      <c r="K73" s="94"/>
      <c r="L73" s="94"/>
      <c r="M73" s="94"/>
      <c r="N73" s="94"/>
      <c r="O73" s="94"/>
    </row>
    <row r="74" spans="1:15" ht="12.75">
      <c r="A74" s="45" t="s">
        <v>494</v>
      </c>
      <c r="B74" s="50"/>
      <c r="C74" s="204">
        <v>21150</v>
      </c>
      <c r="D74" s="129"/>
      <c r="E74" s="94"/>
      <c r="F74" s="129"/>
      <c r="G74" s="94"/>
      <c r="H74" s="129"/>
      <c r="I74" s="94"/>
      <c r="J74" s="129">
        <v>21150</v>
      </c>
      <c r="K74" s="94"/>
      <c r="L74" s="94"/>
      <c r="M74" s="94"/>
      <c r="N74" s="94"/>
      <c r="O74" s="94"/>
    </row>
    <row r="75" spans="1:15" ht="12.75">
      <c r="A75" s="15" t="s">
        <v>493</v>
      </c>
      <c r="B75" s="340" t="s">
        <v>200</v>
      </c>
      <c r="C75" s="296">
        <f>SUM(D75:O75)</f>
        <v>21150</v>
      </c>
      <c r="D75" s="127"/>
      <c r="E75" s="94"/>
      <c r="F75" s="129"/>
      <c r="G75" s="254"/>
      <c r="H75" s="129"/>
      <c r="I75" s="94"/>
      <c r="J75" s="129">
        <v>21150</v>
      </c>
      <c r="K75" s="94"/>
      <c r="L75" s="94"/>
      <c r="M75" s="94"/>
      <c r="N75" s="94"/>
      <c r="O75" s="94">
        <v>0</v>
      </c>
    </row>
    <row r="76" spans="1:15" ht="12.75">
      <c r="A76" s="56" t="s">
        <v>271</v>
      </c>
      <c r="B76" s="49"/>
      <c r="C76" s="49"/>
      <c r="D76" s="125"/>
      <c r="E76" s="121"/>
      <c r="F76" s="125"/>
      <c r="G76" s="121"/>
      <c r="H76" s="125"/>
      <c r="I76" s="121"/>
      <c r="J76" s="125"/>
      <c r="K76" s="121"/>
      <c r="L76" s="125"/>
      <c r="M76" s="121"/>
      <c r="N76" s="125"/>
      <c r="O76" s="121"/>
    </row>
    <row r="77" spans="1:15" ht="12.75">
      <c r="A77" s="45" t="s">
        <v>41</v>
      </c>
      <c r="B77" s="50"/>
      <c r="C77" s="204">
        <f aca="true" t="shared" si="1" ref="C77:C82">SUM(D77:O77)</f>
        <v>747</v>
      </c>
      <c r="D77" s="129"/>
      <c r="E77" s="94"/>
      <c r="F77" s="129"/>
      <c r="G77" s="94"/>
      <c r="H77" s="129">
        <v>195</v>
      </c>
      <c r="I77" s="94"/>
      <c r="J77" s="129"/>
      <c r="K77" s="94"/>
      <c r="L77" s="129">
        <v>552</v>
      </c>
      <c r="M77" s="94"/>
      <c r="N77" s="129"/>
      <c r="O77" s="94"/>
    </row>
    <row r="78" spans="1:15" ht="12.75">
      <c r="A78" s="45" t="s">
        <v>498</v>
      </c>
      <c r="B78" s="50"/>
      <c r="C78" s="204">
        <f t="shared" si="1"/>
        <v>403651</v>
      </c>
      <c r="D78" s="129"/>
      <c r="E78" s="94"/>
      <c r="F78" s="129"/>
      <c r="G78" s="94"/>
      <c r="H78" s="129">
        <v>445</v>
      </c>
      <c r="I78" s="94"/>
      <c r="J78" s="129"/>
      <c r="K78" s="94"/>
      <c r="L78" s="129">
        <v>552</v>
      </c>
      <c r="M78" s="94"/>
      <c r="N78" s="129">
        <v>250500</v>
      </c>
      <c r="O78" s="94">
        <v>152154</v>
      </c>
    </row>
    <row r="79" spans="1:15" ht="12.75">
      <c r="A79" s="45" t="s">
        <v>551</v>
      </c>
      <c r="B79" s="50"/>
      <c r="C79" s="204">
        <f t="shared" si="1"/>
        <v>7200</v>
      </c>
      <c r="D79" s="129"/>
      <c r="E79" s="94"/>
      <c r="F79" s="129"/>
      <c r="G79" s="94"/>
      <c r="H79" s="129"/>
      <c r="I79" s="94"/>
      <c r="J79" s="129"/>
      <c r="K79" s="94"/>
      <c r="L79" s="129"/>
      <c r="M79" s="94"/>
      <c r="N79" s="129"/>
      <c r="O79" s="184">
        <v>7200</v>
      </c>
    </row>
    <row r="80" spans="1:15" ht="12.75">
      <c r="A80" s="45" t="s">
        <v>552</v>
      </c>
      <c r="B80" s="50"/>
      <c r="C80" s="204">
        <f t="shared" si="1"/>
        <v>140000</v>
      </c>
      <c r="D80" s="129"/>
      <c r="E80" s="94"/>
      <c r="F80" s="129"/>
      <c r="G80" s="94"/>
      <c r="H80" s="129"/>
      <c r="I80" s="94"/>
      <c r="J80" s="129"/>
      <c r="K80" s="94"/>
      <c r="L80" s="129"/>
      <c r="M80" s="94"/>
      <c r="N80" s="129">
        <v>140000</v>
      </c>
      <c r="O80" s="94"/>
    </row>
    <row r="81" spans="1:15" ht="12.75">
      <c r="A81" s="45" t="s">
        <v>440</v>
      </c>
      <c r="B81" s="50"/>
      <c r="C81" s="204">
        <f t="shared" si="1"/>
        <v>147200</v>
      </c>
      <c r="D81" s="129">
        <f>SUM(D79:D80)</f>
        <v>0</v>
      </c>
      <c r="E81" s="94">
        <f aca="true" t="shared" si="2" ref="E81:O81">SUM(E79:E80)</f>
        <v>0</v>
      </c>
      <c r="F81" s="129">
        <f t="shared" si="2"/>
        <v>0</v>
      </c>
      <c r="G81" s="94">
        <f t="shared" si="2"/>
        <v>0</v>
      </c>
      <c r="H81" s="129">
        <f t="shared" si="2"/>
        <v>0</v>
      </c>
      <c r="I81" s="94">
        <f t="shared" si="2"/>
        <v>0</v>
      </c>
      <c r="J81" s="129">
        <f t="shared" si="2"/>
        <v>0</v>
      </c>
      <c r="K81" s="94">
        <f t="shared" si="2"/>
        <v>0</v>
      </c>
      <c r="L81" s="129">
        <f t="shared" si="2"/>
        <v>0</v>
      </c>
      <c r="M81" s="94">
        <f t="shared" si="2"/>
        <v>0</v>
      </c>
      <c r="N81" s="129">
        <f t="shared" si="2"/>
        <v>140000</v>
      </c>
      <c r="O81" s="94">
        <f t="shared" si="2"/>
        <v>7200</v>
      </c>
    </row>
    <row r="82" spans="1:15" ht="12.75">
      <c r="A82" s="15" t="s">
        <v>655</v>
      </c>
      <c r="B82" s="340" t="s">
        <v>200</v>
      </c>
      <c r="C82" s="296">
        <f t="shared" si="1"/>
        <v>550851</v>
      </c>
      <c r="D82" s="127">
        <f>SUM(D78,D81)</f>
        <v>0</v>
      </c>
      <c r="E82" s="119">
        <f aca="true" t="shared" si="3" ref="E82:O82">SUM(E78,E81)</f>
        <v>0</v>
      </c>
      <c r="F82" s="127">
        <f t="shared" si="3"/>
        <v>0</v>
      </c>
      <c r="G82" s="119">
        <f t="shared" si="3"/>
        <v>0</v>
      </c>
      <c r="H82" s="127">
        <f t="shared" si="3"/>
        <v>445</v>
      </c>
      <c r="I82" s="119">
        <f t="shared" si="3"/>
        <v>0</v>
      </c>
      <c r="J82" s="127">
        <f t="shared" si="3"/>
        <v>0</v>
      </c>
      <c r="K82" s="119">
        <f t="shared" si="3"/>
        <v>0</v>
      </c>
      <c r="L82" s="127">
        <f t="shared" si="3"/>
        <v>552</v>
      </c>
      <c r="M82" s="119">
        <f t="shared" si="3"/>
        <v>0</v>
      </c>
      <c r="N82" s="127">
        <f t="shared" si="3"/>
        <v>390500</v>
      </c>
      <c r="O82" s="119">
        <f t="shared" si="3"/>
        <v>159354</v>
      </c>
    </row>
    <row r="83" spans="1:15" ht="12.75">
      <c r="A83" s="13" t="s">
        <v>272</v>
      </c>
      <c r="B83" s="19"/>
      <c r="C83" s="19"/>
      <c r="D83" s="122"/>
      <c r="E83" s="121"/>
      <c r="F83" s="125"/>
      <c r="G83" s="121"/>
      <c r="H83" s="125"/>
      <c r="I83" s="121"/>
      <c r="J83" s="125"/>
      <c r="K83" s="121"/>
      <c r="L83" s="121"/>
      <c r="M83" s="121"/>
      <c r="N83" s="121"/>
      <c r="O83" s="121"/>
    </row>
    <row r="84" spans="1:15" ht="12.75">
      <c r="A84" s="45" t="s">
        <v>41</v>
      </c>
      <c r="B84" s="19"/>
      <c r="C84" s="369">
        <f>SUM(D84:O84)</f>
        <v>10800</v>
      </c>
      <c r="D84" s="122"/>
      <c r="E84" s="94"/>
      <c r="F84" s="129"/>
      <c r="G84" s="94"/>
      <c r="H84" s="129"/>
      <c r="I84" s="94"/>
      <c r="J84" s="129">
        <v>10800</v>
      </c>
      <c r="K84" s="94"/>
      <c r="L84" s="94"/>
      <c r="M84" s="94"/>
      <c r="N84" s="94"/>
      <c r="O84" s="94"/>
    </row>
    <row r="85" spans="1:15" ht="12.75">
      <c r="A85" s="45" t="s">
        <v>423</v>
      </c>
      <c r="B85" s="19"/>
      <c r="C85" s="369">
        <f>SUM(D85:O85)</f>
        <v>10800</v>
      </c>
      <c r="D85" s="122"/>
      <c r="E85" s="94"/>
      <c r="F85" s="129"/>
      <c r="G85" s="94"/>
      <c r="H85" s="129"/>
      <c r="I85" s="94"/>
      <c r="J85" s="129">
        <v>10800</v>
      </c>
      <c r="K85" s="94"/>
      <c r="L85" s="94"/>
      <c r="M85" s="94"/>
      <c r="N85" s="94"/>
      <c r="O85" s="94"/>
    </row>
    <row r="86" spans="1:15" ht="12.75">
      <c r="A86" s="15" t="s">
        <v>493</v>
      </c>
      <c r="B86" s="340" t="s">
        <v>200</v>
      </c>
      <c r="C86" s="296">
        <f>SUM(D86:O86)</f>
        <v>10800</v>
      </c>
      <c r="D86" s="127"/>
      <c r="E86" s="119"/>
      <c r="F86" s="127"/>
      <c r="G86" s="119"/>
      <c r="H86" s="127"/>
      <c r="I86" s="119"/>
      <c r="J86" s="127">
        <v>10800</v>
      </c>
      <c r="K86" s="119"/>
      <c r="L86" s="119"/>
      <c r="M86" s="119"/>
      <c r="N86" s="119"/>
      <c r="O86" s="119">
        <v>0</v>
      </c>
    </row>
    <row r="87" spans="1:15" ht="12.75">
      <c r="A87" s="13" t="s">
        <v>273</v>
      </c>
      <c r="B87" s="7"/>
      <c r="C87" s="7"/>
      <c r="D87" s="125"/>
      <c r="E87" s="121"/>
      <c r="F87" s="125"/>
      <c r="G87" s="121"/>
      <c r="H87" s="125"/>
      <c r="I87" s="121"/>
      <c r="J87" s="125"/>
      <c r="K87" s="121"/>
      <c r="L87" s="121"/>
      <c r="M87" s="121"/>
      <c r="N87" s="121"/>
      <c r="O87" s="121"/>
    </row>
    <row r="88" spans="1:15" ht="12.75">
      <c r="A88" s="45" t="s">
        <v>41</v>
      </c>
      <c r="B88" s="19"/>
      <c r="C88" s="369">
        <f>SUM(D88:O88)</f>
        <v>15000</v>
      </c>
      <c r="D88" s="129"/>
      <c r="E88" s="94"/>
      <c r="F88" s="129"/>
      <c r="G88" s="94"/>
      <c r="H88" s="129"/>
      <c r="I88" s="94"/>
      <c r="J88" s="129"/>
      <c r="K88" s="94"/>
      <c r="L88" s="94">
        <v>15000</v>
      </c>
      <c r="M88" s="94"/>
      <c r="N88" s="94"/>
      <c r="O88" s="94"/>
    </row>
    <row r="89" spans="1:15" ht="12.75">
      <c r="A89" s="45" t="s">
        <v>494</v>
      </c>
      <c r="B89" s="19"/>
      <c r="C89" s="204">
        <f>SUM(D89:O89)</f>
        <v>0</v>
      </c>
      <c r="D89" s="129"/>
      <c r="E89" s="94"/>
      <c r="F89" s="129"/>
      <c r="G89" s="94"/>
      <c r="H89" s="129"/>
      <c r="I89" s="94"/>
      <c r="J89" s="129"/>
      <c r="K89" s="94"/>
      <c r="L89" s="94">
        <v>0</v>
      </c>
      <c r="M89" s="94"/>
      <c r="N89" s="94"/>
      <c r="O89" s="94"/>
    </row>
    <row r="90" spans="1:15" ht="12.75">
      <c r="A90" s="15" t="s">
        <v>656</v>
      </c>
      <c r="B90" s="340" t="s">
        <v>200</v>
      </c>
      <c r="C90" s="296">
        <f>SUM(D90:O90)</f>
        <v>0</v>
      </c>
      <c r="D90" s="127"/>
      <c r="E90" s="119"/>
      <c r="F90" s="127"/>
      <c r="G90" s="119"/>
      <c r="H90" s="127"/>
      <c r="I90" s="119"/>
      <c r="J90" s="127"/>
      <c r="K90" s="119"/>
      <c r="L90" s="119">
        <v>0</v>
      </c>
      <c r="M90" s="119"/>
      <c r="N90" s="119"/>
      <c r="O90" s="119">
        <v>0</v>
      </c>
    </row>
    <row r="91" spans="1:15" ht="12.75">
      <c r="A91" s="13" t="s">
        <v>274</v>
      </c>
      <c r="B91" s="19"/>
      <c r="C91" s="19"/>
      <c r="D91" s="122"/>
      <c r="E91" s="121"/>
      <c r="F91" s="125"/>
      <c r="G91" s="121"/>
      <c r="H91" s="125"/>
      <c r="I91" s="121"/>
      <c r="J91" s="125"/>
      <c r="K91" s="121"/>
      <c r="L91" s="121"/>
      <c r="M91" s="121"/>
      <c r="N91" s="121"/>
      <c r="O91" s="121"/>
    </row>
    <row r="92" spans="1:15" ht="12.75">
      <c r="A92" s="45" t="s">
        <v>41</v>
      </c>
      <c r="B92" s="19"/>
      <c r="C92" s="369">
        <f>SUM(D92:O92)</f>
        <v>0</v>
      </c>
      <c r="D92" s="122"/>
      <c r="E92" s="94"/>
      <c r="F92" s="129"/>
      <c r="G92" s="94"/>
      <c r="H92" s="129"/>
      <c r="I92" s="94"/>
      <c r="J92" s="129"/>
      <c r="K92" s="94"/>
      <c r="L92" s="94"/>
      <c r="M92" s="94"/>
      <c r="N92" s="94"/>
      <c r="O92" s="94"/>
    </row>
    <row r="93" spans="1:15" ht="12.75">
      <c r="A93" s="45" t="s">
        <v>423</v>
      </c>
      <c r="B93" s="19"/>
      <c r="C93" s="369">
        <f>SUM(D93:O93)</f>
        <v>0</v>
      </c>
      <c r="D93" s="122"/>
      <c r="E93" s="94"/>
      <c r="F93" s="129"/>
      <c r="G93" s="94"/>
      <c r="H93" s="129"/>
      <c r="I93" s="94"/>
      <c r="J93" s="129"/>
      <c r="K93" s="94"/>
      <c r="L93" s="94"/>
      <c r="M93" s="94"/>
      <c r="N93" s="94"/>
      <c r="O93" s="94"/>
    </row>
    <row r="94" spans="1:15" ht="12.75">
      <c r="A94" s="15" t="s">
        <v>493</v>
      </c>
      <c r="B94" s="340" t="s">
        <v>200</v>
      </c>
      <c r="C94" s="296">
        <f>SUM(D94:O94)</f>
        <v>0</v>
      </c>
      <c r="D94" s="127"/>
      <c r="E94" s="119"/>
      <c r="F94" s="127"/>
      <c r="G94" s="119"/>
      <c r="H94" s="127"/>
      <c r="I94" s="119"/>
      <c r="J94" s="127"/>
      <c r="K94" s="119"/>
      <c r="L94" s="119"/>
      <c r="M94" s="119"/>
      <c r="N94" s="119"/>
      <c r="O94" s="119">
        <v>0</v>
      </c>
    </row>
    <row r="95" spans="1:15" ht="12.75">
      <c r="A95" s="13" t="s">
        <v>275</v>
      </c>
      <c r="B95" s="7"/>
      <c r="C95" s="7"/>
      <c r="D95" s="125"/>
      <c r="E95" s="121"/>
      <c r="F95" s="125"/>
      <c r="G95" s="121"/>
      <c r="H95" s="125"/>
      <c r="I95" s="121"/>
      <c r="J95" s="125"/>
      <c r="K95" s="121"/>
      <c r="L95" s="121"/>
      <c r="M95" s="121"/>
      <c r="N95" s="121"/>
      <c r="O95" s="121"/>
    </row>
    <row r="96" spans="1:15" ht="12.75">
      <c r="A96" s="45" t="s">
        <v>41</v>
      </c>
      <c r="B96" s="19"/>
      <c r="C96" s="369">
        <f>SUM(D96:O96)</f>
        <v>0</v>
      </c>
      <c r="D96" s="129"/>
      <c r="E96" s="94"/>
      <c r="F96" s="129"/>
      <c r="G96" s="94"/>
      <c r="H96" s="129"/>
      <c r="I96" s="94"/>
      <c r="J96" s="129"/>
      <c r="K96" s="94"/>
      <c r="L96" s="94"/>
      <c r="M96" s="94"/>
      <c r="N96" s="94"/>
      <c r="O96" s="94"/>
    </row>
    <row r="97" spans="1:15" ht="12.75">
      <c r="A97" s="45" t="s">
        <v>423</v>
      </c>
      <c r="B97" s="19"/>
      <c r="C97" s="369">
        <f>SUM(D97:O97)</f>
        <v>0</v>
      </c>
      <c r="D97" s="129"/>
      <c r="E97" s="94"/>
      <c r="F97" s="129"/>
      <c r="G97" s="94"/>
      <c r="H97" s="129"/>
      <c r="I97" s="94"/>
      <c r="J97" s="129"/>
      <c r="K97" s="94"/>
      <c r="L97" s="94"/>
      <c r="M97" s="94"/>
      <c r="N97" s="94"/>
      <c r="O97" s="94"/>
    </row>
    <row r="98" spans="1:15" ht="12.75">
      <c r="A98" s="15" t="s">
        <v>493</v>
      </c>
      <c r="B98" s="340" t="s">
        <v>201</v>
      </c>
      <c r="C98" s="296">
        <f>SUM(D98:O98)</f>
        <v>0</v>
      </c>
      <c r="D98" s="127"/>
      <c r="E98" s="119"/>
      <c r="F98" s="127"/>
      <c r="G98" s="119"/>
      <c r="H98" s="127"/>
      <c r="I98" s="119"/>
      <c r="J98" s="127"/>
      <c r="K98" s="161"/>
      <c r="L98" s="119"/>
      <c r="M98" s="119"/>
      <c r="N98" s="119"/>
      <c r="O98" s="119">
        <v>0</v>
      </c>
    </row>
    <row r="99" spans="1:15" ht="12.75">
      <c r="A99" s="56" t="s">
        <v>436</v>
      </c>
      <c r="B99" s="50"/>
      <c r="C99" s="50"/>
      <c r="D99" s="129"/>
      <c r="E99" s="94"/>
      <c r="F99" s="129"/>
      <c r="G99" s="94"/>
      <c r="H99" s="129"/>
      <c r="I99" s="94"/>
      <c r="J99" s="129"/>
      <c r="K99" s="94"/>
      <c r="L99" s="94"/>
      <c r="M99" s="94"/>
      <c r="N99" s="94"/>
      <c r="O99" s="94"/>
    </row>
    <row r="100" spans="1:15" ht="12.75">
      <c r="A100" s="45" t="s">
        <v>41</v>
      </c>
      <c r="B100" s="50"/>
      <c r="C100" s="369">
        <f>SUM(D100:O100)</f>
        <v>16205</v>
      </c>
      <c r="D100" s="129"/>
      <c r="E100" s="94"/>
      <c r="F100" s="129"/>
      <c r="G100" s="94"/>
      <c r="H100" s="129"/>
      <c r="I100" s="94"/>
      <c r="J100" s="129"/>
      <c r="K100" s="94"/>
      <c r="L100" s="94"/>
      <c r="M100" s="94">
        <v>16205</v>
      </c>
      <c r="N100" s="94"/>
      <c r="O100" s="94"/>
    </row>
    <row r="101" spans="1:15" ht="12.75">
      <c r="A101" s="45" t="s">
        <v>423</v>
      </c>
      <c r="B101" s="50"/>
      <c r="C101" s="369">
        <f>SUM(D101:O101)</f>
        <v>16205</v>
      </c>
      <c r="D101" s="129"/>
      <c r="E101" s="94"/>
      <c r="F101" s="129"/>
      <c r="G101" s="94"/>
      <c r="H101" s="129"/>
      <c r="I101" s="94"/>
      <c r="J101" s="129"/>
      <c r="K101" s="94"/>
      <c r="L101" s="94"/>
      <c r="M101" s="94">
        <v>16205</v>
      </c>
      <c r="N101" s="94"/>
      <c r="O101" s="94"/>
    </row>
    <row r="102" spans="1:15" ht="12.75">
      <c r="A102" s="15" t="s">
        <v>493</v>
      </c>
      <c r="B102" s="340" t="s">
        <v>200</v>
      </c>
      <c r="C102" s="296">
        <f>SUM(D102:O102)</f>
        <v>16205</v>
      </c>
      <c r="D102" s="127"/>
      <c r="E102" s="119"/>
      <c r="F102" s="127"/>
      <c r="G102" s="119"/>
      <c r="H102" s="127"/>
      <c r="I102" s="119"/>
      <c r="J102" s="127"/>
      <c r="K102" s="119"/>
      <c r="L102" s="119"/>
      <c r="M102" s="119">
        <v>16205</v>
      </c>
      <c r="N102" s="119"/>
      <c r="O102" s="119">
        <v>0</v>
      </c>
    </row>
    <row r="103" spans="1:15" ht="12.75">
      <c r="A103" s="59" t="s">
        <v>276</v>
      </c>
      <c r="B103" s="50"/>
      <c r="C103" s="50"/>
      <c r="D103" s="129"/>
      <c r="E103" s="121"/>
      <c r="F103" s="125"/>
      <c r="G103" s="121"/>
      <c r="H103" s="125"/>
      <c r="I103" s="121"/>
      <c r="J103" s="125"/>
      <c r="K103" s="121"/>
      <c r="L103" s="121"/>
      <c r="M103" s="121"/>
      <c r="N103" s="121"/>
      <c r="O103" s="121"/>
    </row>
    <row r="104" spans="1:15" ht="12.75">
      <c r="A104" s="45" t="s">
        <v>41</v>
      </c>
      <c r="B104" s="50"/>
      <c r="C104" s="369">
        <f>SUM(D104:O104)</f>
        <v>0</v>
      </c>
      <c r="D104" s="129"/>
      <c r="E104" s="94"/>
      <c r="F104" s="129"/>
      <c r="G104" s="94"/>
      <c r="H104" s="129"/>
      <c r="I104" s="94"/>
      <c r="J104" s="129"/>
      <c r="K104" s="94"/>
      <c r="L104" s="94"/>
      <c r="M104" s="94"/>
      <c r="N104" s="94"/>
      <c r="O104" s="94"/>
    </row>
    <row r="105" spans="1:15" ht="12.75">
      <c r="A105" s="45" t="s">
        <v>423</v>
      </c>
      <c r="B105" s="50"/>
      <c r="C105" s="369">
        <v>0</v>
      </c>
      <c r="D105" s="129"/>
      <c r="E105" s="94"/>
      <c r="F105" s="129"/>
      <c r="G105" s="94"/>
      <c r="H105" s="129"/>
      <c r="I105" s="94"/>
      <c r="J105" s="129"/>
      <c r="K105" s="94"/>
      <c r="L105" s="94"/>
      <c r="M105" s="94"/>
      <c r="N105" s="94"/>
      <c r="O105" s="94"/>
    </row>
    <row r="106" spans="1:15" ht="12.75">
      <c r="A106" s="15" t="s">
        <v>493</v>
      </c>
      <c r="B106" s="341" t="s">
        <v>201</v>
      </c>
      <c r="C106" s="296">
        <f>SUM(D106:O106)</f>
        <v>0</v>
      </c>
      <c r="D106" s="117"/>
      <c r="E106" s="119"/>
      <c r="F106" s="127"/>
      <c r="G106" s="119"/>
      <c r="H106" s="127"/>
      <c r="I106" s="119"/>
      <c r="J106" s="127"/>
      <c r="K106" s="119"/>
      <c r="L106" s="119"/>
      <c r="M106" s="119"/>
      <c r="N106" s="119"/>
      <c r="O106" s="119">
        <v>0</v>
      </c>
    </row>
    <row r="107" spans="1:15" ht="12.75">
      <c r="A107" s="56" t="s">
        <v>277</v>
      </c>
      <c r="B107" s="274"/>
      <c r="C107" s="274"/>
      <c r="D107" s="123"/>
      <c r="E107" s="117"/>
      <c r="F107" s="129"/>
      <c r="G107" s="94"/>
      <c r="H107" s="129"/>
      <c r="I107" s="94"/>
      <c r="J107" s="129"/>
      <c r="K107" s="94"/>
      <c r="L107" s="94"/>
      <c r="M107" s="94"/>
      <c r="N107" s="94"/>
      <c r="O107" s="94"/>
    </row>
    <row r="108" spans="1:15" ht="12.75">
      <c r="A108" s="45" t="s">
        <v>41</v>
      </c>
      <c r="B108" s="368"/>
      <c r="C108" s="369">
        <f>SUM(D108:O108)</f>
        <v>0</v>
      </c>
      <c r="D108" s="117"/>
      <c r="E108" s="117"/>
      <c r="F108" s="129"/>
      <c r="G108" s="94"/>
      <c r="H108" s="129"/>
      <c r="I108" s="94"/>
      <c r="J108" s="129"/>
      <c r="K108" s="94"/>
      <c r="L108" s="94"/>
      <c r="M108" s="94"/>
      <c r="N108" s="94"/>
      <c r="O108" s="94"/>
    </row>
    <row r="109" spans="1:15" ht="12.75">
      <c r="A109" s="45" t="s">
        <v>423</v>
      </c>
      <c r="B109" s="368"/>
      <c r="C109" s="369">
        <v>0</v>
      </c>
      <c r="D109" s="117"/>
      <c r="E109" s="117"/>
      <c r="F109" s="129"/>
      <c r="G109" s="94"/>
      <c r="H109" s="129"/>
      <c r="I109" s="94"/>
      <c r="J109" s="129"/>
      <c r="K109" s="94"/>
      <c r="L109" s="94"/>
      <c r="M109" s="94"/>
      <c r="N109" s="94"/>
      <c r="O109" s="94"/>
    </row>
    <row r="110" spans="1:15" ht="12.75">
      <c r="A110" s="15" t="s">
        <v>493</v>
      </c>
      <c r="B110" s="342" t="s">
        <v>200</v>
      </c>
      <c r="C110" s="296">
        <f>SUM(D110:O110)</f>
        <v>0</v>
      </c>
      <c r="D110" s="116"/>
      <c r="E110" s="117"/>
      <c r="F110" s="129"/>
      <c r="G110" s="94"/>
      <c r="H110" s="129"/>
      <c r="I110" s="94"/>
      <c r="J110" s="129"/>
      <c r="K110" s="94"/>
      <c r="L110" s="94"/>
      <c r="M110" s="94"/>
      <c r="N110" s="94"/>
      <c r="O110" s="94"/>
    </row>
    <row r="111" spans="1:15" ht="12.75">
      <c r="A111" s="56" t="s">
        <v>722</v>
      </c>
      <c r="B111" s="274"/>
      <c r="C111" s="274"/>
      <c r="D111" s="123"/>
      <c r="E111" s="121"/>
      <c r="F111" s="125"/>
      <c r="G111" s="121"/>
      <c r="H111" s="125"/>
      <c r="I111" s="121"/>
      <c r="J111" s="125"/>
      <c r="K111" s="121"/>
      <c r="L111" s="121"/>
      <c r="M111" s="121"/>
      <c r="N111" s="121"/>
      <c r="O111" s="121"/>
    </row>
    <row r="112" spans="1:15" ht="12.75">
      <c r="A112" s="45" t="s">
        <v>41</v>
      </c>
      <c r="B112" s="368"/>
      <c r="C112" s="369">
        <f>SUM(D112:O112)</f>
        <v>0</v>
      </c>
      <c r="D112" s="117"/>
      <c r="E112" s="94"/>
      <c r="F112" s="129"/>
      <c r="G112" s="94"/>
      <c r="H112" s="129"/>
      <c r="I112" s="94"/>
      <c r="J112" s="129"/>
      <c r="K112" s="94"/>
      <c r="L112" s="94"/>
      <c r="M112" s="94"/>
      <c r="N112" s="94"/>
      <c r="O112" s="94"/>
    </row>
    <row r="113" spans="1:15" ht="12.75">
      <c r="A113" s="45" t="s">
        <v>423</v>
      </c>
      <c r="B113" s="368"/>
      <c r="C113" s="369">
        <v>0</v>
      </c>
      <c r="D113" s="117"/>
      <c r="E113" s="94"/>
      <c r="F113" s="129"/>
      <c r="G113" s="94"/>
      <c r="H113" s="129"/>
      <c r="I113" s="94"/>
      <c r="J113" s="129"/>
      <c r="K113" s="94"/>
      <c r="L113" s="94"/>
      <c r="M113" s="94"/>
      <c r="N113" s="94"/>
      <c r="O113" s="94"/>
    </row>
    <row r="114" spans="1:15" ht="12.75">
      <c r="A114" s="15" t="s">
        <v>493</v>
      </c>
      <c r="B114" s="342" t="s">
        <v>200</v>
      </c>
      <c r="C114" s="296">
        <f>SUM(D114:O114)</f>
        <v>0</v>
      </c>
      <c r="D114" s="116"/>
      <c r="E114" s="119"/>
      <c r="F114" s="127"/>
      <c r="G114" s="119"/>
      <c r="H114" s="127"/>
      <c r="I114" s="119"/>
      <c r="J114" s="127"/>
      <c r="K114" s="119"/>
      <c r="L114" s="119"/>
      <c r="M114" s="119"/>
      <c r="N114" s="119"/>
      <c r="O114" s="119"/>
    </row>
    <row r="115" spans="1:15" ht="12.75">
      <c r="A115" s="59" t="s">
        <v>565</v>
      </c>
      <c r="B115" s="561"/>
      <c r="C115" s="369"/>
      <c r="D115" s="129"/>
      <c r="E115" s="94"/>
      <c r="F115" s="129"/>
      <c r="G115" s="94"/>
      <c r="H115" s="129"/>
      <c r="I115" s="94"/>
      <c r="J115" s="129"/>
      <c r="K115" s="94"/>
      <c r="L115" s="94"/>
      <c r="M115" s="94"/>
      <c r="N115" s="94"/>
      <c r="O115" s="94"/>
    </row>
    <row r="116" spans="1:15" ht="12.75">
      <c r="A116" s="45" t="s">
        <v>41</v>
      </c>
      <c r="B116" s="561"/>
      <c r="C116" s="369">
        <v>0</v>
      </c>
      <c r="D116" s="129"/>
      <c r="E116" s="94"/>
      <c r="F116" s="129"/>
      <c r="G116" s="94"/>
      <c r="H116" s="129"/>
      <c r="I116" s="94"/>
      <c r="J116" s="129"/>
      <c r="K116" s="94"/>
      <c r="L116" s="94"/>
      <c r="M116" s="94"/>
      <c r="N116" s="94"/>
      <c r="O116" s="94"/>
    </row>
    <row r="117" spans="1:15" ht="12.75">
      <c r="A117" s="45" t="s">
        <v>423</v>
      </c>
      <c r="B117" s="561"/>
      <c r="C117" s="369">
        <v>0</v>
      </c>
      <c r="D117" s="129"/>
      <c r="E117" s="94"/>
      <c r="F117" s="129"/>
      <c r="G117" s="94"/>
      <c r="H117" s="129"/>
      <c r="I117" s="94"/>
      <c r="J117" s="129"/>
      <c r="K117" s="94"/>
      <c r="L117" s="94"/>
      <c r="M117" s="94"/>
      <c r="N117" s="94"/>
      <c r="O117" s="94"/>
    </row>
    <row r="118" spans="1:15" ht="12.75">
      <c r="A118" s="15" t="s">
        <v>493</v>
      </c>
      <c r="B118" s="342" t="s">
        <v>200</v>
      </c>
      <c r="C118" s="296">
        <v>0</v>
      </c>
      <c r="D118" s="116"/>
      <c r="E118" s="94"/>
      <c r="F118" s="129"/>
      <c r="G118" s="94"/>
      <c r="H118" s="129"/>
      <c r="I118" s="94"/>
      <c r="J118" s="129"/>
      <c r="K118" s="94"/>
      <c r="L118" s="94"/>
      <c r="M118" s="94"/>
      <c r="N118" s="94"/>
      <c r="O118" s="94"/>
    </row>
    <row r="119" spans="1:15" ht="12.75">
      <c r="A119" s="339" t="s">
        <v>567</v>
      </c>
      <c r="B119" s="343"/>
      <c r="C119" s="50"/>
      <c r="D119" s="129"/>
      <c r="E119" s="121"/>
      <c r="F119" s="125"/>
      <c r="G119" s="121"/>
      <c r="H119" s="125"/>
      <c r="I119" s="121"/>
      <c r="J119" s="125"/>
      <c r="K119" s="121"/>
      <c r="L119" s="121"/>
      <c r="M119" s="121"/>
      <c r="N119" s="121"/>
      <c r="O119" s="121"/>
    </row>
    <row r="120" spans="1:15" ht="12.75">
      <c r="A120" s="45" t="s">
        <v>41</v>
      </c>
      <c r="B120" s="343"/>
      <c r="C120" s="369">
        <f>SUM(D120:O120)</f>
        <v>0</v>
      </c>
      <c r="D120" s="129"/>
      <c r="E120" s="94"/>
      <c r="F120" s="129"/>
      <c r="G120" s="94"/>
      <c r="H120" s="129"/>
      <c r="I120" s="94"/>
      <c r="J120" s="129"/>
      <c r="K120" s="94"/>
      <c r="L120" s="94"/>
      <c r="M120" s="94"/>
      <c r="N120" s="94"/>
      <c r="O120" s="94"/>
    </row>
    <row r="121" spans="1:15" ht="12.75">
      <c r="A121" s="45" t="s">
        <v>423</v>
      </c>
      <c r="B121" s="343"/>
      <c r="C121" s="369">
        <v>0</v>
      </c>
      <c r="D121" s="129"/>
      <c r="E121" s="94"/>
      <c r="F121" s="129"/>
      <c r="G121" s="94"/>
      <c r="H121" s="129"/>
      <c r="I121" s="94"/>
      <c r="J121" s="129"/>
      <c r="K121" s="94"/>
      <c r="L121" s="94"/>
      <c r="M121" s="94"/>
      <c r="N121" s="94"/>
      <c r="O121" s="94"/>
    </row>
    <row r="122" spans="1:15" ht="12.75">
      <c r="A122" s="15" t="s">
        <v>493</v>
      </c>
      <c r="B122" s="340" t="s">
        <v>200</v>
      </c>
      <c r="C122" s="296">
        <f>SUM(D122:O122)</f>
        <v>0</v>
      </c>
      <c r="D122" s="127"/>
      <c r="E122" s="119"/>
      <c r="F122" s="127"/>
      <c r="G122" s="119"/>
      <c r="H122" s="127"/>
      <c r="I122" s="119"/>
      <c r="J122" s="127"/>
      <c r="K122" s="119"/>
      <c r="L122" s="119"/>
      <c r="M122" s="119"/>
      <c r="N122" s="119"/>
      <c r="O122" s="119">
        <v>0</v>
      </c>
    </row>
    <row r="123" spans="1:15" ht="12.75">
      <c r="A123" s="56" t="s">
        <v>568</v>
      </c>
      <c r="B123" s="50"/>
      <c r="C123" s="50"/>
      <c r="D123" s="129"/>
      <c r="E123" s="94"/>
      <c r="F123" s="129"/>
      <c r="G123" s="94"/>
      <c r="H123" s="129"/>
      <c r="I123" s="94"/>
      <c r="J123" s="129"/>
      <c r="K123" s="94"/>
      <c r="L123" s="94"/>
      <c r="M123" s="94"/>
      <c r="N123" s="94"/>
      <c r="O123" s="94"/>
    </row>
    <row r="124" spans="1:15" ht="12.75">
      <c r="A124" s="45" t="s">
        <v>41</v>
      </c>
      <c r="B124" s="50"/>
      <c r="C124" s="369">
        <f>SUM(D124:O124)</f>
        <v>0</v>
      </c>
      <c r="D124" s="129"/>
      <c r="E124" s="94"/>
      <c r="F124" s="129"/>
      <c r="G124" s="94"/>
      <c r="H124" s="129"/>
      <c r="I124" s="94"/>
      <c r="J124" s="129"/>
      <c r="K124" s="94"/>
      <c r="L124" s="94"/>
      <c r="M124" s="94"/>
      <c r="N124" s="94"/>
      <c r="O124" s="94"/>
    </row>
    <row r="125" spans="1:15" ht="12.75">
      <c r="A125" s="45" t="s">
        <v>423</v>
      </c>
      <c r="B125" s="50"/>
      <c r="C125" s="369">
        <v>0</v>
      </c>
      <c r="D125" s="129"/>
      <c r="E125" s="94"/>
      <c r="F125" s="129"/>
      <c r="G125" s="94"/>
      <c r="H125" s="129"/>
      <c r="I125" s="94"/>
      <c r="J125" s="129"/>
      <c r="K125" s="94"/>
      <c r="L125" s="94"/>
      <c r="M125" s="94"/>
      <c r="N125" s="94"/>
      <c r="O125" s="94"/>
    </row>
    <row r="126" spans="1:15" ht="12.75">
      <c r="A126" s="15" t="s">
        <v>493</v>
      </c>
      <c r="B126" s="341" t="s">
        <v>201</v>
      </c>
      <c r="C126" s="296">
        <f>SUM(D126:O126)</f>
        <v>0</v>
      </c>
      <c r="D126" s="129"/>
      <c r="E126" s="94"/>
      <c r="F126" s="129"/>
      <c r="G126" s="94"/>
      <c r="H126" s="129"/>
      <c r="I126" s="94"/>
      <c r="J126" s="129"/>
      <c r="K126" s="94"/>
      <c r="L126" s="94"/>
      <c r="M126" s="94"/>
      <c r="N126" s="94"/>
      <c r="O126" s="94">
        <v>0</v>
      </c>
    </row>
    <row r="127" spans="1:15" ht="12.75">
      <c r="A127" s="251" t="s">
        <v>569</v>
      </c>
      <c r="B127" s="62"/>
      <c r="C127" s="49"/>
      <c r="D127" s="123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1:15" ht="12.75">
      <c r="A128" s="45" t="s">
        <v>41</v>
      </c>
      <c r="B128" s="173"/>
      <c r="C128" s="369">
        <f>SUM(D128:O128)</f>
        <v>0</v>
      </c>
      <c r="D128" s="117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1:15" ht="12.75">
      <c r="A129" s="45" t="s">
        <v>423</v>
      </c>
      <c r="B129" s="173"/>
      <c r="C129" s="369">
        <v>0</v>
      </c>
      <c r="D129" s="117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1:15" ht="12.75">
      <c r="A130" s="15" t="s">
        <v>493</v>
      </c>
      <c r="B130" s="286" t="s">
        <v>201</v>
      </c>
      <c r="C130" s="296">
        <f>SUM(D130:O130)</f>
        <v>0</v>
      </c>
      <c r="D130" s="116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15" ht="12.75">
      <c r="A131" s="56" t="s">
        <v>718</v>
      </c>
      <c r="B131" s="49"/>
      <c r="C131" s="49"/>
      <c r="D131" s="125"/>
      <c r="E131" s="121"/>
      <c r="F131" s="125"/>
      <c r="G131" s="121"/>
      <c r="H131" s="125"/>
      <c r="I131" s="121"/>
      <c r="J131" s="125"/>
      <c r="K131" s="121"/>
      <c r="L131" s="121"/>
      <c r="M131" s="121"/>
      <c r="N131" s="121"/>
      <c r="O131" s="121"/>
    </row>
    <row r="132" spans="1:15" ht="12.75">
      <c r="A132" s="45" t="s">
        <v>41</v>
      </c>
      <c r="B132" s="50"/>
      <c r="C132" s="369">
        <f>SUM(D132:O132)</f>
        <v>0</v>
      </c>
      <c r="D132" s="129"/>
      <c r="E132" s="94"/>
      <c r="F132" s="129"/>
      <c r="G132" s="94"/>
      <c r="H132" s="129"/>
      <c r="I132" s="94"/>
      <c r="J132" s="129"/>
      <c r="K132" s="94"/>
      <c r="L132" s="94"/>
      <c r="M132" s="94"/>
      <c r="N132" s="94"/>
      <c r="O132" s="94"/>
    </row>
    <row r="133" spans="1:15" ht="12.75">
      <c r="A133" s="45" t="s">
        <v>423</v>
      </c>
      <c r="B133" s="50"/>
      <c r="C133" s="369">
        <f>SUM(D133:O133)</f>
        <v>0</v>
      </c>
      <c r="D133" s="129"/>
      <c r="E133" s="94"/>
      <c r="F133" s="129"/>
      <c r="G133" s="94"/>
      <c r="H133" s="129"/>
      <c r="I133" s="94"/>
      <c r="J133" s="129"/>
      <c r="K133" s="94"/>
      <c r="L133" s="94"/>
      <c r="M133" s="94"/>
      <c r="N133" s="94"/>
      <c r="O133" s="94"/>
    </row>
    <row r="134" spans="1:15" ht="12.75">
      <c r="A134" s="15" t="s">
        <v>493</v>
      </c>
      <c r="B134" s="340" t="s">
        <v>201</v>
      </c>
      <c r="C134" s="296">
        <f>SUM(D134:O134)</f>
        <v>0</v>
      </c>
      <c r="D134" s="127"/>
      <c r="E134" s="119"/>
      <c r="F134" s="127"/>
      <c r="G134" s="119"/>
      <c r="H134" s="127"/>
      <c r="I134" s="119"/>
      <c r="J134" s="127"/>
      <c r="K134" s="119"/>
      <c r="L134" s="119"/>
      <c r="M134" s="119"/>
      <c r="N134" s="119"/>
      <c r="O134" s="119"/>
    </row>
    <row r="135" spans="1:15" ht="12.75">
      <c r="A135" s="59" t="s">
        <v>719</v>
      </c>
      <c r="B135" s="50"/>
      <c r="C135" s="50"/>
      <c r="D135" s="129"/>
      <c r="E135" s="94"/>
      <c r="F135" s="129"/>
      <c r="G135" s="94"/>
      <c r="H135" s="129"/>
      <c r="I135" s="94"/>
      <c r="J135" s="129"/>
      <c r="K135" s="94"/>
      <c r="L135" s="94"/>
      <c r="M135" s="94"/>
      <c r="N135" s="94"/>
      <c r="O135" s="94"/>
    </row>
    <row r="136" spans="1:15" ht="12.75">
      <c r="A136" s="45" t="s">
        <v>41</v>
      </c>
      <c r="B136" s="50"/>
      <c r="C136" s="369">
        <f>SUM(D136:O136)</f>
        <v>0</v>
      </c>
      <c r="D136" s="129"/>
      <c r="E136" s="94"/>
      <c r="F136" s="129"/>
      <c r="G136" s="94"/>
      <c r="H136" s="129"/>
      <c r="I136" s="94"/>
      <c r="J136" s="129"/>
      <c r="K136" s="94"/>
      <c r="L136" s="94"/>
      <c r="M136" s="94"/>
      <c r="N136" s="94"/>
      <c r="O136" s="94"/>
    </row>
    <row r="137" spans="1:15" ht="12.75">
      <c r="A137" s="45" t="s">
        <v>423</v>
      </c>
      <c r="B137" s="50"/>
      <c r="C137" s="369">
        <f>SUM(D137:O137)</f>
        <v>0</v>
      </c>
      <c r="D137" s="129"/>
      <c r="E137" s="94"/>
      <c r="F137" s="129"/>
      <c r="G137" s="94"/>
      <c r="H137" s="129"/>
      <c r="I137" s="94"/>
      <c r="J137" s="129"/>
      <c r="K137" s="94"/>
      <c r="L137" s="94"/>
      <c r="M137" s="94"/>
      <c r="N137" s="94"/>
      <c r="O137" s="94"/>
    </row>
    <row r="138" spans="1:15" ht="12.75">
      <c r="A138" s="15" t="s">
        <v>493</v>
      </c>
      <c r="B138" s="340" t="s">
        <v>201</v>
      </c>
      <c r="C138" s="296">
        <f>SUM(D138:O138)</f>
        <v>0</v>
      </c>
      <c r="D138" s="127"/>
      <c r="E138" s="94"/>
      <c r="F138" s="129"/>
      <c r="G138" s="94"/>
      <c r="H138" s="129"/>
      <c r="I138" s="94"/>
      <c r="J138" s="129"/>
      <c r="K138" s="94"/>
      <c r="L138" s="94"/>
      <c r="M138" s="94"/>
      <c r="N138" s="94"/>
      <c r="O138" s="94">
        <v>0</v>
      </c>
    </row>
    <row r="139" spans="1:15" ht="12.75">
      <c r="A139" s="23" t="s">
        <v>572</v>
      </c>
      <c r="B139" s="19"/>
      <c r="C139" s="19"/>
      <c r="D139" s="125"/>
      <c r="E139" s="121"/>
      <c r="F139" s="125"/>
      <c r="G139" s="121"/>
      <c r="H139" s="125"/>
      <c r="I139" s="121"/>
      <c r="J139" s="125"/>
      <c r="K139" s="121"/>
      <c r="L139" s="121"/>
      <c r="M139" s="121"/>
      <c r="N139" s="121"/>
      <c r="O139" s="121"/>
    </row>
    <row r="140" spans="1:15" ht="12.75">
      <c r="A140" s="45" t="s">
        <v>41</v>
      </c>
      <c r="B140" s="19"/>
      <c r="C140" s="369">
        <f>SUM(D140:O140)</f>
        <v>0</v>
      </c>
      <c r="D140" s="129"/>
      <c r="E140" s="94"/>
      <c r="F140" s="129"/>
      <c r="G140" s="94"/>
      <c r="H140" s="129"/>
      <c r="I140" s="94"/>
      <c r="J140" s="129"/>
      <c r="K140" s="94"/>
      <c r="L140" s="94"/>
      <c r="M140" s="94"/>
      <c r="N140" s="94"/>
      <c r="O140" s="94"/>
    </row>
    <row r="141" spans="1:15" ht="12.75">
      <c r="A141" s="45" t="s">
        <v>423</v>
      </c>
      <c r="B141" s="19"/>
      <c r="C141" s="369">
        <f>SUM(D141:O141)</f>
        <v>0</v>
      </c>
      <c r="D141" s="129"/>
      <c r="E141" s="94"/>
      <c r="F141" s="129"/>
      <c r="G141" s="94"/>
      <c r="H141" s="129"/>
      <c r="I141" s="94"/>
      <c r="J141" s="129"/>
      <c r="K141" s="94"/>
      <c r="L141" s="94"/>
      <c r="M141" s="94"/>
      <c r="N141" s="94"/>
      <c r="O141" s="94"/>
    </row>
    <row r="142" spans="1:15" ht="12.75">
      <c r="A142" s="15" t="s">
        <v>493</v>
      </c>
      <c r="B142" s="463" t="s">
        <v>200</v>
      </c>
      <c r="C142" s="369">
        <f>SUM(D142:O142)</f>
        <v>0</v>
      </c>
      <c r="D142" s="129"/>
      <c r="E142" s="94"/>
      <c r="F142" s="129"/>
      <c r="G142" s="94"/>
      <c r="H142" s="129"/>
      <c r="I142" s="94"/>
      <c r="J142" s="129"/>
      <c r="K142" s="94"/>
      <c r="L142" s="94"/>
      <c r="M142" s="94"/>
      <c r="N142" s="94"/>
      <c r="O142" s="94"/>
    </row>
    <row r="143" spans="1:15" s="241" customFormat="1" ht="12.75">
      <c r="A143" s="272" t="s">
        <v>573</v>
      </c>
      <c r="B143" s="267"/>
      <c r="C143" s="267"/>
      <c r="D143" s="291"/>
      <c r="E143" s="197"/>
      <c r="F143" s="291"/>
      <c r="G143" s="197"/>
      <c r="H143" s="291"/>
      <c r="I143" s="197"/>
      <c r="J143" s="291"/>
      <c r="K143" s="197"/>
      <c r="L143" s="197"/>
      <c r="M143" s="197"/>
      <c r="N143" s="197"/>
      <c r="O143" s="197"/>
    </row>
    <row r="144" spans="1:15" s="241" customFormat="1" ht="12.75">
      <c r="A144" s="556" t="s">
        <v>41</v>
      </c>
      <c r="B144" s="268"/>
      <c r="C144" s="562">
        <f>SUM(D144:O144)</f>
        <v>0</v>
      </c>
      <c r="D144" s="406"/>
      <c r="E144" s="184"/>
      <c r="F144" s="406"/>
      <c r="G144" s="184"/>
      <c r="H144" s="406"/>
      <c r="I144" s="184"/>
      <c r="J144" s="406"/>
      <c r="K144" s="184"/>
      <c r="L144" s="184"/>
      <c r="M144" s="184"/>
      <c r="N144" s="184"/>
      <c r="O144" s="184"/>
    </row>
    <row r="145" spans="1:15" s="241" customFormat="1" ht="12.75">
      <c r="A145" s="556" t="s">
        <v>423</v>
      </c>
      <c r="B145" s="268"/>
      <c r="C145" s="562">
        <f>SUM(D145:O145)</f>
        <v>0</v>
      </c>
      <c r="D145" s="406"/>
      <c r="E145" s="184"/>
      <c r="F145" s="406"/>
      <c r="G145" s="184"/>
      <c r="H145" s="406"/>
      <c r="I145" s="184"/>
      <c r="J145" s="406"/>
      <c r="K145" s="184"/>
      <c r="L145" s="184"/>
      <c r="M145" s="184"/>
      <c r="N145" s="184"/>
      <c r="O145" s="184"/>
    </row>
    <row r="146" spans="1:15" s="241" customFormat="1" ht="12.75">
      <c r="A146" s="563" t="s">
        <v>493</v>
      </c>
      <c r="B146" s="564" t="s">
        <v>200</v>
      </c>
      <c r="C146" s="565">
        <f>SUM(D146:O146)</f>
        <v>0</v>
      </c>
      <c r="D146" s="406"/>
      <c r="E146" s="184"/>
      <c r="F146" s="406"/>
      <c r="G146" s="184"/>
      <c r="H146" s="406"/>
      <c r="I146" s="184"/>
      <c r="J146" s="406"/>
      <c r="K146" s="184"/>
      <c r="L146" s="184"/>
      <c r="M146" s="184"/>
      <c r="N146" s="184"/>
      <c r="O146" s="184"/>
    </row>
    <row r="147" spans="1:15" ht="12.75">
      <c r="A147" s="13" t="s">
        <v>574</v>
      </c>
      <c r="B147" s="7"/>
      <c r="C147" s="7"/>
      <c r="D147" s="125"/>
      <c r="E147" s="121"/>
      <c r="F147" s="125"/>
      <c r="G147" s="121"/>
      <c r="H147" s="125"/>
      <c r="I147" s="121"/>
      <c r="J147" s="125"/>
      <c r="K147" s="121"/>
      <c r="L147" s="121"/>
      <c r="M147" s="121"/>
      <c r="N147" s="121"/>
      <c r="O147" s="121"/>
    </row>
    <row r="148" spans="1:15" ht="12.75">
      <c r="A148" s="45" t="s">
        <v>41</v>
      </c>
      <c r="B148" s="19"/>
      <c r="C148" s="369">
        <f>SUM(D148:O148)</f>
        <v>0</v>
      </c>
      <c r="D148" s="129"/>
      <c r="E148" s="94"/>
      <c r="F148" s="129"/>
      <c r="G148" s="94"/>
      <c r="H148" s="129"/>
      <c r="I148" s="94"/>
      <c r="J148" s="129"/>
      <c r="K148" s="94"/>
      <c r="L148" s="94"/>
      <c r="M148" s="94"/>
      <c r="N148" s="94"/>
      <c r="O148" s="94"/>
    </row>
    <row r="149" spans="1:15" ht="12.75">
      <c r="A149" s="45" t="s">
        <v>423</v>
      </c>
      <c r="B149" s="19"/>
      <c r="C149" s="369">
        <f>SUM(D149:O149)</f>
        <v>0</v>
      </c>
      <c r="D149" s="129"/>
      <c r="E149" s="94"/>
      <c r="F149" s="129"/>
      <c r="G149" s="94"/>
      <c r="H149" s="129"/>
      <c r="I149" s="94"/>
      <c r="J149" s="129"/>
      <c r="K149" s="94"/>
      <c r="L149" s="94"/>
      <c r="M149" s="94"/>
      <c r="N149" s="94"/>
      <c r="O149" s="94"/>
    </row>
    <row r="150" spans="1:15" ht="12.75">
      <c r="A150" s="15" t="s">
        <v>493</v>
      </c>
      <c r="B150" s="340" t="s">
        <v>200</v>
      </c>
      <c r="C150" s="296">
        <f>SUM(D150:O150)</f>
        <v>0</v>
      </c>
      <c r="D150" s="127"/>
      <c r="E150" s="119"/>
      <c r="F150" s="127"/>
      <c r="G150" s="119"/>
      <c r="H150" s="127"/>
      <c r="I150" s="119"/>
      <c r="J150" s="127"/>
      <c r="K150" s="119"/>
      <c r="L150" s="119"/>
      <c r="M150" s="119"/>
      <c r="N150" s="119"/>
      <c r="O150" s="119">
        <v>0</v>
      </c>
    </row>
    <row r="151" spans="1:15" ht="12.75">
      <c r="A151" s="13" t="s">
        <v>720</v>
      </c>
      <c r="B151" s="7"/>
      <c r="C151" s="7"/>
      <c r="D151" s="125"/>
      <c r="E151" s="121"/>
      <c r="F151" s="125"/>
      <c r="G151" s="121"/>
      <c r="H151" s="125"/>
      <c r="I151" s="121"/>
      <c r="J151" s="125"/>
      <c r="K151" s="121"/>
      <c r="L151" s="121"/>
      <c r="M151" s="121"/>
      <c r="N151" s="121"/>
      <c r="O151" s="121"/>
    </row>
    <row r="152" spans="1:15" ht="12.75">
      <c r="A152" s="45" t="s">
        <v>41</v>
      </c>
      <c r="B152" s="19"/>
      <c r="C152" s="369">
        <f>SUM(D152:O152)</f>
        <v>4786</v>
      </c>
      <c r="D152" s="129"/>
      <c r="E152" s="94"/>
      <c r="F152" s="129"/>
      <c r="G152" s="94"/>
      <c r="H152" s="129">
        <v>4786</v>
      </c>
      <c r="I152" s="94"/>
      <c r="J152" s="129"/>
      <c r="K152" s="94"/>
      <c r="L152" s="94"/>
      <c r="M152" s="94"/>
      <c r="N152" s="94"/>
      <c r="O152" s="94"/>
    </row>
    <row r="153" spans="1:15" ht="12.75">
      <c r="A153" s="45" t="s">
        <v>423</v>
      </c>
      <c r="B153" s="19"/>
      <c r="C153" s="369">
        <f>SUM(D153:O153)</f>
        <v>4786</v>
      </c>
      <c r="D153" s="129"/>
      <c r="E153" s="94"/>
      <c r="F153" s="129"/>
      <c r="G153" s="94"/>
      <c r="H153" s="129">
        <v>4786</v>
      </c>
      <c r="I153" s="94"/>
      <c r="J153" s="129"/>
      <c r="K153" s="94"/>
      <c r="L153" s="94"/>
      <c r="M153" s="94"/>
      <c r="N153" s="94"/>
      <c r="O153" s="94"/>
    </row>
    <row r="154" spans="1:15" ht="12.75">
      <c r="A154" s="15" t="s">
        <v>493</v>
      </c>
      <c r="B154" s="340" t="s">
        <v>200</v>
      </c>
      <c r="C154" s="296">
        <f>SUM(D154:O154)</f>
        <v>4786</v>
      </c>
      <c r="D154" s="127"/>
      <c r="E154" s="94"/>
      <c r="F154" s="129"/>
      <c r="G154" s="94"/>
      <c r="H154" s="129">
        <v>4786</v>
      </c>
      <c r="I154" s="94"/>
      <c r="J154" s="129"/>
      <c r="K154" s="94"/>
      <c r="L154" s="94"/>
      <c r="M154" s="94"/>
      <c r="N154" s="94"/>
      <c r="O154" s="94">
        <v>0</v>
      </c>
    </row>
    <row r="155" spans="1:15" ht="12.75">
      <c r="A155" s="13" t="s">
        <v>576</v>
      </c>
      <c r="B155" s="7"/>
      <c r="C155" s="7"/>
      <c r="D155" s="125"/>
      <c r="E155" s="121"/>
      <c r="F155" s="125"/>
      <c r="G155" s="121"/>
      <c r="H155" s="121"/>
      <c r="I155" s="125"/>
      <c r="J155" s="121"/>
      <c r="K155" s="121"/>
      <c r="L155" s="125"/>
      <c r="M155" s="121"/>
      <c r="N155" s="125"/>
      <c r="O155" s="121"/>
    </row>
    <row r="156" spans="1:15" ht="12.75">
      <c r="A156" s="45" t="s">
        <v>41</v>
      </c>
      <c r="B156" s="19"/>
      <c r="C156" s="369">
        <f>SUM(D156:O156)</f>
        <v>0</v>
      </c>
      <c r="D156" s="129"/>
      <c r="E156" s="94"/>
      <c r="F156" s="129"/>
      <c r="G156" s="94"/>
      <c r="H156" s="94"/>
      <c r="I156" s="129"/>
      <c r="J156" s="94"/>
      <c r="K156" s="94"/>
      <c r="L156" s="129"/>
      <c r="M156" s="94"/>
      <c r="N156" s="129"/>
      <c r="O156" s="94"/>
    </row>
    <row r="157" spans="1:15" ht="12.75">
      <c r="A157" s="45" t="s">
        <v>423</v>
      </c>
      <c r="B157" s="19"/>
      <c r="C157" s="369">
        <f>SUM(D157:O157)</f>
        <v>0</v>
      </c>
      <c r="D157" s="129"/>
      <c r="E157" s="94"/>
      <c r="F157" s="129"/>
      <c r="G157" s="94"/>
      <c r="H157" s="94"/>
      <c r="I157" s="129"/>
      <c r="J157" s="94"/>
      <c r="K157" s="94"/>
      <c r="L157" s="129"/>
      <c r="M157" s="94"/>
      <c r="N157" s="129"/>
      <c r="O157" s="94"/>
    </row>
    <row r="158" spans="1:15" ht="12.75">
      <c r="A158" s="15" t="s">
        <v>493</v>
      </c>
      <c r="B158" s="340" t="s">
        <v>200</v>
      </c>
      <c r="C158" s="296">
        <f>SUM(D158:O158)</f>
        <v>0</v>
      </c>
      <c r="D158" s="127"/>
      <c r="E158" s="119"/>
      <c r="F158" s="127"/>
      <c r="G158" s="119"/>
      <c r="H158" s="119"/>
      <c r="I158" s="127"/>
      <c r="J158" s="119"/>
      <c r="K158" s="119"/>
      <c r="L158" s="127"/>
      <c r="M158" s="119"/>
      <c r="N158" s="127"/>
      <c r="O158" s="119">
        <v>0</v>
      </c>
    </row>
    <row r="159" spans="1:15" ht="12.75">
      <c r="A159" s="13" t="s">
        <v>577</v>
      </c>
      <c r="B159" s="7"/>
      <c r="C159" s="7"/>
      <c r="D159" s="125"/>
      <c r="E159" s="121"/>
      <c r="F159" s="125"/>
      <c r="G159" s="121"/>
      <c r="H159" s="121"/>
      <c r="I159" s="125"/>
      <c r="J159" s="121"/>
      <c r="K159" s="125"/>
      <c r="L159" s="121"/>
      <c r="M159" s="123"/>
      <c r="N159" s="121"/>
      <c r="O159" s="121"/>
    </row>
    <row r="160" spans="1:15" ht="12.75">
      <c r="A160" s="45" t="s">
        <v>41</v>
      </c>
      <c r="B160" s="19"/>
      <c r="C160" s="369">
        <f>SUM(D160:O160)</f>
        <v>0</v>
      </c>
      <c r="D160" s="129"/>
      <c r="E160" s="94"/>
      <c r="F160" s="129"/>
      <c r="G160" s="94"/>
      <c r="H160" s="94"/>
      <c r="I160" s="129"/>
      <c r="J160" s="94"/>
      <c r="K160" s="129"/>
      <c r="L160" s="94"/>
      <c r="M160" s="117"/>
      <c r="N160" s="94"/>
      <c r="O160" s="94"/>
    </row>
    <row r="161" spans="1:15" ht="12.75">
      <c r="A161" s="45" t="s">
        <v>423</v>
      </c>
      <c r="B161" s="19"/>
      <c r="C161" s="369">
        <f>SUM(D161:O161)</f>
        <v>0</v>
      </c>
      <c r="D161" s="129"/>
      <c r="E161" s="94"/>
      <c r="F161" s="129"/>
      <c r="G161" s="94"/>
      <c r="H161" s="94"/>
      <c r="I161" s="129"/>
      <c r="J161" s="94"/>
      <c r="K161" s="129"/>
      <c r="L161" s="94"/>
      <c r="M161" s="117"/>
      <c r="N161" s="94"/>
      <c r="O161" s="94"/>
    </row>
    <row r="162" spans="1:15" ht="12.75">
      <c r="A162" s="15" t="s">
        <v>493</v>
      </c>
      <c r="B162" s="340" t="s">
        <v>201</v>
      </c>
      <c r="C162" s="296">
        <f>SUM(D162:O162)</f>
        <v>0</v>
      </c>
      <c r="D162" s="127"/>
      <c r="E162" s="119"/>
      <c r="F162" s="127"/>
      <c r="G162" s="119"/>
      <c r="H162" s="119"/>
      <c r="I162" s="127"/>
      <c r="J162" s="119"/>
      <c r="K162" s="127"/>
      <c r="L162" s="119"/>
      <c r="M162" s="116"/>
      <c r="N162" s="119"/>
      <c r="O162" s="119">
        <v>0</v>
      </c>
    </row>
    <row r="163" spans="1:15" ht="12.75">
      <c r="A163" s="59" t="s">
        <v>578</v>
      </c>
      <c r="B163" s="50"/>
      <c r="C163" s="50"/>
      <c r="D163" s="129"/>
      <c r="E163" s="94"/>
      <c r="F163" s="129"/>
      <c r="G163" s="94"/>
      <c r="H163" s="94"/>
      <c r="I163" s="129"/>
      <c r="J163" s="94"/>
      <c r="K163" s="121"/>
      <c r="L163" s="121"/>
      <c r="M163" s="121"/>
      <c r="N163" s="121"/>
      <c r="O163" s="121"/>
    </row>
    <row r="164" spans="1:15" ht="12.75">
      <c r="A164" s="45" t="s">
        <v>41</v>
      </c>
      <c r="B164" s="50"/>
      <c r="C164" s="369">
        <f>SUM(D164:O164)</f>
        <v>0</v>
      </c>
      <c r="D164" s="129"/>
      <c r="E164" s="94"/>
      <c r="F164" s="129"/>
      <c r="G164" s="94"/>
      <c r="H164" s="94"/>
      <c r="I164" s="129"/>
      <c r="J164" s="94"/>
      <c r="K164" s="94"/>
      <c r="L164" s="94"/>
      <c r="M164" s="94"/>
      <c r="N164" s="94"/>
      <c r="O164" s="94"/>
    </row>
    <row r="165" spans="1:15" ht="12.75">
      <c r="A165" s="45" t="s">
        <v>423</v>
      </c>
      <c r="B165" s="50"/>
      <c r="C165" s="369">
        <f>SUM(D165:O165)</f>
        <v>0</v>
      </c>
      <c r="D165" s="129"/>
      <c r="E165" s="94"/>
      <c r="F165" s="129"/>
      <c r="G165" s="94"/>
      <c r="H165" s="94"/>
      <c r="I165" s="129"/>
      <c r="J165" s="94"/>
      <c r="K165" s="94"/>
      <c r="L165" s="94"/>
      <c r="M165" s="94"/>
      <c r="N165" s="94"/>
      <c r="O165" s="94"/>
    </row>
    <row r="166" spans="1:15" ht="12.75">
      <c r="A166" s="15" t="s">
        <v>493</v>
      </c>
      <c r="B166" s="341" t="s">
        <v>200</v>
      </c>
      <c r="C166" s="296">
        <f>SUM(D166:O166)</f>
        <v>0</v>
      </c>
      <c r="D166" s="129"/>
      <c r="E166" s="94"/>
      <c r="F166" s="129"/>
      <c r="G166" s="94"/>
      <c r="H166" s="94"/>
      <c r="I166" s="129"/>
      <c r="J166" s="94"/>
      <c r="K166" s="119"/>
      <c r="L166" s="119"/>
      <c r="M166" s="119"/>
      <c r="N166" s="119"/>
      <c r="O166" s="119"/>
    </row>
    <row r="167" spans="1:15" ht="12.75">
      <c r="A167" s="13" t="s">
        <v>579</v>
      </c>
      <c r="B167" s="7"/>
      <c r="C167" s="7"/>
      <c r="D167" s="125"/>
      <c r="E167" s="121"/>
      <c r="F167" s="125"/>
      <c r="G167" s="121"/>
      <c r="H167" s="121"/>
      <c r="I167" s="125"/>
      <c r="J167" s="121"/>
      <c r="K167" s="121"/>
      <c r="L167" s="125"/>
      <c r="M167" s="121"/>
      <c r="N167" s="123"/>
      <c r="O167" s="121"/>
    </row>
    <row r="168" spans="1:15" ht="12.75">
      <c r="A168" s="45" t="s">
        <v>41</v>
      </c>
      <c r="B168" s="19"/>
      <c r="C168" s="369">
        <f>SUM(D168:O168)</f>
        <v>0</v>
      </c>
      <c r="D168" s="129"/>
      <c r="E168" s="94"/>
      <c r="F168" s="129"/>
      <c r="G168" s="94"/>
      <c r="H168" s="94"/>
      <c r="I168" s="129"/>
      <c r="J168" s="94"/>
      <c r="K168" s="94"/>
      <c r="L168" s="129"/>
      <c r="M168" s="94"/>
      <c r="N168" s="117"/>
      <c r="O168" s="94"/>
    </row>
    <row r="169" spans="1:15" ht="12.75">
      <c r="A169" s="45" t="s">
        <v>423</v>
      </c>
      <c r="B169" s="19"/>
      <c r="C169" s="369">
        <f>SUM(D169:O169)</f>
        <v>0</v>
      </c>
      <c r="D169" s="129"/>
      <c r="E169" s="94"/>
      <c r="F169" s="129"/>
      <c r="G169" s="94"/>
      <c r="H169" s="94"/>
      <c r="I169" s="129"/>
      <c r="J169" s="94"/>
      <c r="K169" s="94"/>
      <c r="L169" s="129"/>
      <c r="M169" s="94"/>
      <c r="N169" s="117"/>
      <c r="O169" s="94"/>
    </row>
    <row r="170" spans="1:15" ht="12.75">
      <c r="A170" s="15" t="s">
        <v>493</v>
      </c>
      <c r="B170" s="340" t="s">
        <v>200</v>
      </c>
      <c r="C170" s="296">
        <f>SUM(D170:O170)</f>
        <v>0</v>
      </c>
      <c r="D170" s="127"/>
      <c r="E170" s="119"/>
      <c r="F170" s="127"/>
      <c r="G170" s="119"/>
      <c r="H170" s="119"/>
      <c r="I170" s="127"/>
      <c r="J170" s="119"/>
      <c r="K170" s="119"/>
      <c r="L170" s="127"/>
      <c r="M170" s="119"/>
      <c r="N170" s="116"/>
      <c r="O170" s="119">
        <v>0</v>
      </c>
    </row>
    <row r="171" spans="1:15" ht="12.75">
      <c r="A171" s="13" t="s">
        <v>580</v>
      </c>
      <c r="B171" s="7"/>
      <c r="C171" s="7"/>
      <c r="D171" s="125"/>
      <c r="E171" s="121"/>
      <c r="F171" s="125"/>
      <c r="G171" s="121"/>
      <c r="H171" s="121"/>
      <c r="I171" s="125"/>
      <c r="J171" s="121"/>
      <c r="K171" s="121"/>
      <c r="L171" s="125"/>
      <c r="M171" s="121"/>
      <c r="N171" s="123"/>
      <c r="O171" s="121"/>
    </row>
    <row r="172" spans="1:15" ht="12.75">
      <c r="A172" s="45" t="s">
        <v>41</v>
      </c>
      <c r="B172" s="19"/>
      <c r="C172" s="369">
        <f>SUM(D172:O172)</f>
        <v>0</v>
      </c>
      <c r="D172" s="129"/>
      <c r="E172" s="94"/>
      <c r="F172" s="129"/>
      <c r="G172" s="94"/>
      <c r="H172" s="94"/>
      <c r="I172" s="129"/>
      <c r="J172" s="94"/>
      <c r="K172" s="94"/>
      <c r="L172" s="129"/>
      <c r="M172" s="94"/>
      <c r="N172" s="117"/>
      <c r="O172" s="94"/>
    </row>
    <row r="173" spans="1:15" ht="12.75">
      <c r="A173" s="45" t="s">
        <v>423</v>
      </c>
      <c r="B173" s="19"/>
      <c r="C173" s="369">
        <f>SUM(D173:O173)</f>
        <v>0</v>
      </c>
      <c r="D173" s="129"/>
      <c r="E173" s="94"/>
      <c r="F173" s="129"/>
      <c r="G173" s="94"/>
      <c r="H173" s="94"/>
      <c r="I173" s="129"/>
      <c r="J173" s="94"/>
      <c r="K173" s="94"/>
      <c r="L173" s="129"/>
      <c r="M173" s="94"/>
      <c r="N173" s="117"/>
      <c r="O173" s="94"/>
    </row>
    <row r="174" spans="1:15" ht="12.75">
      <c r="A174" s="15" t="s">
        <v>493</v>
      </c>
      <c r="B174" s="340" t="s">
        <v>200</v>
      </c>
      <c r="C174" s="296">
        <f>SUM(D174:O174)</f>
        <v>0</v>
      </c>
      <c r="D174" s="127"/>
      <c r="E174" s="119"/>
      <c r="F174" s="127"/>
      <c r="G174" s="119"/>
      <c r="H174" s="119"/>
      <c r="I174" s="127"/>
      <c r="J174" s="119"/>
      <c r="K174" s="161"/>
      <c r="L174" s="127"/>
      <c r="M174" s="119"/>
      <c r="N174" s="116"/>
      <c r="O174" s="119">
        <v>0</v>
      </c>
    </row>
    <row r="175" spans="1:15" ht="12.75">
      <c r="A175" s="59" t="s">
        <v>581</v>
      </c>
      <c r="B175" s="50"/>
      <c r="C175" s="50"/>
      <c r="D175" s="129"/>
      <c r="E175" s="94"/>
      <c r="F175" s="129"/>
      <c r="G175" s="94"/>
      <c r="H175" s="94"/>
      <c r="I175" s="129"/>
      <c r="J175" s="94"/>
      <c r="K175" s="94"/>
      <c r="L175" s="129"/>
      <c r="M175" s="94"/>
      <c r="N175" s="117"/>
      <c r="O175" s="94"/>
    </row>
    <row r="176" spans="1:15" ht="12.75">
      <c r="A176" s="45" t="s">
        <v>41</v>
      </c>
      <c r="B176" s="50"/>
      <c r="C176" s="369">
        <f>SUM(D176:O176)</f>
        <v>0</v>
      </c>
      <c r="D176" s="129"/>
      <c r="E176" s="94"/>
      <c r="F176" s="129"/>
      <c r="G176" s="94"/>
      <c r="H176" s="94"/>
      <c r="I176" s="129"/>
      <c r="J176" s="94"/>
      <c r="K176" s="94"/>
      <c r="L176" s="129"/>
      <c r="M176" s="94"/>
      <c r="N176" s="117"/>
      <c r="O176" s="94"/>
    </row>
    <row r="177" spans="1:15" ht="12.75">
      <c r="A177" s="45" t="s">
        <v>423</v>
      </c>
      <c r="B177" s="50"/>
      <c r="C177" s="369">
        <f>SUM(D177:O177)</f>
        <v>0</v>
      </c>
      <c r="D177" s="129"/>
      <c r="E177" s="94"/>
      <c r="F177" s="129"/>
      <c r="G177" s="94"/>
      <c r="H177" s="94"/>
      <c r="I177" s="129"/>
      <c r="J177" s="94"/>
      <c r="K177" s="94"/>
      <c r="L177" s="129"/>
      <c r="M177" s="94"/>
      <c r="N177" s="117"/>
      <c r="O177" s="94"/>
    </row>
    <row r="178" spans="1:15" ht="12.75">
      <c r="A178" s="15" t="s">
        <v>493</v>
      </c>
      <c r="B178" s="341" t="s">
        <v>200</v>
      </c>
      <c r="C178" s="296">
        <f>SUM(D178:O178)</f>
        <v>0</v>
      </c>
      <c r="D178" s="117"/>
      <c r="E178" s="94"/>
      <c r="F178" s="129"/>
      <c r="G178" s="94"/>
      <c r="H178" s="94"/>
      <c r="I178" s="129"/>
      <c r="J178" s="94"/>
      <c r="K178" s="94"/>
      <c r="L178" s="129"/>
      <c r="M178" s="94"/>
      <c r="N178" s="117"/>
      <c r="O178" s="94">
        <v>0</v>
      </c>
    </row>
    <row r="179" spans="1:15" ht="12.75">
      <c r="A179" s="56" t="s">
        <v>721</v>
      </c>
      <c r="B179" s="56"/>
      <c r="C179" s="7"/>
      <c r="D179" s="125"/>
      <c r="E179" s="121"/>
      <c r="F179" s="125"/>
      <c r="G179" s="121"/>
      <c r="H179" s="125"/>
      <c r="I179" s="121"/>
      <c r="J179" s="125"/>
      <c r="K179" s="121"/>
      <c r="L179" s="125"/>
      <c r="M179" s="121"/>
      <c r="N179" s="123"/>
      <c r="O179" s="121"/>
    </row>
    <row r="180" spans="1:15" ht="12.75">
      <c r="A180" s="45" t="s">
        <v>41</v>
      </c>
      <c r="B180" s="59"/>
      <c r="C180" s="369">
        <f>SUM(D180:O180)</f>
        <v>1239784</v>
      </c>
      <c r="D180" s="129"/>
      <c r="E180" s="94"/>
      <c r="F180" s="129"/>
      <c r="G180" s="94">
        <v>1239784</v>
      </c>
      <c r="H180" s="129"/>
      <c r="I180" s="94"/>
      <c r="J180" s="129"/>
      <c r="K180" s="94"/>
      <c r="L180" s="129"/>
      <c r="M180" s="94"/>
      <c r="N180" s="117"/>
      <c r="O180" s="94"/>
    </row>
    <row r="181" spans="1:15" ht="12.75">
      <c r="A181" s="45" t="s">
        <v>423</v>
      </c>
      <c r="B181" s="59"/>
      <c r="C181" s="204">
        <f>SUM(D181:O181)</f>
        <v>1385825</v>
      </c>
      <c r="D181" s="129"/>
      <c r="E181" s="94"/>
      <c r="F181" s="129"/>
      <c r="G181" s="94">
        <v>1385825</v>
      </c>
      <c r="H181" s="129"/>
      <c r="I181" s="94"/>
      <c r="J181" s="129"/>
      <c r="K181" s="94"/>
      <c r="L181" s="129"/>
      <c r="M181" s="94"/>
      <c r="N181" s="117"/>
      <c r="O181" s="94"/>
    </row>
    <row r="182" spans="1:15" ht="12.75">
      <c r="A182" s="15" t="s">
        <v>553</v>
      </c>
      <c r="B182" s="340" t="s">
        <v>200</v>
      </c>
      <c r="C182" s="296">
        <f>SUM(D182:O182)</f>
        <v>1385825</v>
      </c>
      <c r="D182" s="129"/>
      <c r="E182" s="94"/>
      <c r="F182" s="129"/>
      <c r="G182" s="94">
        <v>1385825</v>
      </c>
      <c r="H182" s="129"/>
      <c r="I182" s="94"/>
      <c r="J182" s="129"/>
      <c r="K182" s="94"/>
      <c r="L182" s="129"/>
      <c r="M182" s="94"/>
      <c r="N182" s="117"/>
      <c r="O182" s="94"/>
    </row>
    <row r="183" spans="1:15" ht="12.75">
      <c r="A183" s="23" t="s">
        <v>137</v>
      </c>
      <c r="B183" s="23"/>
      <c r="C183" s="299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</row>
    <row r="184" spans="1:15" ht="12.75">
      <c r="A184" s="59" t="s">
        <v>41</v>
      </c>
      <c r="B184" s="23"/>
      <c r="C184" s="370">
        <f>SUM(D184:O184)</f>
        <v>2008858</v>
      </c>
      <c r="D184" s="132">
        <f>SUM(D136,D140,D148,D152,D156,D160,D164,D168,D172,D176,D180,D211)</f>
        <v>0</v>
      </c>
      <c r="E184" s="132">
        <v>572052</v>
      </c>
      <c r="F184" s="132">
        <f>SUM(F136,F140,F148,F152,F156,F160,F164,F168,F172,F176,F180,F211)</f>
        <v>0</v>
      </c>
      <c r="G184" s="132">
        <f>SUM(G136,G140,G148,G152,G156,G160,G164,G168,G172,G176,G180,G211)</f>
        <v>1239784</v>
      </c>
      <c r="H184" s="132">
        <v>98901</v>
      </c>
      <c r="I184" s="132">
        <v>30312</v>
      </c>
      <c r="J184" s="132">
        <v>10800</v>
      </c>
      <c r="K184" s="132">
        <f>SUM(K136,K140,K148,K152,K156,K160,K164,K168,K172,K176,K180,K211)</f>
        <v>0</v>
      </c>
      <c r="L184" s="132">
        <v>15552</v>
      </c>
      <c r="M184" s="132">
        <v>41457</v>
      </c>
      <c r="N184" s="132">
        <f>SUM(N136,N140,N148,N152,N156,N160,N164,N168,N172,N176,N180,N211)</f>
        <v>0</v>
      </c>
      <c r="O184" s="132">
        <f>SUM(O136,O140,O148,O152,O156,O160,O164,O168,O172,O176,O180,O211)</f>
        <v>0</v>
      </c>
    </row>
    <row r="185" spans="1:15" ht="12.75">
      <c r="A185" s="59" t="s">
        <v>500</v>
      </c>
      <c r="B185" s="23"/>
      <c r="C185" s="370">
        <f>SUM(D185:O185)</f>
        <v>2592630</v>
      </c>
      <c r="D185" s="132">
        <f>SUM(D137,D141,D149,D153,D157,D161,D165,D169,D173,D177,D181,D212)</f>
        <v>0</v>
      </c>
      <c r="E185" s="132">
        <v>597514</v>
      </c>
      <c r="F185" s="132">
        <v>0</v>
      </c>
      <c r="G185" s="132">
        <f>SUM(G137,G141,G149,G153,G157,G161,G165,G169,G173,G177,G181,G212)</f>
        <v>1385825</v>
      </c>
      <c r="H185" s="132">
        <f>SUM(H137,H141,H149,H153,H157,H161,H165,H169,H173,H177,H181,H212)</f>
        <v>102366</v>
      </c>
      <c r="I185" s="132">
        <f>SUM(I137,I141,I149,I153,I157,I161,I165,I169,I173,I177,I181,I212)</f>
        <v>30312</v>
      </c>
      <c r="J185" s="132">
        <f>SUM(J137,J141,J149,J153,J157,J161,J165,J169,J173,J177,J181,J212)</f>
        <v>31950</v>
      </c>
      <c r="K185" s="132">
        <f>SUM(K137,K141,K149,K153,K157,K161,K165,K169,K173,K177,K181,K212)</f>
        <v>0</v>
      </c>
      <c r="L185" s="132">
        <f>SUM(L137,L141,L149,L153,L157,L161,L165,L169,L173,L177,L181,L212)</f>
        <v>552</v>
      </c>
      <c r="M185" s="132">
        <f>SUM(M137,M141,M149,M153,M157,M161,M165,M169,M173,M177,M181,M212)</f>
        <v>41457</v>
      </c>
      <c r="N185" s="132">
        <v>250500</v>
      </c>
      <c r="O185" s="132">
        <v>152154</v>
      </c>
    </row>
    <row r="186" spans="1:15" s="279" customFormat="1" ht="12.75">
      <c r="A186" s="45" t="s">
        <v>440</v>
      </c>
      <c r="B186" s="11"/>
      <c r="C186" s="409">
        <f>SUM(D186:O186)</f>
        <v>198486</v>
      </c>
      <c r="D186" s="94">
        <f>SUM(D34,D81,)</f>
        <v>0</v>
      </c>
      <c r="E186" s="94">
        <f aca="true" t="shared" si="4" ref="E186:O186">SUM(E34,E81,)</f>
        <v>49981</v>
      </c>
      <c r="F186" s="94">
        <f t="shared" si="4"/>
        <v>1305</v>
      </c>
      <c r="G186" s="94">
        <f t="shared" si="4"/>
        <v>0</v>
      </c>
      <c r="H186" s="94">
        <f t="shared" si="4"/>
        <v>0</v>
      </c>
      <c r="I186" s="94">
        <f t="shared" si="4"/>
        <v>0</v>
      </c>
      <c r="J186" s="94">
        <f t="shared" si="4"/>
        <v>0</v>
      </c>
      <c r="K186" s="94">
        <f t="shared" si="4"/>
        <v>0</v>
      </c>
      <c r="L186" s="94">
        <f t="shared" si="4"/>
        <v>0</v>
      </c>
      <c r="M186" s="94">
        <f t="shared" si="4"/>
        <v>0</v>
      </c>
      <c r="N186" s="94">
        <f t="shared" si="4"/>
        <v>140000</v>
      </c>
      <c r="O186" s="94">
        <f t="shared" si="4"/>
        <v>7200</v>
      </c>
    </row>
    <row r="187" spans="1:16" ht="12.75">
      <c r="A187" s="48" t="s">
        <v>423</v>
      </c>
      <c r="B187" s="14"/>
      <c r="C187" s="371">
        <f>SUM(D187:O187)</f>
        <v>2791116</v>
      </c>
      <c r="D187" s="136">
        <f>SUM(D185,D186)</f>
        <v>0</v>
      </c>
      <c r="E187" s="136">
        <f aca="true" t="shared" si="5" ref="E187:O187">SUM(E185,E186)</f>
        <v>647495</v>
      </c>
      <c r="F187" s="136">
        <f t="shared" si="5"/>
        <v>1305</v>
      </c>
      <c r="G187" s="136">
        <f t="shared" si="5"/>
        <v>1385825</v>
      </c>
      <c r="H187" s="136">
        <f t="shared" si="5"/>
        <v>102366</v>
      </c>
      <c r="I187" s="136">
        <f t="shared" si="5"/>
        <v>30312</v>
      </c>
      <c r="J187" s="136">
        <f t="shared" si="5"/>
        <v>31950</v>
      </c>
      <c r="K187" s="136">
        <f t="shared" si="5"/>
        <v>0</v>
      </c>
      <c r="L187" s="136">
        <f t="shared" si="5"/>
        <v>552</v>
      </c>
      <c r="M187" s="136">
        <f t="shared" si="5"/>
        <v>41457</v>
      </c>
      <c r="N187" s="136">
        <f t="shared" si="5"/>
        <v>390500</v>
      </c>
      <c r="O187" s="136">
        <f t="shared" si="5"/>
        <v>159354</v>
      </c>
      <c r="P187" s="156"/>
    </row>
    <row r="188" spans="1:24" ht="12.75">
      <c r="A188" s="10" t="s">
        <v>138</v>
      </c>
      <c r="B188" s="10"/>
      <c r="C188" s="7"/>
      <c r="D188" s="117"/>
      <c r="E188" s="94"/>
      <c r="F188" s="94"/>
      <c r="G188" s="129"/>
      <c r="H188" s="94"/>
      <c r="I188" s="94"/>
      <c r="J188" s="94"/>
      <c r="K188" s="94"/>
      <c r="L188" s="117"/>
      <c r="M188" s="117"/>
      <c r="N188" s="117"/>
      <c r="O188" s="117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2.75">
      <c r="A189" s="45" t="s">
        <v>41</v>
      </c>
      <c r="B189" s="11"/>
      <c r="C189" s="369">
        <f>SUM(D189:O189)</f>
        <v>-275270</v>
      </c>
      <c r="D189" s="129"/>
      <c r="E189" s="94"/>
      <c r="F189" s="94"/>
      <c r="G189" s="129">
        <v>-275270</v>
      </c>
      <c r="H189" s="94"/>
      <c r="I189" s="94"/>
      <c r="J189" s="94"/>
      <c r="K189" s="94"/>
      <c r="L189" s="117"/>
      <c r="M189" s="117"/>
      <c r="N189" s="117"/>
      <c r="O189" s="117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2.75">
      <c r="A190" s="45" t="s">
        <v>423</v>
      </c>
      <c r="B190" s="11"/>
      <c r="C190" s="369">
        <f>SUM(D190:O190)</f>
        <v>-274566</v>
      </c>
      <c r="D190" s="129"/>
      <c r="E190" s="94"/>
      <c r="F190" s="94"/>
      <c r="G190" s="129">
        <v>-274566</v>
      </c>
      <c r="H190" s="94"/>
      <c r="I190" s="94"/>
      <c r="J190" s="94"/>
      <c r="K190" s="94"/>
      <c r="L190" s="117"/>
      <c r="M190" s="117"/>
      <c r="N190" s="117"/>
      <c r="O190" s="117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2.75">
      <c r="A191" s="45" t="s">
        <v>440</v>
      </c>
      <c r="B191" s="11"/>
      <c r="C191" s="369">
        <f>SUM(D191:O191)</f>
        <v>3757</v>
      </c>
      <c r="D191" s="129"/>
      <c r="E191" s="94"/>
      <c r="F191" s="94"/>
      <c r="G191" s="129">
        <v>3757</v>
      </c>
      <c r="H191" s="94"/>
      <c r="I191" s="94"/>
      <c r="J191" s="94"/>
      <c r="K191" s="94"/>
      <c r="L191" s="117"/>
      <c r="M191" s="117"/>
      <c r="N191" s="117"/>
      <c r="O191" s="117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2.75">
      <c r="A192" s="15" t="s">
        <v>598</v>
      </c>
      <c r="B192" s="119"/>
      <c r="C192" s="296">
        <f>SUM(D192:O192)</f>
        <v>-270809</v>
      </c>
      <c r="D192" s="127"/>
      <c r="E192" s="119">
        <v>0</v>
      </c>
      <c r="F192" s="119">
        <v>0</v>
      </c>
      <c r="G192" s="127">
        <v>-270809</v>
      </c>
      <c r="H192" s="119">
        <v>0</v>
      </c>
      <c r="I192" s="119">
        <v>0</v>
      </c>
      <c r="J192" s="119">
        <v>0</v>
      </c>
      <c r="K192" s="119">
        <v>0</v>
      </c>
      <c r="L192" s="116">
        <v>0</v>
      </c>
      <c r="M192" s="116">
        <v>0</v>
      </c>
      <c r="N192" s="116">
        <v>0</v>
      </c>
      <c r="O192" s="116">
        <v>0</v>
      </c>
      <c r="P192" s="122">
        <f>C189-C192</f>
        <v>-4461</v>
      </c>
      <c r="Q192" s="5"/>
      <c r="R192" s="5"/>
      <c r="S192" s="5"/>
      <c r="T192" s="5"/>
      <c r="U192" s="5"/>
      <c r="V192" s="5"/>
      <c r="W192" s="5"/>
      <c r="X192" s="5"/>
    </row>
    <row r="193" spans="1:24" ht="12.75">
      <c r="A193" s="11" t="s">
        <v>444</v>
      </c>
      <c r="B193" s="11"/>
      <c r="C193" s="19"/>
      <c r="D193" s="129"/>
      <c r="E193" s="94"/>
      <c r="F193" s="94"/>
      <c r="G193" s="129"/>
      <c r="H193" s="94"/>
      <c r="I193" s="94"/>
      <c r="J193" s="94"/>
      <c r="K193" s="94"/>
      <c r="L193" s="117"/>
      <c r="M193" s="117"/>
      <c r="N193" s="117"/>
      <c r="O193" s="121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2.75">
      <c r="A194" s="45" t="s">
        <v>41</v>
      </c>
      <c r="B194" s="11"/>
      <c r="C194" s="369">
        <f>SUM(D194:O194)</f>
        <v>-820145</v>
      </c>
      <c r="D194" s="129"/>
      <c r="E194" s="94">
        <v>-503728</v>
      </c>
      <c r="F194" s="94"/>
      <c r="G194" s="129">
        <v>-316417</v>
      </c>
      <c r="H194" s="94"/>
      <c r="I194" s="94"/>
      <c r="J194" s="94"/>
      <c r="K194" s="94" t="s">
        <v>599</v>
      </c>
      <c r="L194" s="117"/>
      <c r="M194" s="117"/>
      <c r="N194" s="117"/>
      <c r="O194" s="94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2.75">
      <c r="A195" s="45" t="s">
        <v>494</v>
      </c>
      <c r="B195" s="11"/>
      <c r="C195" s="369">
        <f>SUM(D195:O195)</f>
        <v>-852628</v>
      </c>
      <c r="D195" s="129"/>
      <c r="E195" s="94">
        <v>-536211</v>
      </c>
      <c r="F195" s="94"/>
      <c r="G195" s="129">
        <v>-316417</v>
      </c>
      <c r="H195" s="94"/>
      <c r="I195" s="94"/>
      <c r="J195" s="94"/>
      <c r="K195" s="94"/>
      <c r="L195" s="117"/>
      <c r="M195" s="117"/>
      <c r="N195" s="117"/>
      <c r="O195" s="94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2.75">
      <c r="A196" s="45" t="s">
        <v>440</v>
      </c>
      <c r="B196" s="11"/>
      <c r="C196" s="369">
        <f>SUM(D196:O196)</f>
        <v>-17840</v>
      </c>
      <c r="D196" s="129"/>
      <c r="E196" s="94">
        <v>-17840</v>
      </c>
      <c r="F196" s="94"/>
      <c r="G196" s="129">
        <v>0</v>
      </c>
      <c r="H196" s="94"/>
      <c r="I196" s="94"/>
      <c r="J196" s="94"/>
      <c r="K196" s="94"/>
      <c r="L196" s="117"/>
      <c r="M196" s="117"/>
      <c r="N196" s="117"/>
      <c r="O196" s="94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2.75">
      <c r="A197" s="15" t="s">
        <v>508</v>
      </c>
      <c r="B197" s="94"/>
      <c r="C197" s="296">
        <f>SUM(D197:O197)</f>
        <v>-870468</v>
      </c>
      <c r="D197" s="129"/>
      <c r="E197" s="94">
        <f>SUM(E195:E196)</f>
        <v>-554051</v>
      </c>
      <c r="F197" s="94">
        <v>0</v>
      </c>
      <c r="G197" s="94">
        <f>SUM(G195:G196)</f>
        <v>-316417</v>
      </c>
      <c r="H197" s="94">
        <v>0</v>
      </c>
      <c r="I197" s="94">
        <v>0</v>
      </c>
      <c r="J197" s="94">
        <v>0</v>
      </c>
      <c r="K197" s="94">
        <v>0</v>
      </c>
      <c r="L197" s="94">
        <v>0</v>
      </c>
      <c r="M197" s="94">
        <v>0</v>
      </c>
      <c r="N197" s="94">
        <v>0</v>
      </c>
      <c r="O197" s="119">
        <v>0</v>
      </c>
      <c r="P197" s="122">
        <f>C194-C197</f>
        <v>50323</v>
      </c>
      <c r="Q197" s="122">
        <f>SUM(P192,P197)</f>
        <v>45862</v>
      </c>
      <c r="R197" s="5"/>
      <c r="S197" s="5"/>
      <c r="T197" s="5"/>
      <c r="U197" s="5"/>
      <c r="V197" s="5"/>
      <c r="W197" s="5"/>
      <c r="X197" s="5"/>
    </row>
    <row r="198" spans="1:24" ht="12.75">
      <c r="A198" s="56" t="s">
        <v>42</v>
      </c>
      <c r="B198" s="56"/>
      <c r="C198" s="49"/>
      <c r="D198" s="141"/>
      <c r="E198" s="137"/>
      <c r="F198" s="137"/>
      <c r="G198" s="139"/>
      <c r="H198" s="137"/>
      <c r="I198" s="137"/>
      <c r="J198" s="137"/>
      <c r="K198" s="137"/>
      <c r="L198" s="141"/>
      <c r="M198" s="141"/>
      <c r="N198" s="141"/>
      <c r="O198" s="13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2.75">
      <c r="A199" s="59" t="s">
        <v>41</v>
      </c>
      <c r="B199" s="59"/>
      <c r="C199" s="369">
        <f aca="true" t="shared" si="6" ref="C199:C205">SUM(D199:O199)</f>
        <v>913443</v>
      </c>
      <c r="D199" s="135"/>
      <c r="E199" s="132">
        <v>68324</v>
      </c>
      <c r="F199" s="132"/>
      <c r="G199" s="133">
        <v>648097</v>
      </c>
      <c r="H199" s="132">
        <v>98901</v>
      </c>
      <c r="I199" s="132">
        <v>30312</v>
      </c>
      <c r="J199" s="132">
        <v>10800</v>
      </c>
      <c r="K199" s="132"/>
      <c r="L199" s="135">
        <v>15552</v>
      </c>
      <c r="M199" s="135">
        <v>41457</v>
      </c>
      <c r="N199" s="135"/>
      <c r="O199" s="13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2.75">
      <c r="A200" s="59" t="s">
        <v>423</v>
      </c>
      <c r="B200" s="59"/>
      <c r="C200" s="369">
        <f t="shared" si="6"/>
        <v>1465436</v>
      </c>
      <c r="D200" s="135"/>
      <c r="E200" s="132">
        <v>61303</v>
      </c>
      <c r="F200" s="132">
        <v>0</v>
      </c>
      <c r="G200" s="132">
        <v>794842</v>
      </c>
      <c r="H200" s="132">
        <v>102366</v>
      </c>
      <c r="I200" s="132">
        <v>30312</v>
      </c>
      <c r="J200" s="132">
        <v>31950</v>
      </c>
      <c r="K200" s="132">
        <v>0</v>
      </c>
      <c r="L200" s="132">
        <v>552</v>
      </c>
      <c r="M200" s="132">
        <v>41457</v>
      </c>
      <c r="N200" s="132">
        <v>250500</v>
      </c>
      <c r="O200" s="132">
        <v>152154</v>
      </c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2.75">
      <c r="A201" s="59" t="s">
        <v>440</v>
      </c>
      <c r="B201" s="59"/>
      <c r="C201" s="369">
        <f t="shared" si="6"/>
        <v>184403</v>
      </c>
      <c r="D201" s="135"/>
      <c r="E201" s="132">
        <f>SUM(E186,E191,E196)</f>
        <v>32141</v>
      </c>
      <c r="F201" s="132">
        <f aca="true" t="shared" si="7" ref="F201:O201">SUM(F186,F191,F196)</f>
        <v>1305</v>
      </c>
      <c r="G201" s="132">
        <f t="shared" si="7"/>
        <v>3757</v>
      </c>
      <c r="H201" s="132">
        <f t="shared" si="7"/>
        <v>0</v>
      </c>
      <c r="I201" s="132">
        <f t="shared" si="7"/>
        <v>0</v>
      </c>
      <c r="J201" s="132">
        <f t="shared" si="7"/>
        <v>0</v>
      </c>
      <c r="K201" s="132">
        <f t="shared" si="7"/>
        <v>0</v>
      </c>
      <c r="L201" s="132">
        <f t="shared" si="7"/>
        <v>0</v>
      </c>
      <c r="M201" s="132">
        <f t="shared" si="7"/>
        <v>0</v>
      </c>
      <c r="N201" s="132">
        <f t="shared" si="7"/>
        <v>140000</v>
      </c>
      <c r="O201" s="132">
        <f t="shared" si="7"/>
        <v>7200</v>
      </c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2.75">
      <c r="A202" s="59" t="s">
        <v>598</v>
      </c>
      <c r="B202" s="59"/>
      <c r="C202" s="369">
        <f t="shared" si="6"/>
        <v>1649839</v>
      </c>
      <c r="D202" s="322">
        <f aca="true" t="shared" si="8" ref="D202:O202">SUM(D187,D192,D197)</f>
        <v>0</v>
      </c>
      <c r="E202" s="322">
        <f t="shared" si="8"/>
        <v>93444</v>
      </c>
      <c r="F202" s="322">
        <f t="shared" si="8"/>
        <v>1305</v>
      </c>
      <c r="G202" s="322">
        <f t="shared" si="8"/>
        <v>798599</v>
      </c>
      <c r="H202" s="322">
        <f t="shared" si="8"/>
        <v>102366</v>
      </c>
      <c r="I202" s="322">
        <f t="shared" si="8"/>
        <v>30312</v>
      </c>
      <c r="J202" s="322">
        <f t="shared" si="8"/>
        <v>31950</v>
      </c>
      <c r="K202" s="322">
        <f t="shared" si="8"/>
        <v>0</v>
      </c>
      <c r="L202" s="322">
        <f t="shared" si="8"/>
        <v>552</v>
      </c>
      <c r="M202" s="322">
        <f t="shared" si="8"/>
        <v>41457</v>
      </c>
      <c r="N202" s="322">
        <f t="shared" si="8"/>
        <v>390500</v>
      </c>
      <c r="O202" s="322">
        <f t="shared" si="8"/>
        <v>159354</v>
      </c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2.75">
      <c r="A203" s="56" t="s">
        <v>424</v>
      </c>
      <c r="B203" s="251"/>
      <c r="C203" s="373">
        <f t="shared" si="6"/>
        <v>1305248</v>
      </c>
      <c r="D203" s="141">
        <f>D202-(D205-D208)</f>
        <v>0</v>
      </c>
      <c r="E203" s="137">
        <v>68324</v>
      </c>
      <c r="F203" s="139">
        <f aca="true" t="shared" si="9" ref="F203:N203">F202-(F205-F208)</f>
        <v>1305</v>
      </c>
      <c r="G203" s="137">
        <v>648097</v>
      </c>
      <c r="H203" s="137">
        <v>98901</v>
      </c>
      <c r="I203" s="137">
        <f t="shared" si="9"/>
        <v>30312</v>
      </c>
      <c r="J203" s="137">
        <v>10800</v>
      </c>
      <c r="K203" s="137">
        <f t="shared" si="9"/>
        <v>0</v>
      </c>
      <c r="L203" s="137">
        <v>15552</v>
      </c>
      <c r="M203" s="139">
        <f t="shared" si="9"/>
        <v>41457</v>
      </c>
      <c r="N203" s="137">
        <f t="shared" si="9"/>
        <v>390500</v>
      </c>
      <c r="O203" s="137">
        <v>0</v>
      </c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2.75">
      <c r="A204" s="48" t="s">
        <v>428</v>
      </c>
      <c r="B204" s="278"/>
      <c r="C204" s="309">
        <f t="shared" si="6"/>
        <v>1649839</v>
      </c>
      <c r="D204" s="410">
        <f>SUM(D202)</f>
        <v>0</v>
      </c>
      <c r="E204" s="136">
        <f aca="true" t="shared" si="10" ref="E204:O204">SUM(E202)</f>
        <v>93444</v>
      </c>
      <c r="F204" s="136">
        <f t="shared" si="10"/>
        <v>1305</v>
      </c>
      <c r="G204" s="136">
        <f t="shared" si="10"/>
        <v>798599</v>
      </c>
      <c r="H204" s="136">
        <f t="shared" si="10"/>
        <v>102366</v>
      </c>
      <c r="I204" s="136">
        <f t="shared" si="10"/>
        <v>30312</v>
      </c>
      <c r="J204" s="136">
        <f t="shared" si="10"/>
        <v>31950</v>
      </c>
      <c r="K204" s="136">
        <f t="shared" si="10"/>
        <v>0</v>
      </c>
      <c r="L204" s="136">
        <f t="shared" si="10"/>
        <v>552</v>
      </c>
      <c r="M204" s="136">
        <f t="shared" si="10"/>
        <v>41457</v>
      </c>
      <c r="N204" s="136">
        <f t="shared" si="10"/>
        <v>390500</v>
      </c>
      <c r="O204" s="136">
        <f t="shared" si="10"/>
        <v>159354</v>
      </c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2.75">
      <c r="A205" s="56" t="s">
        <v>425</v>
      </c>
      <c r="B205" s="56"/>
      <c r="C205" s="322">
        <f t="shared" si="6"/>
        <v>0</v>
      </c>
      <c r="D205" s="137">
        <f aca="true" t="shared" si="11" ref="D205:O205">SUM(D98,D106,D126,D130,D134,D138,D162,)</f>
        <v>0</v>
      </c>
      <c r="E205" s="137">
        <f t="shared" si="11"/>
        <v>0</v>
      </c>
      <c r="F205" s="139">
        <f t="shared" si="11"/>
        <v>0</v>
      </c>
      <c r="G205" s="137">
        <f t="shared" si="11"/>
        <v>0</v>
      </c>
      <c r="H205" s="137">
        <f t="shared" si="11"/>
        <v>0</v>
      </c>
      <c r="I205" s="137">
        <f t="shared" si="11"/>
        <v>0</v>
      </c>
      <c r="J205" s="137">
        <f t="shared" si="11"/>
        <v>0</v>
      </c>
      <c r="K205" s="137">
        <f t="shared" si="11"/>
        <v>0</v>
      </c>
      <c r="L205" s="137">
        <f t="shared" si="11"/>
        <v>0</v>
      </c>
      <c r="M205" s="139">
        <f t="shared" si="11"/>
        <v>0</v>
      </c>
      <c r="N205" s="137">
        <f t="shared" si="11"/>
        <v>0</v>
      </c>
      <c r="O205" s="137">
        <f t="shared" si="11"/>
        <v>0</v>
      </c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2.75">
      <c r="A206" s="48" t="s">
        <v>429</v>
      </c>
      <c r="B206" s="48"/>
      <c r="C206" s="309"/>
      <c r="D206" s="136"/>
      <c r="E206" s="136"/>
      <c r="F206" s="372"/>
      <c r="G206" s="136"/>
      <c r="H206" s="136"/>
      <c r="I206" s="136"/>
      <c r="J206" s="136"/>
      <c r="K206" s="136"/>
      <c r="L206" s="136"/>
      <c r="M206" s="372"/>
      <c r="N206" s="136"/>
      <c r="O206" s="136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2.75">
      <c r="A207" s="59" t="s">
        <v>426</v>
      </c>
      <c r="B207" s="59"/>
      <c r="C207" s="322"/>
      <c r="D207" s="132"/>
      <c r="E207" s="132"/>
      <c r="F207" s="133"/>
      <c r="G207" s="132"/>
      <c r="H207" s="132"/>
      <c r="I207" s="132"/>
      <c r="J207" s="132"/>
      <c r="K207" s="132"/>
      <c r="L207" s="132"/>
      <c r="M207" s="133"/>
      <c r="N207" s="132"/>
      <c r="O207" s="132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2.75">
      <c r="A208" s="48" t="s">
        <v>430</v>
      </c>
      <c r="B208" s="48"/>
      <c r="C208" s="309">
        <f>SUM(D208:O208)</f>
        <v>0</v>
      </c>
      <c r="D208" s="136">
        <f>SUM(D14)</f>
        <v>0</v>
      </c>
      <c r="E208" s="136">
        <f aca="true" t="shared" si="12" ref="E208:O208">SUM(E14)</f>
        <v>0</v>
      </c>
      <c r="F208" s="136">
        <f t="shared" si="12"/>
        <v>0</v>
      </c>
      <c r="G208" s="136">
        <f t="shared" si="12"/>
        <v>0</v>
      </c>
      <c r="H208" s="136">
        <f t="shared" si="12"/>
        <v>0</v>
      </c>
      <c r="I208" s="136">
        <f t="shared" si="12"/>
        <v>0</v>
      </c>
      <c r="J208" s="136">
        <f t="shared" si="12"/>
        <v>0</v>
      </c>
      <c r="K208" s="136">
        <f t="shared" si="12"/>
        <v>0</v>
      </c>
      <c r="L208" s="136">
        <f t="shared" si="12"/>
        <v>0</v>
      </c>
      <c r="M208" s="136">
        <f t="shared" si="12"/>
        <v>0</v>
      </c>
      <c r="N208" s="136">
        <f t="shared" si="12"/>
        <v>0</v>
      </c>
      <c r="O208" s="136">
        <f t="shared" si="12"/>
        <v>0</v>
      </c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2.75">
      <c r="A209" s="66"/>
      <c r="B209" s="66"/>
      <c r="C209" s="67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2.75">
      <c r="A210" s="5" t="s">
        <v>146</v>
      </c>
      <c r="B210" s="5"/>
      <c r="C210" s="255"/>
      <c r="D210" s="13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2.75">
      <c r="A211" s="1" t="s">
        <v>132</v>
      </c>
      <c r="B211" s="1"/>
      <c r="C211" s="25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2.75">
      <c r="A212" s="186" t="s">
        <v>427</v>
      </c>
      <c r="B212" s="186"/>
      <c r="C212" s="257"/>
      <c r="D212" s="163">
        <f aca="true" t="shared" si="13" ref="D212:O212">SUM(D14,D17,D22,D35,D39,D43,D47,D51,D55,D59,D63,D67,D71,D75,D82,D86,D90,D94,D98,D102,D106,D110,D114,D122,D126,D130,D134,)</f>
        <v>0</v>
      </c>
      <c r="E212" s="163">
        <f t="shared" si="13"/>
        <v>647495</v>
      </c>
      <c r="F212" s="163">
        <f t="shared" si="13"/>
        <v>1305</v>
      </c>
      <c r="G212" s="163">
        <f t="shared" si="13"/>
        <v>0</v>
      </c>
      <c r="H212" s="163">
        <f t="shared" si="13"/>
        <v>97580</v>
      </c>
      <c r="I212" s="163">
        <f t="shared" si="13"/>
        <v>30312</v>
      </c>
      <c r="J212" s="163">
        <f t="shared" si="13"/>
        <v>31950</v>
      </c>
      <c r="K212" s="163">
        <f t="shared" si="13"/>
        <v>0</v>
      </c>
      <c r="L212" s="163">
        <f t="shared" si="13"/>
        <v>552</v>
      </c>
      <c r="M212" s="163">
        <f t="shared" si="13"/>
        <v>41457</v>
      </c>
      <c r="N212" s="163">
        <f t="shared" si="13"/>
        <v>390500</v>
      </c>
      <c r="O212" s="163">
        <f t="shared" si="13"/>
        <v>159354</v>
      </c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2.75">
      <c r="A213" s="1" t="s">
        <v>499</v>
      </c>
      <c r="B213" s="1"/>
      <c r="C213" s="256"/>
      <c r="D213" s="163">
        <f aca="true" t="shared" si="14" ref="D213:O213">SUM(D15,D18,D23,D36,D40,D44,D48,D52,D56,D60,D64,D68,D72,D76,D83,D87,D91,D95,D99,D103,D107,D111,D119,D123,D127,D131,D135,)</f>
        <v>0</v>
      </c>
      <c r="E213" s="163">
        <f t="shared" si="14"/>
        <v>0</v>
      </c>
      <c r="F213" s="163">
        <f t="shared" si="14"/>
        <v>0</v>
      </c>
      <c r="G213" s="163">
        <f t="shared" si="14"/>
        <v>0</v>
      </c>
      <c r="H213" s="163">
        <f t="shared" si="14"/>
        <v>3093</v>
      </c>
      <c r="I213" s="163">
        <f t="shared" si="14"/>
        <v>0</v>
      </c>
      <c r="J213" s="163">
        <f t="shared" si="14"/>
        <v>0</v>
      </c>
      <c r="K213" s="163">
        <f t="shared" si="14"/>
        <v>0</v>
      </c>
      <c r="L213" s="163">
        <f t="shared" si="14"/>
        <v>0</v>
      </c>
      <c r="M213" s="163">
        <f t="shared" si="14"/>
        <v>0</v>
      </c>
      <c r="N213" s="163">
        <f t="shared" si="14"/>
        <v>0</v>
      </c>
      <c r="O213" s="163">
        <f t="shared" si="14"/>
        <v>0</v>
      </c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2.75">
      <c r="A214" s="1"/>
      <c r="B214" s="1"/>
      <c r="C214" s="256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2.75">
      <c r="A215" s="1"/>
      <c r="B215" s="1"/>
      <c r="C215" s="256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2.75">
      <c r="A216" s="5"/>
      <c r="B216" s="5"/>
      <c r="C216" s="255"/>
      <c r="D216" s="122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2.75">
      <c r="A217" s="5"/>
      <c r="B217" s="5"/>
      <c r="C217" s="255"/>
      <c r="D217" s="122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2.75">
      <c r="A218" s="5"/>
      <c r="B218" s="5"/>
      <c r="C218" s="25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2.75">
      <c r="A219" s="5"/>
      <c r="B219" s="5"/>
      <c r="C219" s="255"/>
      <c r="D219" s="122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2.75">
      <c r="A220" s="5"/>
      <c r="B220" s="5"/>
      <c r="C220" s="25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2.75">
      <c r="A221" s="5"/>
      <c r="B221" s="5"/>
      <c r="C221" s="25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2.75">
      <c r="A222" s="5"/>
      <c r="B222" s="5"/>
      <c r="C222" s="25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2.75">
      <c r="A223" s="5"/>
      <c r="B223" s="5"/>
      <c r="C223" s="25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2.75">
      <c r="A224" s="5"/>
      <c r="B224" s="5"/>
      <c r="C224" s="25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2.75">
      <c r="A225" s="5"/>
      <c r="B225" s="5"/>
      <c r="C225" s="25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2.75">
      <c r="A226" s="5"/>
      <c r="B226" s="5"/>
      <c r="C226" s="25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2.75">
      <c r="A227" s="5"/>
      <c r="B227" s="5"/>
      <c r="C227" s="25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2.75">
      <c r="A228" s="5"/>
      <c r="B228" s="5"/>
      <c r="C228" s="25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2.75">
      <c r="A229" s="5"/>
      <c r="B229" s="5"/>
      <c r="C229" s="25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2.75">
      <c r="A230" s="5"/>
      <c r="B230" s="5"/>
      <c r="C230" s="25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2.75">
      <c r="A231" s="5"/>
      <c r="B231" s="5"/>
      <c r="C231" s="25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2.75">
      <c r="A232" s="5"/>
      <c r="B232" s="5"/>
      <c r="C232" s="25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2.75">
      <c r="A233" s="5"/>
      <c r="B233" s="5"/>
      <c r="C233" s="25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2.75">
      <c r="A234" s="5"/>
      <c r="B234" s="5"/>
      <c r="C234" s="25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2.75">
      <c r="A235" s="5"/>
      <c r="B235" s="5"/>
      <c r="C235" s="25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2.75">
      <c r="A236" s="5"/>
      <c r="B236" s="5"/>
      <c r="C236" s="25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2.75">
      <c r="A237" s="5"/>
      <c r="B237" s="5"/>
      <c r="C237" s="25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2.75">
      <c r="A238" s="5"/>
      <c r="B238" s="5"/>
      <c r="C238" s="25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2.75">
      <c r="A239" s="5"/>
      <c r="B239" s="5"/>
      <c r="C239" s="25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2.75">
      <c r="A240" s="5"/>
      <c r="B240" s="5"/>
      <c r="C240" s="25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2.75">
      <c r="A241" s="5"/>
      <c r="B241" s="5"/>
      <c r="C241" s="25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15" ht="12.75">
      <c r="A242" s="1"/>
      <c r="B242" s="1"/>
      <c r="C242" s="25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1"/>
      <c r="B243" s="1"/>
      <c r="C243" s="25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1"/>
      <c r="B244" s="1"/>
      <c r="C244" s="25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/>
      <c r="B245" s="1"/>
      <c r="C245" s="25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1"/>
      <c r="B246" s="1"/>
      <c r="C246" s="25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1"/>
      <c r="B247" s="1"/>
      <c r="C247" s="25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1"/>
      <c r="B248" s="1"/>
      <c r="C248" s="25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1"/>
      <c r="B249" s="1"/>
      <c r="C249" s="25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1"/>
      <c r="B250" s="1"/>
      <c r="C250" s="25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1"/>
      <c r="B251" s="1"/>
      <c r="C251" s="25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"/>
      <c r="B252" s="1"/>
      <c r="C252" s="25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1"/>
      <c r="B253" s="1"/>
      <c r="C253" s="25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</sheetData>
  <sheetProtection/>
  <mergeCells count="16">
    <mergeCell ref="J10:K10"/>
    <mergeCell ref="L10:M10"/>
    <mergeCell ref="D7:D9"/>
    <mergeCell ref="E7:E9"/>
    <mergeCell ref="F7:F9"/>
    <mergeCell ref="G7:G9"/>
    <mergeCell ref="H7:H9"/>
    <mergeCell ref="A7:A9"/>
    <mergeCell ref="C7:C9"/>
    <mergeCell ref="B7:B9"/>
    <mergeCell ref="N6:O6"/>
    <mergeCell ref="J7:K8"/>
    <mergeCell ref="I7:I9"/>
    <mergeCell ref="L7:M8"/>
    <mergeCell ref="N7:N9"/>
    <mergeCell ref="O7:O9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58" r:id="rId1"/>
  <headerFooter alignWithMargins="0">
    <oddFooter>&amp;C&amp;P. oldal</oddFooter>
  </headerFooter>
  <rowBreaks count="3" manualBreakCount="3">
    <brk id="63" max="14" man="1"/>
    <brk id="130" max="14" man="1"/>
    <brk id="19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2.421875" style="0" customWidth="1"/>
    <col min="2" max="2" width="7.57421875" style="0" customWidth="1"/>
    <col min="3" max="3" width="10.7109375" style="258" customWidth="1"/>
    <col min="4" max="15" width="10.7109375" style="0" customWidth="1"/>
    <col min="16" max="16" width="9.8515625" style="0" bestFit="1" customWidth="1"/>
  </cols>
  <sheetData>
    <row r="1" spans="1:15" ht="15.75">
      <c r="A1" s="4" t="s">
        <v>729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4"/>
      <c r="B3" s="4"/>
      <c r="C3" s="6"/>
      <c r="D3" s="4"/>
      <c r="E3" s="4"/>
      <c r="F3" s="6"/>
      <c r="G3" s="6"/>
      <c r="H3" s="6" t="s">
        <v>33</v>
      </c>
      <c r="I3" s="5"/>
      <c r="J3" s="5"/>
      <c r="K3" s="5"/>
      <c r="L3" s="5"/>
      <c r="M3" s="5"/>
      <c r="N3" s="5"/>
      <c r="O3" s="5"/>
    </row>
    <row r="4" spans="1:15" ht="15.75">
      <c r="A4" s="4"/>
      <c r="B4" s="4"/>
      <c r="C4" s="6"/>
      <c r="D4" s="4"/>
      <c r="E4" s="4"/>
      <c r="F4" s="6"/>
      <c r="G4" s="6"/>
      <c r="H4" s="6" t="s">
        <v>501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255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28</v>
      </c>
      <c r="O6" s="5"/>
    </row>
    <row r="7" spans="1:15" ht="12.75" customHeight="1">
      <c r="A7" s="575" t="s">
        <v>432</v>
      </c>
      <c r="B7" s="580" t="s">
        <v>305</v>
      </c>
      <c r="C7" s="7" t="s">
        <v>29</v>
      </c>
      <c r="D7" s="568" t="s">
        <v>249</v>
      </c>
      <c r="E7" s="568" t="s">
        <v>256</v>
      </c>
      <c r="F7" s="568" t="s">
        <v>245</v>
      </c>
      <c r="G7" s="568" t="s">
        <v>169</v>
      </c>
      <c r="H7" s="568" t="s">
        <v>213</v>
      </c>
      <c r="I7" s="568" t="s">
        <v>215</v>
      </c>
      <c r="J7" s="571" t="s">
        <v>246</v>
      </c>
      <c r="K7" s="572"/>
      <c r="L7" s="571" t="s">
        <v>247</v>
      </c>
      <c r="M7" s="572"/>
      <c r="N7" s="568" t="s">
        <v>248</v>
      </c>
      <c r="O7" s="568" t="s">
        <v>102</v>
      </c>
    </row>
    <row r="8" spans="1:15" ht="12.75">
      <c r="A8" s="576"/>
      <c r="B8" s="581"/>
      <c r="C8" s="19" t="s">
        <v>30</v>
      </c>
      <c r="D8" s="569"/>
      <c r="E8" s="569"/>
      <c r="F8" s="569"/>
      <c r="G8" s="569"/>
      <c r="H8" s="569"/>
      <c r="I8" s="569"/>
      <c r="J8" s="573"/>
      <c r="K8" s="574"/>
      <c r="L8" s="573"/>
      <c r="M8" s="574"/>
      <c r="N8" s="569"/>
      <c r="O8" s="569"/>
    </row>
    <row r="9" spans="1:15" ht="12.75">
      <c r="A9" s="577"/>
      <c r="B9" s="582"/>
      <c r="C9" s="8" t="s">
        <v>31</v>
      </c>
      <c r="D9" s="570"/>
      <c r="E9" s="570"/>
      <c r="F9" s="570"/>
      <c r="G9" s="570"/>
      <c r="H9" s="570"/>
      <c r="I9" s="570"/>
      <c r="J9" s="287" t="s">
        <v>199</v>
      </c>
      <c r="K9" s="287" t="s">
        <v>124</v>
      </c>
      <c r="L9" s="287" t="s">
        <v>199</v>
      </c>
      <c r="M9" s="287" t="s">
        <v>124</v>
      </c>
      <c r="N9" s="570"/>
      <c r="O9" s="570"/>
    </row>
    <row r="10" spans="1:15" ht="12.7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85" t="s">
        <v>16</v>
      </c>
      <c r="K10" s="586"/>
      <c r="L10" s="585" t="s">
        <v>17</v>
      </c>
      <c r="M10" s="586"/>
      <c r="N10" s="19">
        <v>11</v>
      </c>
      <c r="O10" s="19">
        <v>12</v>
      </c>
    </row>
    <row r="11" spans="1:15" ht="12.75">
      <c r="A11" s="13" t="s">
        <v>280</v>
      </c>
      <c r="B11" s="13"/>
      <c r="C11" s="7"/>
      <c r="D11" s="121"/>
      <c r="E11" s="121"/>
      <c r="F11" s="125"/>
      <c r="G11" s="121"/>
      <c r="H11" s="125"/>
      <c r="I11" s="121"/>
      <c r="J11" s="123"/>
      <c r="K11" s="124"/>
      <c r="L11" s="121"/>
      <c r="M11" s="125"/>
      <c r="N11" s="121"/>
      <c r="O11" s="121"/>
    </row>
    <row r="12" spans="1:15" ht="12.75">
      <c r="A12" s="45" t="s">
        <v>41</v>
      </c>
      <c r="B12" s="23"/>
      <c r="C12" s="369">
        <f aca="true" t="shared" si="0" ref="C12:C17">SUM(D12:O12)</f>
        <v>1573</v>
      </c>
      <c r="D12" s="94"/>
      <c r="E12" s="94"/>
      <c r="F12" s="129"/>
      <c r="G12" s="94"/>
      <c r="H12" s="129">
        <v>1432</v>
      </c>
      <c r="I12" s="94">
        <v>141</v>
      </c>
      <c r="J12" s="117"/>
      <c r="K12" s="138"/>
      <c r="L12" s="94"/>
      <c r="M12" s="129"/>
      <c r="N12" s="94"/>
      <c r="O12" s="94"/>
    </row>
    <row r="13" spans="1:15" ht="12.75">
      <c r="A13" s="45" t="s">
        <v>423</v>
      </c>
      <c r="B13" s="23"/>
      <c r="C13" s="204">
        <f t="shared" si="0"/>
        <v>7588</v>
      </c>
      <c r="D13" s="94"/>
      <c r="E13" s="94"/>
      <c r="F13" s="129"/>
      <c r="G13" s="94"/>
      <c r="H13" s="129">
        <v>2768</v>
      </c>
      <c r="I13" s="94">
        <v>141</v>
      </c>
      <c r="J13" s="117"/>
      <c r="K13" s="138"/>
      <c r="L13" s="94"/>
      <c r="M13" s="129"/>
      <c r="N13" s="94"/>
      <c r="O13" s="94">
        <v>4679</v>
      </c>
    </row>
    <row r="14" spans="1:15" ht="12.75">
      <c r="A14" s="45" t="s">
        <v>540</v>
      </c>
      <c r="B14" s="23"/>
      <c r="C14" s="204">
        <f t="shared" si="0"/>
        <v>3459</v>
      </c>
      <c r="D14" s="94"/>
      <c r="E14" s="94"/>
      <c r="F14" s="129"/>
      <c r="G14" s="94"/>
      <c r="H14" s="129"/>
      <c r="I14" s="94">
        <v>3459</v>
      </c>
      <c r="J14" s="117"/>
      <c r="K14" s="138"/>
      <c r="L14" s="94"/>
      <c r="M14" s="129"/>
      <c r="N14" s="94"/>
      <c r="O14" s="94"/>
    </row>
    <row r="15" spans="1:15" ht="12.75">
      <c r="A15" s="45" t="s">
        <v>596</v>
      </c>
      <c r="B15" s="23"/>
      <c r="C15" s="204">
        <f t="shared" si="0"/>
        <v>50</v>
      </c>
      <c r="D15" s="94"/>
      <c r="E15" s="94"/>
      <c r="F15" s="129"/>
      <c r="G15" s="94"/>
      <c r="H15" s="129">
        <v>50</v>
      </c>
      <c r="I15" s="94"/>
      <c r="J15" s="117"/>
      <c r="K15" s="138"/>
      <c r="L15" s="94"/>
      <c r="M15" s="129"/>
      <c r="N15" s="94"/>
      <c r="O15" s="94"/>
    </row>
    <row r="16" spans="1:15" ht="12.75">
      <c r="A16" s="45" t="s">
        <v>440</v>
      </c>
      <c r="B16" s="23"/>
      <c r="C16" s="204">
        <f t="shared" si="0"/>
        <v>3509</v>
      </c>
      <c r="D16" s="94"/>
      <c r="E16" s="94"/>
      <c r="F16" s="129"/>
      <c r="G16" s="94"/>
      <c r="H16" s="129">
        <f>SUM(H14:H15)</f>
        <v>50</v>
      </c>
      <c r="I16" s="94">
        <f>SUM(I14)</f>
        <v>3459</v>
      </c>
      <c r="J16" s="117"/>
      <c r="K16" s="138"/>
      <c r="L16" s="94"/>
      <c r="M16" s="129"/>
      <c r="N16" s="94"/>
      <c r="O16" s="94"/>
    </row>
    <row r="17" spans="1:15" ht="12.75">
      <c r="A17" s="15" t="s">
        <v>493</v>
      </c>
      <c r="B17" s="15" t="s">
        <v>202</v>
      </c>
      <c r="C17" s="296">
        <f t="shared" si="0"/>
        <v>11097</v>
      </c>
      <c r="D17" s="119">
        <v>0</v>
      </c>
      <c r="E17" s="119">
        <v>0</v>
      </c>
      <c r="F17" s="127">
        <v>0</v>
      </c>
      <c r="G17" s="119">
        <v>0</v>
      </c>
      <c r="H17" s="127">
        <f>SUM(H13,H16)</f>
        <v>2818</v>
      </c>
      <c r="I17" s="119">
        <f>SUM(I13,I16)</f>
        <v>3600</v>
      </c>
      <c r="J17" s="116">
        <v>0</v>
      </c>
      <c r="K17" s="126">
        <v>0</v>
      </c>
      <c r="L17" s="119">
        <v>0</v>
      </c>
      <c r="M17" s="127">
        <v>0</v>
      </c>
      <c r="N17" s="119">
        <v>0</v>
      </c>
      <c r="O17" s="119">
        <v>4679</v>
      </c>
    </row>
    <row r="18" spans="1:15" ht="12.75">
      <c r="A18" s="13" t="s">
        <v>281</v>
      </c>
      <c r="B18" s="13"/>
      <c r="C18" s="297"/>
      <c r="D18" s="121"/>
      <c r="E18" s="121"/>
      <c r="F18" s="125"/>
      <c r="G18" s="121"/>
      <c r="H18" s="125"/>
      <c r="I18" s="121"/>
      <c r="J18" s="125"/>
      <c r="K18" s="121"/>
      <c r="L18" s="121"/>
      <c r="M18" s="121"/>
      <c r="N18" s="121"/>
      <c r="O18" s="121"/>
    </row>
    <row r="19" spans="1:15" ht="12.75">
      <c r="A19" s="45" t="s">
        <v>41</v>
      </c>
      <c r="B19" s="23"/>
      <c r="C19" s="300">
        <v>0</v>
      </c>
      <c r="D19" s="94"/>
      <c r="E19" s="94"/>
      <c r="F19" s="129"/>
      <c r="G19" s="94">
        <v>0</v>
      </c>
      <c r="H19" s="129">
        <v>0</v>
      </c>
      <c r="I19" s="94">
        <v>0</v>
      </c>
      <c r="J19" s="129"/>
      <c r="K19" s="94"/>
      <c r="L19" s="94"/>
      <c r="M19" s="94"/>
      <c r="N19" s="94"/>
      <c r="O19" s="94"/>
    </row>
    <row r="20" spans="1:15" ht="12.75">
      <c r="A20" s="45" t="s">
        <v>423</v>
      </c>
      <c r="B20" s="23"/>
      <c r="C20" s="404">
        <v>103</v>
      </c>
      <c r="D20" s="94"/>
      <c r="E20" s="94">
        <v>103</v>
      </c>
      <c r="F20" s="129"/>
      <c r="G20" s="94"/>
      <c r="H20" s="129"/>
      <c r="I20" s="94"/>
      <c r="J20" s="129"/>
      <c r="K20" s="94"/>
      <c r="L20" s="94"/>
      <c r="M20" s="94"/>
      <c r="N20" s="94"/>
      <c r="O20" s="94"/>
    </row>
    <row r="21" spans="1:15" ht="12.75">
      <c r="A21" s="15" t="s">
        <v>493</v>
      </c>
      <c r="B21" s="15" t="s">
        <v>202</v>
      </c>
      <c r="C21" s="296">
        <f>SUM(D21:O21)</f>
        <v>103</v>
      </c>
      <c r="D21" s="119">
        <v>0</v>
      </c>
      <c r="E21" s="183">
        <v>103</v>
      </c>
      <c r="F21" s="127">
        <v>0</v>
      </c>
      <c r="G21" s="119">
        <v>0</v>
      </c>
      <c r="H21" s="127">
        <v>0</v>
      </c>
      <c r="I21" s="119">
        <v>0</v>
      </c>
      <c r="J21" s="127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</row>
    <row r="22" spans="1:15" ht="12.75">
      <c r="A22" s="13" t="s">
        <v>282</v>
      </c>
      <c r="B22" s="13"/>
      <c r="C22" s="297"/>
      <c r="D22" s="121"/>
      <c r="E22" s="121"/>
      <c r="F22" s="125"/>
      <c r="G22" s="121"/>
      <c r="H22" s="125"/>
      <c r="I22" s="121"/>
      <c r="J22" s="123"/>
      <c r="K22" s="124"/>
      <c r="L22" s="121"/>
      <c r="M22" s="125"/>
      <c r="N22" s="121"/>
      <c r="O22" s="121"/>
    </row>
    <row r="23" spans="1:15" ht="12.75">
      <c r="A23" s="45" t="s">
        <v>41</v>
      </c>
      <c r="B23" s="23"/>
      <c r="C23" s="369">
        <f>SUM(D23:O23)</f>
        <v>275270</v>
      </c>
      <c r="D23" s="94">
        <v>275270</v>
      </c>
      <c r="E23" s="94"/>
      <c r="F23" s="129"/>
      <c r="G23" s="94"/>
      <c r="H23" s="129"/>
      <c r="I23" s="94"/>
      <c r="J23" s="117"/>
      <c r="K23" s="138"/>
      <c r="L23" s="94"/>
      <c r="M23" s="129"/>
      <c r="N23" s="94"/>
      <c r="O23" s="94"/>
    </row>
    <row r="24" spans="1:15" ht="12.75">
      <c r="A24" s="45" t="s">
        <v>502</v>
      </c>
      <c r="B24" s="23"/>
      <c r="C24" s="204">
        <f>SUM(D24:O24)</f>
        <v>274566</v>
      </c>
      <c r="D24" s="94">
        <v>274566</v>
      </c>
      <c r="E24" s="94"/>
      <c r="F24" s="129"/>
      <c r="G24" s="94"/>
      <c r="H24" s="129"/>
      <c r="I24" s="94"/>
      <c r="J24" s="117"/>
      <c r="K24" s="138"/>
      <c r="L24" s="94"/>
      <c r="M24" s="129"/>
      <c r="N24" s="94"/>
      <c r="O24" s="94"/>
    </row>
    <row r="25" spans="1:15" ht="12.75">
      <c r="A25" s="45" t="s">
        <v>597</v>
      </c>
      <c r="B25" s="23"/>
      <c r="C25" s="204">
        <f>SUM(D25:O25)</f>
        <v>-3757</v>
      </c>
      <c r="D25" s="94">
        <v>-3757</v>
      </c>
      <c r="E25" s="94"/>
      <c r="F25" s="129"/>
      <c r="G25" s="94"/>
      <c r="H25" s="129"/>
      <c r="I25" s="94"/>
      <c r="J25" s="117"/>
      <c r="K25" s="138"/>
      <c r="L25" s="94"/>
      <c r="M25" s="129"/>
      <c r="N25" s="94"/>
      <c r="O25" s="94"/>
    </row>
    <row r="26" spans="1:15" ht="12.75">
      <c r="A26" s="45" t="s">
        <v>442</v>
      </c>
      <c r="B26" s="23"/>
      <c r="C26" s="204">
        <f>SUM(D26:O26)</f>
        <v>-3757</v>
      </c>
      <c r="D26" s="94">
        <v>-3757</v>
      </c>
      <c r="E26" s="94"/>
      <c r="F26" s="129"/>
      <c r="G26" s="94"/>
      <c r="H26" s="129"/>
      <c r="I26" s="94"/>
      <c r="J26" s="117"/>
      <c r="K26" s="138"/>
      <c r="L26" s="94"/>
      <c r="M26" s="129"/>
      <c r="N26" s="94"/>
      <c r="O26" s="94"/>
    </row>
    <row r="27" spans="1:15" ht="12.75">
      <c r="A27" s="15" t="s">
        <v>510</v>
      </c>
      <c r="B27" s="15" t="s">
        <v>200</v>
      </c>
      <c r="C27" s="296">
        <f>SUM(D27:O27)</f>
        <v>270809</v>
      </c>
      <c r="D27" s="119">
        <f>SUM(D24,D26)</f>
        <v>270809</v>
      </c>
      <c r="E27" s="119">
        <v>0</v>
      </c>
      <c r="F27" s="127">
        <v>0</v>
      </c>
      <c r="G27" s="119">
        <v>0</v>
      </c>
      <c r="H27" s="127">
        <v>0</v>
      </c>
      <c r="I27" s="119">
        <v>0</v>
      </c>
      <c r="J27" s="116">
        <v>0</v>
      </c>
      <c r="K27" s="126">
        <v>0</v>
      </c>
      <c r="L27" s="119">
        <v>0</v>
      </c>
      <c r="M27" s="127">
        <v>0</v>
      </c>
      <c r="N27" s="119">
        <v>0</v>
      </c>
      <c r="O27" s="119">
        <v>0</v>
      </c>
    </row>
    <row r="28" spans="1:15" ht="12.75">
      <c r="A28" s="13" t="s">
        <v>283</v>
      </c>
      <c r="B28" s="13"/>
      <c r="C28" s="297"/>
      <c r="D28" s="121"/>
      <c r="E28" s="121"/>
      <c r="F28" s="125"/>
      <c r="G28" s="121"/>
      <c r="H28" s="125"/>
      <c r="I28" s="121"/>
      <c r="J28" s="123"/>
      <c r="K28" s="124"/>
      <c r="L28" s="121"/>
      <c r="M28" s="125"/>
      <c r="N28" s="121"/>
      <c r="O28" s="121"/>
    </row>
    <row r="29" spans="1:15" ht="12.75">
      <c r="A29" s="45" t="s">
        <v>41</v>
      </c>
      <c r="B29" s="23"/>
      <c r="C29" s="369">
        <f>SUM(D29:O29)</f>
        <v>0</v>
      </c>
      <c r="D29" s="94"/>
      <c r="E29" s="94"/>
      <c r="F29" s="129"/>
      <c r="G29" s="94"/>
      <c r="H29" s="129"/>
      <c r="I29" s="94"/>
      <c r="J29" s="117"/>
      <c r="K29" s="138"/>
      <c r="L29" s="94"/>
      <c r="M29" s="129"/>
      <c r="N29" s="94"/>
      <c r="O29" s="94"/>
    </row>
    <row r="30" spans="1:15" ht="12.75">
      <c r="A30" s="45" t="s">
        <v>423</v>
      </c>
      <c r="B30" s="23"/>
      <c r="C30" s="369">
        <f>SUM(D30:O30)</f>
        <v>0</v>
      </c>
      <c r="D30" s="94"/>
      <c r="E30" s="94"/>
      <c r="F30" s="129"/>
      <c r="G30" s="94"/>
      <c r="H30" s="129"/>
      <c r="I30" s="94"/>
      <c r="J30" s="117"/>
      <c r="K30" s="138"/>
      <c r="L30" s="94"/>
      <c r="M30" s="129"/>
      <c r="N30" s="94"/>
      <c r="O30" s="94"/>
    </row>
    <row r="31" spans="1:15" ht="12.75">
      <c r="A31" s="15" t="s">
        <v>495</v>
      </c>
      <c r="B31" s="15" t="s">
        <v>200</v>
      </c>
      <c r="C31" s="296">
        <f>SUM(D31:O31)</f>
        <v>0</v>
      </c>
      <c r="D31" s="119">
        <f>SUM(E31:O31)</f>
        <v>0</v>
      </c>
      <c r="E31" s="119">
        <v>0</v>
      </c>
      <c r="F31" s="127">
        <v>0</v>
      </c>
      <c r="G31" s="119">
        <v>0</v>
      </c>
      <c r="H31" s="127">
        <v>0</v>
      </c>
      <c r="I31" s="119">
        <v>0</v>
      </c>
      <c r="J31" s="116">
        <v>0</v>
      </c>
      <c r="K31" s="126">
        <v>0</v>
      </c>
      <c r="L31" s="119">
        <v>0</v>
      </c>
      <c r="M31" s="127">
        <v>0</v>
      </c>
      <c r="N31" s="119">
        <v>0</v>
      </c>
      <c r="O31" s="119">
        <v>0</v>
      </c>
    </row>
    <row r="32" spans="1:15" ht="12.75">
      <c r="A32" s="56" t="s">
        <v>284</v>
      </c>
      <c r="B32" s="56"/>
      <c r="C32" s="298"/>
      <c r="D32" s="121"/>
      <c r="E32" s="121"/>
      <c r="F32" s="125"/>
      <c r="G32" s="121"/>
      <c r="H32" s="125"/>
      <c r="I32" s="121"/>
      <c r="J32" s="123"/>
      <c r="K32" s="124"/>
      <c r="L32" s="121"/>
      <c r="M32" s="125"/>
      <c r="N32" s="121"/>
      <c r="O32" s="121"/>
    </row>
    <row r="33" spans="1:15" ht="12.75">
      <c r="A33" s="45" t="s">
        <v>41</v>
      </c>
      <c r="B33" s="59"/>
      <c r="C33" s="369">
        <f>SUM(D33:O33)</f>
        <v>0</v>
      </c>
      <c r="D33" s="94"/>
      <c r="E33" s="94"/>
      <c r="F33" s="129"/>
      <c r="G33" s="94"/>
      <c r="H33" s="129"/>
      <c r="I33" s="94"/>
      <c r="J33" s="117"/>
      <c r="K33" s="138"/>
      <c r="L33" s="94"/>
      <c r="M33" s="129"/>
      <c r="N33" s="94"/>
      <c r="O33" s="94"/>
    </row>
    <row r="34" spans="1:15" ht="12.75">
      <c r="A34" s="45" t="s">
        <v>423</v>
      </c>
      <c r="B34" s="59"/>
      <c r="C34" s="369">
        <f>SUM(D34:O34)</f>
        <v>0</v>
      </c>
      <c r="D34" s="94"/>
      <c r="E34" s="94"/>
      <c r="F34" s="129"/>
      <c r="G34" s="94"/>
      <c r="H34" s="129"/>
      <c r="I34" s="94"/>
      <c r="J34" s="117"/>
      <c r="K34" s="138"/>
      <c r="L34" s="94"/>
      <c r="M34" s="129"/>
      <c r="N34" s="94"/>
      <c r="O34" s="94"/>
    </row>
    <row r="35" spans="1:15" ht="15.75" customHeight="1">
      <c r="A35" s="15" t="s">
        <v>503</v>
      </c>
      <c r="B35" s="15" t="s">
        <v>200</v>
      </c>
      <c r="C35" s="296">
        <f>SUM(D35:O35)</f>
        <v>0</v>
      </c>
      <c r="D35" s="119">
        <f>SUM(E35:O35)</f>
        <v>0</v>
      </c>
      <c r="E35" s="119">
        <v>0</v>
      </c>
      <c r="F35" s="127">
        <v>0</v>
      </c>
      <c r="G35" s="119">
        <v>0</v>
      </c>
      <c r="H35" s="127">
        <v>0</v>
      </c>
      <c r="I35" s="119">
        <v>0</v>
      </c>
      <c r="J35" s="116">
        <v>0</v>
      </c>
      <c r="K35" s="126">
        <v>0</v>
      </c>
      <c r="L35" s="119">
        <v>0</v>
      </c>
      <c r="M35" s="127">
        <v>0</v>
      </c>
      <c r="N35" s="119">
        <v>0</v>
      </c>
      <c r="O35" s="119">
        <v>0</v>
      </c>
    </row>
    <row r="36" spans="1:15" ht="15.75" customHeight="1">
      <c r="A36" s="56" t="s">
        <v>285</v>
      </c>
      <c r="B36" s="295"/>
      <c r="C36" s="299"/>
      <c r="D36" s="138"/>
      <c r="E36" s="94"/>
      <c r="F36" s="129"/>
      <c r="G36" s="94"/>
      <c r="H36" s="129"/>
      <c r="I36" s="94"/>
      <c r="J36" s="129"/>
      <c r="K36" s="121"/>
      <c r="L36" s="129"/>
      <c r="M36" s="121"/>
      <c r="N36" s="129"/>
      <c r="O36" s="94"/>
    </row>
    <row r="37" spans="1:15" ht="12.75" customHeight="1">
      <c r="A37" s="45" t="s">
        <v>41</v>
      </c>
      <c r="B37" s="295"/>
      <c r="C37" s="369">
        <f>SUM(D37:O37)</f>
        <v>0</v>
      </c>
      <c r="D37" s="138"/>
      <c r="E37" s="94"/>
      <c r="F37" s="129"/>
      <c r="G37" s="94"/>
      <c r="H37" s="129"/>
      <c r="I37" s="94"/>
      <c r="J37" s="129"/>
      <c r="K37" s="94"/>
      <c r="L37" s="129"/>
      <c r="M37" s="94"/>
      <c r="N37" s="129"/>
      <c r="O37" s="94"/>
    </row>
    <row r="38" spans="1:15" ht="12.75" customHeight="1">
      <c r="A38" s="45" t="s">
        <v>494</v>
      </c>
      <c r="B38" s="295"/>
      <c r="C38" s="369">
        <f>SUM(D38:O38)</f>
        <v>0</v>
      </c>
      <c r="D38" s="138"/>
      <c r="E38" s="94"/>
      <c r="F38" s="129"/>
      <c r="G38" s="94"/>
      <c r="H38" s="129"/>
      <c r="I38" s="94"/>
      <c r="J38" s="129"/>
      <c r="K38" s="94"/>
      <c r="L38" s="129"/>
      <c r="M38" s="94"/>
      <c r="N38" s="129"/>
      <c r="O38" s="94"/>
    </row>
    <row r="39" spans="1:16" ht="12.75" customHeight="1">
      <c r="A39" s="15" t="s">
        <v>504</v>
      </c>
      <c r="B39" s="33" t="s">
        <v>200</v>
      </c>
      <c r="C39" s="296">
        <f>SUM(D39:O39)</f>
        <v>0</v>
      </c>
      <c r="D39" s="138">
        <v>0</v>
      </c>
      <c r="E39" s="94">
        <v>0</v>
      </c>
      <c r="F39" s="129">
        <v>0</v>
      </c>
      <c r="G39" s="94">
        <v>0</v>
      </c>
      <c r="H39" s="129">
        <v>0</v>
      </c>
      <c r="I39" s="94">
        <v>0</v>
      </c>
      <c r="J39" s="129">
        <v>0</v>
      </c>
      <c r="K39" s="119">
        <v>0</v>
      </c>
      <c r="L39" s="129">
        <v>0</v>
      </c>
      <c r="M39" s="119">
        <v>0</v>
      </c>
      <c r="N39" s="129">
        <v>0</v>
      </c>
      <c r="O39" s="94">
        <v>0</v>
      </c>
      <c r="P39" s="464"/>
    </row>
    <row r="40" spans="1:24" ht="12.75">
      <c r="A40" s="56" t="s">
        <v>135</v>
      </c>
      <c r="B40" s="251"/>
      <c r="C40" s="62"/>
      <c r="D40" s="32"/>
      <c r="E40" s="10"/>
      <c r="F40" s="21"/>
      <c r="G40" s="10"/>
      <c r="H40" s="21"/>
      <c r="I40" s="10"/>
      <c r="J40" s="21"/>
      <c r="K40" s="10"/>
      <c r="L40" s="21"/>
      <c r="M40" s="10"/>
      <c r="N40" s="21"/>
      <c r="O40" s="10"/>
      <c r="P40" s="33"/>
      <c r="Q40" s="5"/>
      <c r="R40" s="5"/>
      <c r="S40" s="5"/>
      <c r="T40" s="5"/>
      <c r="U40" s="5"/>
      <c r="V40" s="5"/>
      <c r="W40" s="5"/>
      <c r="X40" s="5"/>
    </row>
    <row r="41" spans="1:24" ht="12.75">
      <c r="A41" s="45" t="s">
        <v>41</v>
      </c>
      <c r="B41" s="295"/>
      <c r="C41" s="369">
        <f aca="true" t="shared" si="1" ref="C41:C47">SUM(D41:O41)</f>
        <v>276843</v>
      </c>
      <c r="D41" s="138">
        <f aca="true" t="shared" si="2" ref="D41:O41">SUM(D12,D19,D23,D29,D33,D37,)</f>
        <v>275270</v>
      </c>
      <c r="E41" s="138">
        <f t="shared" si="2"/>
        <v>0</v>
      </c>
      <c r="F41" s="138">
        <f t="shared" si="2"/>
        <v>0</v>
      </c>
      <c r="G41" s="138">
        <f t="shared" si="2"/>
        <v>0</v>
      </c>
      <c r="H41" s="138">
        <f t="shared" si="2"/>
        <v>1432</v>
      </c>
      <c r="I41" s="138">
        <f t="shared" si="2"/>
        <v>141</v>
      </c>
      <c r="J41" s="138">
        <f t="shared" si="2"/>
        <v>0</v>
      </c>
      <c r="K41" s="138">
        <f t="shared" si="2"/>
        <v>0</v>
      </c>
      <c r="L41" s="138">
        <f t="shared" si="2"/>
        <v>0</v>
      </c>
      <c r="M41" s="138">
        <f t="shared" si="2"/>
        <v>0</v>
      </c>
      <c r="N41" s="138">
        <f t="shared" si="2"/>
        <v>0</v>
      </c>
      <c r="O41" s="94">
        <f t="shared" si="2"/>
        <v>0</v>
      </c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45" t="s">
        <v>423</v>
      </c>
      <c r="B42" s="295"/>
      <c r="C42" s="370">
        <f t="shared" si="1"/>
        <v>282257</v>
      </c>
      <c r="D42" s="138">
        <f aca="true" t="shared" si="3" ref="D42:O42">SUM(D13,D24,D30,D34,D38,D20)</f>
        <v>274566</v>
      </c>
      <c r="E42" s="138">
        <f t="shared" si="3"/>
        <v>103</v>
      </c>
      <c r="F42" s="138">
        <f t="shared" si="3"/>
        <v>0</v>
      </c>
      <c r="G42" s="138">
        <f t="shared" si="3"/>
        <v>0</v>
      </c>
      <c r="H42" s="138">
        <f t="shared" si="3"/>
        <v>2768</v>
      </c>
      <c r="I42" s="138">
        <f t="shared" si="3"/>
        <v>141</v>
      </c>
      <c r="J42" s="138">
        <f t="shared" si="3"/>
        <v>0</v>
      </c>
      <c r="K42" s="138">
        <f t="shared" si="3"/>
        <v>0</v>
      </c>
      <c r="L42" s="138">
        <f t="shared" si="3"/>
        <v>0</v>
      </c>
      <c r="M42" s="138">
        <f t="shared" si="3"/>
        <v>0</v>
      </c>
      <c r="N42" s="138">
        <f t="shared" si="3"/>
        <v>0</v>
      </c>
      <c r="O42" s="138">
        <f t="shared" si="3"/>
        <v>4679</v>
      </c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45" t="s">
        <v>440</v>
      </c>
      <c r="B43" s="295"/>
      <c r="C43" s="370">
        <f t="shared" si="1"/>
        <v>-248</v>
      </c>
      <c r="D43" s="138">
        <f>SUM(D16,D26)</f>
        <v>-3757</v>
      </c>
      <c r="E43" s="138">
        <f aca="true" t="shared" si="4" ref="E43:O43">SUM(E16,E26)</f>
        <v>0</v>
      </c>
      <c r="F43" s="138">
        <f t="shared" si="4"/>
        <v>0</v>
      </c>
      <c r="G43" s="138">
        <f t="shared" si="4"/>
        <v>0</v>
      </c>
      <c r="H43" s="138">
        <f t="shared" si="4"/>
        <v>50</v>
      </c>
      <c r="I43" s="138">
        <f t="shared" si="4"/>
        <v>3459</v>
      </c>
      <c r="J43" s="138">
        <f t="shared" si="4"/>
        <v>0</v>
      </c>
      <c r="K43" s="138">
        <f t="shared" si="4"/>
        <v>0</v>
      </c>
      <c r="L43" s="138">
        <f t="shared" si="4"/>
        <v>0</v>
      </c>
      <c r="M43" s="138">
        <f t="shared" si="4"/>
        <v>0</v>
      </c>
      <c r="N43" s="138">
        <f t="shared" si="4"/>
        <v>0</v>
      </c>
      <c r="O43" s="138">
        <f t="shared" si="4"/>
        <v>0</v>
      </c>
      <c r="P43" s="5"/>
      <c r="Q43" s="5"/>
      <c r="R43" s="5"/>
      <c r="S43" s="5"/>
      <c r="T43" s="5"/>
      <c r="U43" s="5"/>
      <c r="V43" s="5"/>
      <c r="W43" s="5"/>
      <c r="X43" s="5"/>
    </row>
    <row r="44" spans="1:24" s="164" customFormat="1" ht="12.75">
      <c r="A44" s="11" t="s">
        <v>505</v>
      </c>
      <c r="B44" s="295"/>
      <c r="C44" s="374">
        <f t="shared" si="1"/>
        <v>282009</v>
      </c>
      <c r="D44" s="134">
        <f>SUM(D42:D43)</f>
        <v>270809</v>
      </c>
      <c r="E44" s="134">
        <f aca="true" t="shared" si="5" ref="E44:O44">SUM(E42:E43)</f>
        <v>103</v>
      </c>
      <c r="F44" s="134">
        <f t="shared" si="5"/>
        <v>0</v>
      </c>
      <c r="G44" s="134">
        <f t="shared" si="5"/>
        <v>0</v>
      </c>
      <c r="H44" s="134">
        <f t="shared" si="5"/>
        <v>2818</v>
      </c>
      <c r="I44" s="134">
        <f t="shared" si="5"/>
        <v>3600</v>
      </c>
      <c r="J44" s="134">
        <f t="shared" si="5"/>
        <v>0</v>
      </c>
      <c r="K44" s="134">
        <f t="shared" si="5"/>
        <v>0</v>
      </c>
      <c r="L44" s="134">
        <f t="shared" si="5"/>
        <v>0</v>
      </c>
      <c r="M44" s="134">
        <f t="shared" si="5"/>
        <v>0</v>
      </c>
      <c r="N44" s="134">
        <f t="shared" si="5"/>
        <v>0</v>
      </c>
      <c r="O44" s="134">
        <f t="shared" si="5"/>
        <v>4679</v>
      </c>
      <c r="P44" s="101"/>
      <c r="Q44" s="101"/>
      <c r="R44" s="101"/>
      <c r="S44" s="101"/>
      <c r="T44" s="101"/>
      <c r="U44" s="101"/>
      <c r="V44" s="101"/>
      <c r="W44" s="101"/>
      <c r="X44" s="101"/>
    </row>
    <row r="45" spans="1:24" ht="12.75">
      <c r="A45" s="56" t="s">
        <v>424</v>
      </c>
      <c r="B45" s="251"/>
      <c r="C45" s="373">
        <f t="shared" si="1"/>
        <v>275270</v>
      </c>
      <c r="D45" s="125">
        <v>275270</v>
      </c>
      <c r="E45" s="10">
        <v>0</v>
      </c>
      <c r="F45" s="21">
        <v>0</v>
      </c>
      <c r="G45" s="10">
        <v>0</v>
      </c>
      <c r="H45" s="21">
        <v>0</v>
      </c>
      <c r="I45" s="10">
        <v>0</v>
      </c>
      <c r="J45" s="21">
        <v>0</v>
      </c>
      <c r="K45" s="10">
        <v>0</v>
      </c>
      <c r="L45" s="21">
        <v>0</v>
      </c>
      <c r="M45" s="10">
        <v>0</v>
      </c>
      <c r="N45" s="10">
        <v>0</v>
      </c>
      <c r="O45" s="375">
        <v>0</v>
      </c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48" t="s">
        <v>594</v>
      </c>
      <c r="B46" s="278" t="s">
        <v>200</v>
      </c>
      <c r="C46" s="309">
        <f t="shared" si="1"/>
        <v>270809</v>
      </c>
      <c r="D46" s="127">
        <v>270809</v>
      </c>
      <c r="E46" s="15"/>
      <c r="F46" s="22"/>
      <c r="G46" s="15"/>
      <c r="H46" s="22"/>
      <c r="I46" s="15"/>
      <c r="J46" s="22"/>
      <c r="K46" s="15"/>
      <c r="L46" s="22"/>
      <c r="M46" s="15"/>
      <c r="N46" s="15"/>
      <c r="O46" s="377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6" t="s">
        <v>425</v>
      </c>
      <c r="B47" s="56"/>
      <c r="C47" s="322">
        <f t="shared" si="1"/>
        <v>0</v>
      </c>
      <c r="D47" s="21">
        <v>0</v>
      </c>
      <c r="E47" s="10">
        <v>0</v>
      </c>
      <c r="F47" s="21">
        <v>0</v>
      </c>
      <c r="G47" s="10">
        <v>0</v>
      </c>
      <c r="H47" s="21">
        <v>0</v>
      </c>
      <c r="I47" s="10">
        <v>0</v>
      </c>
      <c r="J47" s="21">
        <v>0</v>
      </c>
      <c r="K47" s="10">
        <v>0</v>
      </c>
      <c r="L47" s="21">
        <v>0</v>
      </c>
      <c r="M47" s="10">
        <v>0</v>
      </c>
      <c r="N47" s="10">
        <v>0</v>
      </c>
      <c r="O47" s="375">
        <v>0</v>
      </c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48" t="s">
        <v>593</v>
      </c>
      <c r="B48" s="48" t="s">
        <v>201</v>
      </c>
      <c r="C48" s="309"/>
      <c r="D48" s="22"/>
      <c r="E48" s="15"/>
      <c r="F48" s="22"/>
      <c r="G48" s="15"/>
      <c r="H48" s="22"/>
      <c r="I48" s="15"/>
      <c r="J48" s="22"/>
      <c r="K48" s="15"/>
      <c r="L48" s="22"/>
      <c r="M48" s="15"/>
      <c r="N48" s="15"/>
      <c r="O48" s="377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9" t="s">
        <v>426</v>
      </c>
      <c r="B49" s="59"/>
      <c r="C49" s="373">
        <f>SUM(D49:O49)</f>
        <v>1573</v>
      </c>
      <c r="D49" s="129">
        <v>0</v>
      </c>
      <c r="E49" s="94">
        <v>0</v>
      </c>
      <c r="F49" s="129"/>
      <c r="G49" s="11">
        <v>0</v>
      </c>
      <c r="H49" s="27">
        <v>1432</v>
      </c>
      <c r="I49" s="11">
        <v>141</v>
      </c>
      <c r="J49" s="27">
        <v>0</v>
      </c>
      <c r="K49" s="11">
        <v>0</v>
      </c>
      <c r="L49" s="27">
        <v>0</v>
      </c>
      <c r="M49" s="11">
        <v>0</v>
      </c>
      <c r="N49" s="11">
        <v>0</v>
      </c>
      <c r="O49" s="376">
        <v>0</v>
      </c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48" t="s">
        <v>595</v>
      </c>
      <c r="B50" s="48" t="s">
        <v>202</v>
      </c>
      <c r="C50" s="309">
        <f>SUM(D50:O50)</f>
        <v>11200</v>
      </c>
      <c r="D50" s="22"/>
      <c r="E50" s="15">
        <v>103</v>
      </c>
      <c r="F50" s="22"/>
      <c r="G50" s="15"/>
      <c r="H50" s="22">
        <v>2818</v>
      </c>
      <c r="I50" s="15">
        <v>3600</v>
      </c>
      <c r="J50" s="22"/>
      <c r="K50" s="15"/>
      <c r="L50" s="22"/>
      <c r="M50" s="15"/>
      <c r="N50" s="15"/>
      <c r="O50" s="377">
        <v>4679</v>
      </c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25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25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25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5"/>
      <c r="C54" s="25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25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25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255"/>
      <c r="D57" s="2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25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25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25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25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25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25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25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25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25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25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25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25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25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25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25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25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25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25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25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25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25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25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25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25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25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15" ht="12.75">
      <c r="A83" s="1"/>
      <c r="B83" s="1"/>
      <c r="C83" s="256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256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256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25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256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256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256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25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256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25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25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25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</sheetData>
  <sheetProtection/>
  <mergeCells count="14">
    <mergeCell ref="J7:K8"/>
    <mergeCell ref="L7:M8"/>
    <mergeCell ref="N7:N9"/>
    <mergeCell ref="O7:O9"/>
    <mergeCell ref="J10:K10"/>
    <mergeCell ref="L10:M10"/>
    <mergeCell ref="A7:A9"/>
    <mergeCell ref="B7:B9"/>
    <mergeCell ref="I7:I9"/>
    <mergeCell ref="D7:D9"/>
    <mergeCell ref="E7:E9"/>
    <mergeCell ref="F7:F9"/>
    <mergeCell ref="G7:G9"/>
    <mergeCell ref="H7:H9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72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Q291"/>
  <sheetViews>
    <sheetView view="pageBreakPreview" zoomScaleSheetLayoutView="100" zoomScalePageLayoutView="0" workbookViewId="0" topLeftCell="A268">
      <selection activeCell="A4" sqref="A4:O4"/>
    </sheetView>
  </sheetViews>
  <sheetFormatPr defaultColWidth="9.140625" defaultRowHeight="12.75"/>
  <cols>
    <col min="1" max="1" width="39.7109375" style="0" customWidth="1"/>
    <col min="2" max="2" width="8.140625" style="0" customWidth="1"/>
    <col min="3" max="3" width="10.7109375" style="0" customWidth="1"/>
    <col min="4" max="4" width="10.421875" style="0" customWidth="1"/>
    <col min="5" max="5" width="10.7109375" style="0" customWidth="1"/>
    <col min="6" max="6" width="10.421875" style="0" customWidth="1"/>
    <col min="7" max="7" width="11.28125" style="0" customWidth="1"/>
    <col min="8" max="8" width="9.8515625" style="0" customWidth="1"/>
    <col min="9" max="9" width="10.140625" style="0" customWidth="1"/>
    <col min="14" max="14" width="9.57421875" style="0" customWidth="1"/>
    <col min="15" max="15" width="10.140625" style="0" customWidth="1"/>
    <col min="16" max="16" width="9.57421875" style="0" bestFit="1" customWidth="1"/>
    <col min="17" max="17" width="9.28125" style="0" bestFit="1" customWidth="1"/>
  </cols>
  <sheetData>
    <row r="1" spans="1:15" ht="15.75">
      <c r="A1" s="4" t="s">
        <v>730</v>
      </c>
      <c r="B1" s="301"/>
      <c r="C1" s="4"/>
      <c r="D1" s="4"/>
      <c r="E1" s="4"/>
      <c r="F1" s="4"/>
      <c r="G1" s="4"/>
      <c r="H1" s="5"/>
      <c r="I1" s="5"/>
      <c r="J1" s="5"/>
      <c r="K1" s="240"/>
      <c r="L1" s="240"/>
      <c r="M1" s="240"/>
      <c r="N1" s="293"/>
      <c r="O1" s="241"/>
    </row>
    <row r="2" spans="1:15" ht="15.75">
      <c r="A2" s="4"/>
      <c r="B2" s="301"/>
      <c r="C2" s="4"/>
      <c r="D2" s="4"/>
      <c r="E2" s="4"/>
      <c r="F2" s="4"/>
      <c r="G2" s="4"/>
      <c r="H2" s="5"/>
      <c r="I2" s="5"/>
      <c r="J2" s="5"/>
      <c r="K2" s="240"/>
      <c r="L2" s="240"/>
      <c r="M2" s="240"/>
      <c r="N2" s="293"/>
      <c r="O2" s="241"/>
    </row>
    <row r="3" spans="1:15" ht="15.75">
      <c r="A3" s="593" t="s">
        <v>40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</row>
    <row r="4" spans="1:15" ht="15.75">
      <c r="A4" s="594" t="s">
        <v>713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</row>
    <row r="5" spans="1:15" ht="15.75">
      <c r="A5" s="593" t="s">
        <v>2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</row>
    <row r="6" spans="1:15" ht="15.75">
      <c r="A6" s="239"/>
      <c r="B6" s="427"/>
      <c r="C6" s="239"/>
      <c r="D6" s="239"/>
      <c r="E6" s="239"/>
      <c r="F6" s="427"/>
      <c r="G6" s="427"/>
      <c r="H6" s="239"/>
      <c r="I6" s="239"/>
      <c r="J6" s="239"/>
      <c r="K6" s="240"/>
      <c r="L6" s="240"/>
      <c r="M6" s="240"/>
      <c r="N6" s="293"/>
      <c r="O6" s="241"/>
    </row>
    <row r="7" spans="1:15" ht="12.75">
      <c r="A7" s="240"/>
      <c r="B7" s="260"/>
      <c r="C7" s="240"/>
      <c r="D7" s="240"/>
      <c r="E7" s="240"/>
      <c r="F7" s="240"/>
      <c r="G7" s="240"/>
      <c r="H7" s="240"/>
      <c r="I7" s="240"/>
      <c r="J7" s="240"/>
      <c r="K7" s="595" t="s">
        <v>28</v>
      </c>
      <c r="L7" s="595"/>
      <c r="M7" s="595"/>
      <c r="N7" s="293"/>
      <c r="O7" s="241"/>
    </row>
    <row r="8" spans="1:15" s="442" customFormat="1" ht="12.75" customHeight="1">
      <c r="A8" s="575" t="s">
        <v>432</v>
      </c>
      <c r="B8" s="596" t="s">
        <v>305</v>
      </c>
      <c r="C8" s="568" t="s">
        <v>485</v>
      </c>
      <c r="D8" s="568" t="s">
        <v>484</v>
      </c>
      <c r="E8" s="568" t="s">
        <v>483</v>
      </c>
      <c r="F8" s="568" t="s">
        <v>482</v>
      </c>
      <c r="G8" s="568" t="s">
        <v>481</v>
      </c>
      <c r="H8" s="568" t="s">
        <v>213</v>
      </c>
      <c r="I8" s="568" t="s">
        <v>480</v>
      </c>
      <c r="J8" s="587" t="s">
        <v>246</v>
      </c>
      <c r="K8" s="588"/>
      <c r="L8" s="587" t="s">
        <v>247</v>
      </c>
      <c r="M8" s="588"/>
      <c r="N8" s="568" t="s">
        <v>306</v>
      </c>
      <c r="O8" s="568" t="s">
        <v>307</v>
      </c>
    </row>
    <row r="9" spans="1:15" s="442" customFormat="1" ht="12.75">
      <c r="A9" s="591"/>
      <c r="B9" s="597"/>
      <c r="C9" s="569"/>
      <c r="D9" s="599"/>
      <c r="E9" s="569"/>
      <c r="F9" s="569"/>
      <c r="G9" s="569"/>
      <c r="H9" s="569"/>
      <c r="I9" s="569"/>
      <c r="J9" s="589"/>
      <c r="K9" s="590"/>
      <c r="L9" s="589"/>
      <c r="M9" s="590"/>
      <c r="N9" s="569"/>
      <c r="O9" s="569"/>
    </row>
    <row r="10" spans="1:15" s="442" customFormat="1" ht="41.25" customHeight="1">
      <c r="A10" s="592"/>
      <c r="B10" s="598"/>
      <c r="C10" s="570"/>
      <c r="D10" s="600"/>
      <c r="E10" s="570"/>
      <c r="F10" s="570"/>
      <c r="G10" s="570"/>
      <c r="H10" s="570"/>
      <c r="I10" s="570"/>
      <c r="J10" s="443" t="s">
        <v>199</v>
      </c>
      <c r="K10" s="443" t="s">
        <v>124</v>
      </c>
      <c r="L10" s="443" t="s">
        <v>199</v>
      </c>
      <c r="M10" s="443" t="s">
        <v>124</v>
      </c>
      <c r="N10" s="570"/>
      <c r="O10" s="570"/>
    </row>
    <row r="11" spans="1:15" ht="12.75">
      <c r="A11" s="7" t="s">
        <v>8</v>
      </c>
      <c r="B11" s="267"/>
      <c r="C11" s="7" t="s">
        <v>9</v>
      </c>
      <c r="D11" s="7" t="s">
        <v>10</v>
      </c>
      <c r="E11" s="7" t="s">
        <v>11</v>
      </c>
      <c r="F11" s="7" t="s">
        <v>12</v>
      </c>
      <c r="G11" s="9" t="s">
        <v>13</v>
      </c>
      <c r="H11" s="7" t="s">
        <v>14</v>
      </c>
      <c r="I11" s="9" t="s">
        <v>15</v>
      </c>
      <c r="J11" s="585" t="s">
        <v>16</v>
      </c>
      <c r="K11" s="586"/>
      <c r="L11" s="585" t="s">
        <v>17</v>
      </c>
      <c r="M11" s="586"/>
      <c r="N11" s="9">
        <v>11</v>
      </c>
      <c r="O11" s="9">
        <v>12</v>
      </c>
    </row>
    <row r="12" spans="1:15" s="68" customFormat="1" ht="12.75">
      <c r="A12" s="215" t="s">
        <v>290</v>
      </c>
      <c r="B12" s="208"/>
      <c r="C12" s="212"/>
      <c r="D12" s="212"/>
      <c r="E12" s="212"/>
      <c r="F12" s="211"/>
      <c r="G12" s="212"/>
      <c r="H12" s="211"/>
      <c r="I12" s="212"/>
      <c r="J12" s="211"/>
      <c r="K12" s="212"/>
      <c r="L12" s="211"/>
      <c r="M12" s="212"/>
      <c r="N12" s="211"/>
      <c r="O12" s="212"/>
    </row>
    <row r="13" spans="1:17" s="68" customFormat="1" ht="12.75">
      <c r="A13" s="213" t="s">
        <v>34</v>
      </c>
      <c r="B13" s="263" t="s">
        <v>200</v>
      </c>
      <c r="C13" s="214">
        <f>SUM(D13:O13)</f>
        <v>117419</v>
      </c>
      <c r="D13" s="214">
        <v>106586</v>
      </c>
      <c r="E13" s="214"/>
      <c r="F13" s="217"/>
      <c r="G13" s="214"/>
      <c r="H13" s="217">
        <v>10833</v>
      </c>
      <c r="I13" s="214"/>
      <c r="J13" s="217"/>
      <c r="K13" s="214"/>
      <c r="L13" s="217"/>
      <c r="M13" s="214"/>
      <c r="N13" s="217"/>
      <c r="O13" s="214"/>
      <c r="P13" s="428">
        <f aca="true" t="shared" si="0" ref="P13:P76">SUM(D13:O13)</f>
        <v>117419</v>
      </c>
      <c r="Q13" s="428">
        <f aca="true" t="shared" si="1" ref="Q13:Q76">P13-C13</f>
        <v>0</v>
      </c>
    </row>
    <row r="14" spans="1:17" ht="12.75">
      <c r="A14" s="213" t="s">
        <v>475</v>
      </c>
      <c r="B14" s="263"/>
      <c r="C14" s="214">
        <v>118483</v>
      </c>
      <c r="D14" s="214">
        <v>106891</v>
      </c>
      <c r="E14" s="214">
        <v>0</v>
      </c>
      <c r="F14" s="217">
        <v>0</v>
      </c>
      <c r="G14" s="214">
        <v>0</v>
      </c>
      <c r="H14" s="217">
        <v>10833</v>
      </c>
      <c r="I14" s="214">
        <v>0</v>
      </c>
      <c r="J14" s="217">
        <v>0</v>
      </c>
      <c r="K14" s="214">
        <v>0</v>
      </c>
      <c r="L14" s="217">
        <v>0</v>
      </c>
      <c r="M14" s="214">
        <v>0</v>
      </c>
      <c r="N14" s="217">
        <v>0</v>
      </c>
      <c r="O14" s="214">
        <v>759</v>
      </c>
      <c r="P14" s="428">
        <f t="shared" si="0"/>
        <v>118483</v>
      </c>
      <c r="Q14" s="428">
        <f t="shared" si="1"/>
        <v>0</v>
      </c>
    </row>
    <row r="15" spans="1:17" ht="12.75">
      <c r="A15" s="213" t="s">
        <v>703</v>
      </c>
      <c r="B15" s="263"/>
      <c r="C15" s="214">
        <v>407</v>
      </c>
      <c r="D15" s="214">
        <v>407</v>
      </c>
      <c r="E15" s="214"/>
      <c r="F15" s="217"/>
      <c r="G15" s="214"/>
      <c r="H15" s="217"/>
      <c r="I15" s="214"/>
      <c r="J15" s="217"/>
      <c r="K15" s="214"/>
      <c r="L15" s="217"/>
      <c r="M15" s="214"/>
      <c r="N15" s="217"/>
      <c r="O15" s="214"/>
      <c r="P15" s="428">
        <f t="shared" si="0"/>
        <v>407</v>
      </c>
      <c r="Q15" s="428">
        <f t="shared" si="1"/>
        <v>0</v>
      </c>
    </row>
    <row r="16" spans="1:17" ht="12.75">
      <c r="A16" s="213" t="s">
        <v>707</v>
      </c>
      <c r="B16" s="263"/>
      <c r="C16" s="214">
        <v>6950</v>
      </c>
      <c r="D16" s="214"/>
      <c r="E16" s="214"/>
      <c r="F16" s="217"/>
      <c r="G16" s="214"/>
      <c r="H16" s="217">
        <v>6950</v>
      </c>
      <c r="I16" s="214"/>
      <c r="J16" s="217"/>
      <c r="K16" s="214"/>
      <c r="L16" s="217"/>
      <c r="M16" s="214"/>
      <c r="N16" s="217"/>
      <c r="O16" s="214"/>
      <c r="P16" s="428">
        <f t="shared" si="0"/>
        <v>6950</v>
      </c>
      <c r="Q16" s="428">
        <f t="shared" si="1"/>
        <v>0</v>
      </c>
    </row>
    <row r="17" spans="1:17" ht="12.75">
      <c r="A17" s="213" t="s">
        <v>702</v>
      </c>
      <c r="B17" s="263"/>
      <c r="C17" s="214">
        <f aca="true" t="shared" si="2" ref="C17:O17">SUM(C15:C16)</f>
        <v>7357</v>
      </c>
      <c r="D17" s="214">
        <f t="shared" si="2"/>
        <v>407</v>
      </c>
      <c r="E17" s="214">
        <f t="shared" si="2"/>
        <v>0</v>
      </c>
      <c r="F17" s="214">
        <f t="shared" si="2"/>
        <v>0</v>
      </c>
      <c r="G17" s="214">
        <f t="shared" si="2"/>
        <v>0</v>
      </c>
      <c r="H17" s="214">
        <f t="shared" si="2"/>
        <v>6950</v>
      </c>
      <c r="I17" s="214">
        <f t="shared" si="2"/>
        <v>0</v>
      </c>
      <c r="J17" s="214">
        <f t="shared" si="2"/>
        <v>0</v>
      </c>
      <c r="K17" s="214">
        <f t="shared" si="2"/>
        <v>0</v>
      </c>
      <c r="L17" s="214">
        <f t="shared" si="2"/>
        <v>0</v>
      </c>
      <c r="M17" s="214">
        <f t="shared" si="2"/>
        <v>0</v>
      </c>
      <c r="N17" s="214">
        <f t="shared" si="2"/>
        <v>0</v>
      </c>
      <c r="O17" s="214">
        <f t="shared" si="2"/>
        <v>0</v>
      </c>
      <c r="P17" s="428">
        <f t="shared" si="0"/>
        <v>7357</v>
      </c>
      <c r="Q17" s="428">
        <f t="shared" si="1"/>
        <v>0</v>
      </c>
    </row>
    <row r="18" spans="1:17" ht="12.75">
      <c r="A18" s="438" t="s">
        <v>701</v>
      </c>
      <c r="B18" s="262"/>
      <c r="C18" s="216">
        <f aca="true" t="shared" si="3" ref="C18:O18">C14+C17</f>
        <v>125840</v>
      </c>
      <c r="D18" s="216">
        <f t="shared" si="3"/>
        <v>107298</v>
      </c>
      <c r="E18" s="216">
        <f t="shared" si="3"/>
        <v>0</v>
      </c>
      <c r="F18" s="216">
        <f t="shared" si="3"/>
        <v>0</v>
      </c>
      <c r="G18" s="216">
        <f t="shared" si="3"/>
        <v>0</v>
      </c>
      <c r="H18" s="216">
        <f t="shared" si="3"/>
        <v>17783</v>
      </c>
      <c r="I18" s="216">
        <f t="shared" si="3"/>
        <v>0</v>
      </c>
      <c r="J18" s="216">
        <f t="shared" si="3"/>
        <v>0</v>
      </c>
      <c r="K18" s="216">
        <f t="shared" si="3"/>
        <v>0</v>
      </c>
      <c r="L18" s="216">
        <f t="shared" si="3"/>
        <v>0</v>
      </c>
      <c r="M18" s="216">
        <f t="shared" si="3"/>
        <v>0</v>
      </c>
      <c r="N18" s="216">
        <f t="shared" si="3"/>
        <v>0</v>
      </c>
      <c r="O18" s="216">
        <f t="shared" si="3"/>
        <v>759</v>
      </c>
      <c r="P18" s="428">
        <f t="shared" si="0"/>
        <v>125840</v>
      </c>
      <c r="Q18" s="428">
        <f t="shared" si="1"/>
        <v>0</v>
      </c>
    </row>
    <row r="19" spans="1:17" ht="12.75">
      <c r="A19" s="440" t="s">
        <v>291</v>
      </c>
      <c r="B19" s="209"/>
      <c r="C19" s="214"/>
      <c r="D19" s="214"/>
      <c r="E19" s="214"/>
      <c r="F19" s="217"/>
      <c r="G19" s="214"/>
      <c r="H19" s="217"/>
      <c r="I19" s="214"/>
      <c r="J19" s="217"/>
      <c r="K19" s="214"/>
      <c r="L19" s="217"/>
      <c r="M19" s="214"/>
      <c r="N19" s="217"/>
      <c r="O19" s="214"/>
      <c r="P19" s="428">
        <f t="shared" si="0"/>
        <v>0</v>
      </c>
      <c r="Q19" s="428">
        <f t="shared" si="1"/>
        <v>0</v>
      </c>
    </row>
    <row r="20" spans="1:17" s="68" customFormat="1" ht="12.75">
      <c r="A20" s="213" t="s">
        <v>34</v>
      </c>
      <c r="B20" s="263" t="s">
        <v>200</v>
      </c>
      <c r="C20" s="214">
        <f>SUM(D20:O20)</f>
        <v>96049</v>
      </c>
      <c r="D20" s="214">
        <v>87938</v>
      </c>
      <c r="E20" s="214"/>
      <c r="F20" s="217"/>
      <c r="G20" s="214"/>
      <c r="H20" s="217">
        <v>8111</v>
      </c>
      <c r="I20" s="214"/>
      <c r="J20" s="217"/>
      <c r="K20" s="214"/>
      <c r="L20" s="217"/>
      <c r="M20" s="214"/>
      <c r="N20" s="217"/>
      <c r="O20" s="214"/>
      <c r="P20" s="428">
        <f t="shared" si="0"/>
        <v>96049</v>
      </c>
      <c r="Q20" s="428">
        <f t="shared" si="1"/>
        <v>0</v>
      </c>
    </row>
    <row r="21" spans="1:17" ht="12.75">
      <c r="A21" s="213" t="s">
        <v>475</v>
      </c>
      <c r="B21" s="263"/>
      <c r="C21" s="214">
        <v>97055</v>
      </c>
      <c r="D21" s="214">
        <v>88323</v>
      </c>
      <c r="E21" s="214">
        <v>0</v>
      </c>
      <c r="F21" s="217">
        <v>0</v>
      </c>
      <c r="G21" s="214">
        <v>0</v>
      </c>
      <c r="H21" s="217">
        <v>8111</v>
      </c>
      <c r="I21" s="214">
        <v>0</v>
      </c>
      <c r="J21" s="217">
        <v>0</v>
      </c>
      <c r="K21" s="214">
        <v>0</v>
      </c>
      <c r="L21" s="217">
        <v>0</v>
      </c>
      <c r="M21" s="214">
        <v>0</v>
      </c>
      <c r="N21" s="217">
        <v>0</v>
      </c>
      <c r="O21" s="214">
        <v>621</v>
      </c>
      <c r="P21" s="428">
        <f t="shared" si="0"/>
        <v>97055</v>
      </c>
      <c r="Q21" s="428">
        <f t="shared" si="1"/>
        <v>0</v>
      </c>
    </row>
    <row r="22" spans="1:17" ht="12.75">
      <c r="A22" s="213" t="s">
        <v>703</v>
      </c>
      <c r="B22" s="263"/>
      <c r="C22" s="214">
        <v>538</v>
      </c>
      <c r="D22" s="214">
        <v>538</v>
      </c>
      <c r="E22" s="214"/>
      <c r="F22" s="217"/>
      <c r="G22" s="214"/>
      <c r="H22" s="217"/>
      <c r="I22" s="214"/>
      <c r="J22" s="217"/>
      <c r="K22" s="214"/>
      <c r="L22" s="217"/>
      <c r="M22" s="214"/>
      <c r="N22" s="217"/>
      <c r="O22" s="214"/>
      <c r="P22" s="428">
        <f t="shared" si="0"/>
        <v>538</v>
      </c>
      <c r="Q22" s="428">
        <f t="shared" si="1"/>
        <v>0</v>
      </c>
    </row>
    <row r="23" spans="1:17" ht="12.75">
      <c r="A23" s="213" t="s">
        <v>707</v>
      </c>
      <c r="B23" s="263"/>
      <c r="C23" s="214">
        <v>5100</v>
      </c>
      <c r="D23" s="214"/>
      <c r="E23" s="214"/>
      <c r="F23" s="217"/>
      <c r="G23" s="214"/>
      <c r="H23" s="217">
        <v>5100</v>
      </c>
      <c r="I23" s="214"/>
      <c r="J23" s="217"/>
      <c r="K23" s="214"/>
      <c r="L23" s="217"/>
      <c r="M23" s="214"/>
      <c r="N23" s="217"/>
      <c r="O23" s="214"/>
      <c r="P23" s="428">
        <f t="shared" si="0"/>
        <v>5100</v>
      </c>
      <c r="Q23" s="428">
        <f t="shared" si="1"/>
        <v>0</v>
      </c>
    </row>
    <row r="24" spans="1:17" ht="12.75">
      <c r="A24" s="213" t="s">
        <v>702</v>
      </c>
      <c r="B24" s="263"/>
      <c r="C24" s="214">
        <f aca="true" t="shared" si="4" ref="C24:O24">SUM(C22:C23)</f>
        <v>5638</v>
      </c>
      <c r="D24" s="214">
        <f t="shared" si="4"/>
        <v>538</v>
      </c>
      <c r="E24" s="214">
        <f t="shared" si="4"/>
        <v>0</v>
      </c>
      <c r="F24" s="214">
        <f t="shared" si="4"/>
        <v>0</v>
      </c>
      <c r="G24" s="214">
        <f t="shared" si="4"/>
        <v>0</v>
      </c>
      <c r="H24" s="214">
        <f t="shared" si="4"/>
        <v>5100</v>
      </c>
      <c r="I24" s="214">
        <f t="shared" si="4"/>
        <v>0</v>
      </c>
      <c r="J24" s="214">
        <f t="shared" si="4"/>
        <v>0</v>
      </c>
      <c r="K24" s="214">
        <f t="shared" si="4"/>
        <v>0</v>
      </c>
      <c r="L24" s="214">
        <f t="shared" si="4"/>
        <v>0</v>
      </c>
      <c r="M24" s="214">
        <f t="shared" si="4"/>
        <v>0</v>
      </c>
      <c r="N24" s="214">
        <f t="shared" si="4"/>
        <v>0</v>
      </c>
      <c r="O24" s="214">
        <f t="shared" si="4"/>
        <v>0</v>
      </c>
      <c r="P24" s="428">
        <f t="shared" si="0"/>
        <v>5638</v>
      </c>
      <c r="Q24" s="428">
        <f t="shared" si="1"/>
        <v>0</v>
      </c>
    </row>
    <row r="25" spans="1:17" ht="12.75">
      <c r="A25" s="438" t="s">
        <v>701</v>
      </c>
      <c r="B25" s="262"/>
      <c r="C25" s="216">
        <f aca="true" t="shared" si="5" ref="C25:O25">C21+C24</f>
        <v>102693</v>
      </c>
      <c r="D25" s="216">
        <f t="shared" si="5"/>
        <v>88861</v>
      </c>
      <c r="E25" s="216">
        <f t="shared" si="5"/>
        <v>0</v>
      </c>
      <c r="F25" s="216">
        <f t="shared" si="5"/>
        <v>0</v>
      </c>
      <c r="G25" s="216">
        <f t="shared" si="5"/>
        <v>0</v>
      </c>
      <c r="H25" s="216">
        <f t="shared" si="5"/>
        <v>13211</v>
      </c>
      <c r="I25" s="216">
        <f t="shared" si="5"/>
        <v>0</v>
      </c>
      <c r="J25" s="216">
        <f t="shared" si="5"/>
        <v>0</v>
      </c>
      <c r="K25" s="216">
        <f t="shared" si="5"/>
        <v>0</v>
      </c>
      <c r="L25" s="216">
        <f t="shared" si="5"/>
        <v>0</v>
      </c>
      <c r="M25" s="216">
        <f t="shared" si="5"/>
        <v>0</v>
      </c>
      <c r="N25" s="216">
        <f t="shared" si="5"/>
        <v>0</v>
      </c>
      <c r="O25" s="216">
        <f t="shared" si="5"/>
        <v>621</v>
      </c>
      <c r="P25" s="428">
        <f t="shared" si="0"/>
        <v>102693</v>
      </c>
      <c r="Q25" s="428">
        <f t="shared" si="1"/>
        <v>0</v>
      </c>
    </row>
    <row r="26" spans="1:17" ht="12.75">
      <c r="A26" s="215" t="s">
        <v>292</v>
      </c>
      <c r="B26" s="208"/>
      <c r="C26" s="214"/>
      <c r="D26" s="214"/>
      <c r="E26" s="214"/>
      <c r="F26" s="211"/>
      <c r="G26" s="212"/>
      <c r="H26" s="211"/>
      <c r="I26" s="212"/>
      <c r="J26" s="211"/>
      <c r="K26" s="212"/>
      <c r="L26" s="211"/>
      <c r="M26" s="212"/>
      <c r="N26" s="211"/>
      <c r="O26" s="212"/>
      <c r="P26" s="428">
        <f t="shared" si="0"/>
        <v>0</v>
      </c>
      <c r="Q26" s="428">
        <f t="shared" si="1"/>
        <v>0</v>
      </c>
    </row>
    <row r="27" spans="1:17" s="68" customFormat="1" ht="12.75">
      <c r="A27" s="213" t="s">
        <v>34</v>
      </c>
      <c r="B27" s="263" t="s">
        <v>200</v>
      </c>
      <c r="C27" s="214">
        <f>SUM(D27:O27)</f>
        <v>56533</v>
      </c>
      <c r="D27" s="214">
        <v>51783</v>
      </c>
      <c r="E27" s="214"/>
      <c r="F27" s="217"/>
      <c r="G27" s="214"/>
      <c r="H27" s="217">
        <v>4750</v>
      </c>
      <c r="I27" s="214"/>
      <c r="J27" s="217"/>
      <c r="K27" s="214"/>
      <c r="L27" s="217"/>
      <c r="M27" s="214"/>
      <c r="N27" s="217"/>
      <c r="O27" s="214"/>
      <c r="P27" s="428">
        <f t="shared" si="0"/>
        <v>56533</v>
      </c>
      <c r="Q27" s="428">
        <f t="shared" si="1"/>
        <v>0</v>
      </c>
    </row>
    <row r="28" spans="1:17" ht="12.75">
      <c r="A28" s="213" t="s">
        <v>475</v>
      </c>
      <c r="B28" s="263"/>
      <c r="C28" s="214">
        <v>56976</v>
      </c>
      <c r="D28" s="214">
        <v>51861</v>
      </c>
      <c r="E28" s="214">
        <v>0</v>
      </c>
      <c r="F28" s="217">
        <v>0</v>
      </c>
      <c r="G28" s="214">
        <v>0</v>
      </c>
      <c r="H28" s="217">
        <v>4750</v>
      </c>
      <c r="I28" s="214">
        <v>0</v>
      </c>
      <c r="J28" s="217">
        <v>0</v>
      </c>
      <c r="K28" s="214">
        <v>0</v>
      </c>
      <c r="L28" s="217">
        <v>0</v>
      </c>
      <c r="M28" s="214">
        <v>0</v>
      </c>
      <c r="N28" s="217">
        <v>0</v>
      </c>
      <c r="O28" s="214">
        <v>365</v>
      </c>
      <c r="P28" s="428">
        <f t="shared" si="0"/>
        <v>56976</v>
      </c>
      <c r="Q28" s="428">
        <f t="shared" si="1"/>
        <v>0</v>
      </c>
    </row>
    <row r="29" spans="1:17" ht="12.75">
      <c r="A29" s="213" t="s">
        <v>703</v>
      </c>
      <c r="B29" s="263"/>
      <c r="C29" s="214">
        <v>166</v>
      </c>
      <c r="D29" s="214">
        <v>166</v>
      </c>
      <c r="E29" s="214"/>
      <c r="F29" s="217"/>
      <c r="G29" s="214"/>
      <c r="H29" s="217"/>
      <c r="I29" s="214"/>
      <c r="J29" s="217"/>
      <c r="K29" s="214"/>
      <c r="L29" s="217"/>
      <c r="M29" s="214"/>
      <c r="N29" s="217"/>
      <c r="O29" s="214"/>
      <c r="P29" s="428">
        <f t="shared" si="0"/>
        <v>166</v>
      </c>
      <c r="Q29" s="428">
        <f t="shared" si="1"/>
        <v>0</v>
      </c>
    </row>
    <row r="30" spans="1:17" ht="12.75">
      <c r="A30" s="213" t="s">
        <v>707</v>
      </c>
      <c r="B30" s="263"/>
      <c r="C30" s="214">
        <v>2200</v>
      </c>
      <c r="D30" s="214"/>
      <c r="E30" s="214"/>
      <c r="F30" s="217"/>
      <c r="G30" s="214"/>
      <c r="H30" s="217">
        <v>2200</v>
      </c>
      <c r="I30" s="214"/>
      <c r="J30" s="217"/>
      <c r="K30" s="214"/>
      <c r="L30" s="217"/>
      <c r="M30" s="214"/>
      <c r="N30" s="217"/>
      <c r="O30" s="214"/>
      <c r="P30" s="428">
        <f t="shared" si="0"/>
        <v>2200</v>
      </c>
      <c r="Q30" s="428">
        <f t="shared" si="1"/>
        <v>0</v>
      </c>
    </row>
    <row r="31" spans="1:17" ht="12.75">
      <c r="A31" s="213" t="s">
        <v>702</v>
      </c>
      <c r="B31" s="263"/>
      <c r="C31" s="214">
        <f aca="true" t="shared" si="6" ref="C31:O31">SUM(C29:C30)</f>
        <v>2366</v>
      </c>
      <c r="D31" s="214">
        <f t="shared" si="6"/>
        <v>166</v>
      </c>
      <c r="E31" s="214">
        <f t="shared" si="6"/>
        <v>0</v>
      </c>
      <c r="F31" s="214">
        <f t="shared" si="6"/>
        <v>0</v>
      </c>
      <c r="G31" s="214">
        <f t="shared" si="6"/>
        <v>0</v>
      </c>
      <c r="H31" s="214">
        <f t="shared" si="6"/>
        <v>2200</v>
      </c>
      <c r="I31" s="214">
        <f t="shared" si="6"/>
        <v>0</v>
      </c>
      <c r="J31" s="214">
        <f t="shared" si="6"/>
        <v>0</v>
      </c>
      <c r="K31" s="214">
        <f t="shared" si="6"/>
        <v>0</v>
      </c>
      <c r="L31" s="214">
        <f t="shared" si="6"/>
        <v>0</v>
      </c>
      <c r="M31" s="214">
        <f t="shared" si="6"/>
        <v>0</v>
      </c>
      <c r="N31" s="214">
        <f t="shared" si="6"/>
        <v>0</v>
      </c>
      <c r="O31" s="214">
        <f t="shared" si="6"/>
        <v>0</v>
      </c>
      <c r="P31" s="428">
        <f t="shared" si="0"/>
        <v>2366</v>
      </c>
      <c r="Q31" s="428">
        <f t="shared" si="1"/>
        <v>0</v>
      </c>
    </row>
    <row r="32" spans="1:17" ht="12.75">
      <c r="A32" s="438" t="s">
        <v>701</v>
      </c>
      <c r="B32" s="262"/>
      <c r="C32" s="216">
        <f aca="true" t="shared" si="7" ref="C32:O32">C28+C31</f>
        <v>59342</v>
      </c>
      <c r="D32" s="216">
        <f t="shared" si="7"/>
        <v>52027</v>
      </c>
      <c r="E32" s="216">
        <f t="shared" si="7"/>
        <v>0</v>
      </c>
      <c r="F32" s="216">
        <f t="shared" si="7"/>
        <v>0</v>
      </c>
      <c r="G32" s="216">
        <f t="shared" si="7"/>
        <v>0</v>
      </c>
      <c r="H32" s="216">
        <f t="shared" si="7"/>
        <v>6950</v>
      </c>
      <c r="I32" s="216">
        <f t="shared" si="7"/>
        <v>0</v>
      </c>
      <c r="J32" s="216">
        <f t="shared" si="7"/>
        <v>0</v>
      </c>
      <c r="K32" s="216">
        <f t="shared" si="7"/>
        <v>0</v>
      </c>
      <c r="L32" s="216">
        <f t="shared" si="7"/>
        <v>0</v>
      </c>
      <c r="M32" s="216">
        <f t="shared" si="7"/>
        <v>0</v>
      </c>
      <c r="N32" s="216">
        <f t="shared" si="7"/>
        <v>0</v>
      </c>
      <c r="O32" s="216">
        <f t="shared" si="7"/>
        <v>365</v>
      </c>
      <c r="P32" s="428">
        <f t="shared" si="0"/>
        <v>59342</v>
      </c>
      <c r="Q32" s="428">
        <f t="shared" si="1"/>
        <v>0</v>
      </c>
    </row>
    <row r="33" spans="1:17" ht="12.75">
      <c r="A33" s="215" t="s">
        <v>293</v>
      </c>
      <c r="B33" s="209"/>
      <c r="C33" s="214"/>
      <c r="D33" s="214"/>
      <c r="E33" s="214"/>
      <c r="F33" s="211"/>
      <c r="G33" s="212"/>
      <c r="H33" s="211"/>
      <c r="I33" s="212"/>
      <c r="J33" s="211"/>
      <c r="K33" s="212"/>
      <c r="L33" s="211"/>
      <c r="M33" s="212"/>
      <c r="N33" s="211"/>
      <c r="O33" s="212"/>
      <c r="P33" s="428">
        <f t="shared" si="0"/>
        <v>0</v>
      </c>
      <c r="Q33" s="428">
        <f t="shared" si="1"/>
        <v>0</v>
      </c>
    </row>
    <row r="34" spans="1:17" s="68" customFormat="1" ht="12.75">
      <c r="A34" s="213" t="s">
        <v>34</v>
      </c>
      <c r="B34" s="263" t="s">
        <v>200</v>
      </c>
      <c r="C34" s="214">
        <f>SUM(D34:O34)</f>
        <v>23993</v>
      </c>
      <c r="D34" s="214">
        <v>23343</v>
      </c>
      <c r="E34" s="214"/>
      <c r="F34" s="217"/>
      <c r="G34" s="214"/>
      <c r="H34" s="217">
        <v>650</v>
      </c>
      <c r="I34" s="214"/>
      <c r="J34" s="217"/>
      <c r="K34" s="214"/>
      <c r="L34" s="217"/>
      <c r="M34" s="214"/>
      <c r="N34" s="217"/>
      <c r="O34" s="214"/>
      <c r="P34" s="428">
        <f t="shared" si="0"/>
        <v>23993</v>
      </c>
      <c r="Q34" s="428">
        <f t="shared" si="1"/>
        <v>0</v>
      </c>
    </row>
    <row r="35" spans="1:17" ht="12.75">
      <c r="A35" s="213" t="s">
        <v>475</v>
      </c>
      <c r="B35" s="263"/>
      <c r="C35" s="214">
        <v>24603</v>
      </c>
      <c r="D35" s="214">
        <v>23751</v>
      </c>
      <c r="E35" s="214">
        <v>0</v>
      </c>
      <c r="F35" s="217">
        <v>0</v>
      </c>
      <c r="G35" s="214">
        <v>0</v>
      </c>
      <c r="H35" s="217">
        <v>650</v>
      </c>
      <c r="I35" s="214">
        <v>0</v>
      </c>
      <c r="J35" s="217">
        <v>0</v>
      </c>
      <c r="K35" s="214">
        <v>0</v>
      </c>
      <c r="L35" s="217">
        <v>0</v>
      </c>
      <c r="M35" s="214">
        <v>0</v>
      </c>
      <c r="N35" s="217">
        <v>0</v>
      </c>
      <c r="O35" s="214">
        <v>202</v>
      </c>
      <c r="P35" s="428">
        <f t="shared" si="0"/>
        <v>24603</v>
      </c>
      <c r="Q35" s="428">
        <f t="shared" si="1"/>
        <v>0</v>
      </c>
    </row>
    <row r="36" spans="1:17" ht="12.75">
      <c r="A36" s="213" t="s">
        <v>703</v>
      </c>
      <c r="B36" s="263"/>
      <c r="C36" s="214">
        <v>286</v>
      </c>
      <c r="D36" s="214">
        <v>286</v>
      </c>
      <c r="E36" s="214"/>
      <c r="F36" s="217"/>
      <c r="G36" s="214"/>
      <c r="H36" s="217"/>
      <c r="I36" s="214"/>
      <c r="J36" s="217"/>
      <c r="K36" s="214"/>
      <c r="L36" s="217"/>
      <c r="M36" s="214"/>
      <c r="N36" s="217"/>
      <c r="O36" s="214"/>
      <c r="P36" s="428">
        <f t="shared" si="0"/>
        <v>286</v>
      </c>
      <c r="Q36" s="428">
        <f t="shared" si="1"/>
        <v>0</v>
      </c>
    </row>
    <row r="37" spans="1:17" ht="12.75">
      <c r="A37" s="213" t="s">
        <v>702</v>
      </c>
      <c r="B37" s="263"/>
      <c r="C37" s="214">
        <f aca="true" t="shared" si="8" ref="C37:O37">SUM(C36:C36)</f>
        <v>286</v>
      </c>
      <c r="D37" s="214">
        <f t="shared" si="8"/>
        <v>286</v>
      </c>
      <c r="E37" s="214">
        <f t="shared" si="8"/>
        <v>0</v>
      </c>
      <c r="F37" s="214">
        <f t="shared" si="8"/>
        <v>0</v>
      </c>
      <c r="G37" s="214">
        <f t="shared" si="8"/>
        <v>0</v>
      </c>
      <c r="H37" s="214">
        <f t="shared" si="8"/>
        <v>0</v>
      </c>
      <c r="I37" s="214">
        <f t="shared" si="8"/>
        <v>0</v>
      </c>
      <c r="J37" s="214">
        <f t="shared" si="8"/>
        <v>0</v>
      </c>
      <c r="K37" s="214">
        <f t="shared" si="8"/>
        <v>0</v>
      </c>
      <c r="L37" s="214">
        <f t="shared" si="8"/>
        <v>0</v>
      </c>
      <c r="M37" s="214">
        <f t="shared" si="8"/>
        <v>0</v>
      </c>
      <c r="N37" s="214">
        <f t="shared" si="8"/>
        <v>0</v>
      </c>
      <c r="O37" s="214">
        <f t="shared" si="8"/>
        <v>0</v>
      </c>
      <c r="P37" s="428">
        <f t="shared" si="0"/>
        <v>286</v>
      </c>
      <c r="Q37" s="428">
        <f t="shared" si="1"/>
        <v>0</v>
      </c>
    </row>
    <row r="38" spans="1:17" ht="12.75">
      <c r="A38" s="438" t="s">
        <v>701</v>
      </c>
      <c r="B38" s="262"/>
      <c r="C38" s="216">
        <f aca="true" t="shared" si="9" ref="C38:O38">C35+C37</f>
        <v>24889</v>
      </c>
      <c r="D38" s="216">
        <f t="shared" si="9"/>
        <v>24037</v>
      </c>
      <c r="E38" s="216">
        <f t="shared" si="9"/>
        <v>0</v>
      </c>
      <c r="F38" s="216">
        <f t="shared" si="9"/>
        <v>0</v>
      </c>
      <c r="G38" s="216">
        <f t="shared" si="9"/>
        <v>0</v>
      </c>
      <c r="H38" s="216">
        <f t="shared" si="9"/>
        <v>650</v>
      </c>
      <c r="I38" s="216">
        <f t="shared" si="9"/>
        <v>0</v>
      </c>
      <c r="J38" s="216">
        <f t="shared" si="9"/>
        <v>0</v>
      </c>
      <c r="K38" s="216">
        <f t="shared" si="9"/>
        <v>0</v>
      </c>
      <c r="L38" s="216">
        <f t="shared" si="9"/>
        <v>0</v>
      </c>
      <c r="M38" s="216">
        <f t="shared" si="9"/>
        <v>0</v>
      </c>
      <c r="N38" s="216">
        <f t="shared" si="9"/>
        <v>0</v>
      </c>
      <c r="O38" s="216">
        <f t="shared" si="9"/>
        <v>202</v>
      </c>
      <c r="P38" s="428">
        <f t="shared" si="0"/>
        <v>24889</v>
      </c>
      <c r="Q38" s="428">
        <f t="shared" si="1"/>
        <v>0</v>
      </c>
    </row>
    <row r="39" spans="1:17" ht="12.75">
      <c r="A39" s="218" t="s">
        <v>294</v>
      </c>
      <c r="B39" s="264"/>
      <c r="C39" s="214"/>
      <c r="D39" s="214"/>
      <c r="E39" s="214"/>
      <c r="F39" s="211"/>
      <c r="G39" s="212"/>
      <c r="H39" s="211"/>
      <c r="I39" s="212"/>
      <c r="J39" s="211"/>
      <c r="K39" s="212"/>
      <c r="L39" s="211"/>
      <c r="M39" s="212"/>
      <c r="N39" s="211"/>
      <c r="O39" s="212"/>
      <c r="P39" s="428">
        <f t="shared" si="0"/>
        <v>0</v>
      </c>
      <c r="Q39" s="428">
        <f t="shared" si="1"/>
        <v>0</v>
      </c>
    </row>
    <row r="40" spans="1:17" ht="12.75">
      <c r="A40" s="213" t="s">
        <v>34</v>
      </c>
      <c r="B40" s="263" t="s">
        <v>201</v>
      </c>
      <c r="C40" s="214">
        <f aca="true" t="shared" si="10" ref="C40:O40">SUM(C45,C54)</f>
        <v>143832</v>
      </c>
      <c r="D40" s="214">
        <f t="shared" si="10"/>
        <v>56576</v>
      </c>
      <c r="E40" s="214">
        <f t="shared" si="10"/>
        <v>0</v>
      </c>
      <c r="F40" s="214">
        <f t="shared" si="10"/>
        <v>0</v>
      </c>
      <c r="G40" s="214">
        <f t="shared" si="10"/>
        <v>0</v>
      </c>
      <c r="H40" s="214">
        <f t="shared" si="10"/>
        <v>87256</v>
      </c>
      <c r="I40" s="214">
        <f t="shared" si="10"/>
        <v>0</v>
      </c>
      <c r="J40" s="214">
        <f t="shared" si="10"/>
        <v>0</v>
      </c>
      <c r="K40" s="214">
        <f t="shared" si="10"/>
        <v>0</v>
      </c>
      <c r="L40" s="214">
        <f t="shared" si="10"/>
        <v>0</v>
      </c>
      <c r="M40" s="214">
        <f t="shared" si="10"/>
        <v>0</v>
      </c>
      <c r="N40" s="214">
        <f t="shared" si="10"/>
        <v>0</v>
      </c>
      <c r="O40" s="214">
        <f t="shared" si="10"/>
        <v>0</v>
      </c>
      <c r="P40" s="428">
        <f t="shared" si="0"/>
        <v>143832</v>
      </c>
      <c r="Q40" s="428">
        <f t="shared" si="1"/>
        <v>0</v>
      </c>
    </row>
    <row r="41" spans="1:17" ht="12.75">
      <c r="A41" s="213" t="s">
        <v>475</v>
      </c>
      <c r="B41" s="263"/>
      <c r="C41" s="214">
        <f aca="true" t="shared" si="11" ref="C41:O41">SUM(C46,C55)</f>
        <v>153129</v>
      </c>
      <c r="D41" s="214">
        <f t="shared" si="11"/>
        <v>59617</v>
      </c>
      <c r="E41" s="214">
        <f t="shared" si="11"/>
        <v>207</v>
      </c>
      <c r="F41" s="214">
        <f t="shared" si="11"/>
        <v>0</v>
      </c>
      <c r="G41" s="214">
        <f t="shared" si="11"/>
        <v>0</v>
      </c>
      <c r="H41" s="214">
        <f t="shared" si="11"/>
        <v>87256</v>
      </c>
      <c r="I41" s="214">
        <f t="shared" si="11"/>
        <v>0</v>
      </c>
      <c r="J41" s="214">
        <f t="shared" si="11"/>
        <v>0</v>
      </c>
      <c r="K41" s="214">
        <f t="shared" si="11"/>
        <v>0</v>
      </c>
      <c r="L41" s="214">
        <f t="shared" si="11"/>
        <v>0</v>
      </c>
      <c r="M41" s="214">
        <f t="shared" si="11"/>
        <v>0</v>
      </c>
      <c r="N41" s="214">
        <f t="shared" si="11"/>
        <v>0</v>
      </c>
      <c r="O41" s="214">
        <f t="shared" si="11"/>
        <v>6049</v>
      </c>
      <c r="P41" s="428">
        <f t="shared" si="0"/>
        <v>153129</v>
      </c>
      <c r="Q41" s="428">
        <f t="shared" si="1"/>
        <v>0</v>
      </c>
    </row>
    <row r="42" spans="1:17" ht="12.75">
      <c r="A42" s="213" t="s">
        <v>702</v>
      </c>
      <c r="B42" s="263"/>
      <c r="C42" s="214">
        <f aca="true" t="shared" si="12" ref="C42:O42">C51+C59</f>
        <v>5615</v>
      </c>
      <c r="D42" s="214">
        <f t="shared" si="12"/>
        <v>5510</v>
      </c>
      <c r="E42" s="214">
        <f t="shared" si="12"/>
        <v>105</v>
      </c>
      <c r="F42" s="214">
        <f t="shared" si="12"/>
        <v>0</v>
      </c>
      <c r="G42" s="214">
        <f t="shared" si="12"/>
        <v>0</v>
      </c>
      <c r="H42" s="214">
        <f t="shared" si="12"/>
        <v>0</v>
      </c>
      <c r="I42" s="214">
        <f t="shared" si="12"/>
        <v>0</v>
      </c>
      <c r="J42" s="214">
        <f t="shared" si="12"/>
        <v>0</v>
      </c>
      <c r="K42" s="214">
        <f t="shared" si="12"/>
        <v>0</v>
      </c>
      <c r="L42" s="214">
        <f t="shared" si="12"/>
        <v>0</v>
      </c>
      <c r="M42" s="214">
        <f t="shared" si="12"/>
        <v>0</v>
      </c>
      <c r="N42" s="214">
        <f t="shared" si="12"/>
        <v>0</v>
      </c>
      <c r="O42" s="214">
        <f t="shared" si="12"/>
        <v>0</v>
      </c>
      <c r="P42" s="428">
        <f t="shared" si="0"/>
        <v>5615</v>
      </c>
      <c r="Q42" s="428">
        <f t="shared" si="1"/>
        <v>0</v>
      </c>
    </row>
    <row r="43" spans="1:17" ht="12.75">
      <c r="A43" s="438" t="s">
        <v>701</v>
      </c>
      <c r="B43" s="262"/>
      <c r="C43" s="216">
        <f aca="true" t="shared" si="13" ref="C43:O43">C52+C60</f>
        <v>158744</v>
      </c>
      <c r="D43" s="216">
        <f t="shared" si="13"/>
        <v>65127</v>
      </c>
      <c r="E43" s="216">
        <f t="shared" si="13"/>
        <v>312</v>
      </c>
      <c r="F43" s="216">
        <f t="shared" si="13"/>
        <v>0</v>
      </c>
      <c r="G43" s="216">
        <f t="shared" si="13"/>
        <v>0</v>
      </c>
      <c r="H43" s="216">
        <f t="shared" si="13"/>
        <v>87256</v>
      </c>
      <c r="I43" s="216">
        <f t="shared" si="13"/>
        <v>0</v>
      </c>
      <c r="J43" s="214">
        <f t="shared" si="13"/>
        <v>0</v>
      </c>
      <c r="K43" s="214">
        <f t="shared" si="13"/>
        <v>0</v>
      </c>
      <c r="L43" s="214">
        <f t="shared" si="13"/>
        <v>0</v>
      </c>
      <c r="M43" s="214">
        <f t="shared" si="13"/>
        <v>0</v>
      </c>
      <c r="N43" s="214">
        <f t="shared" si="13"/>
        <v>0</v>
      </c>
      <c r="O43" s="214">
        <f t="shared" si="13"/>
        <v>6049</v>
      </c>
      <c r="P43" s="428">
        <f t="shared" si="0"/>
        <v>158744</v>
      </c>
      <c r="Q43" s="428">
        <f t="shared" si="1"/>
        <v>0</v>
      </c>
    </row>
    <row r="44" spans="1:17" ht="12.75">
      <c r="A44" s="215" t="s">
        <v>179</v>
      </c>
      <c r="B44" s="208"/>
      <c r="C44" s="214"/>
      <c r="D44" s="214"/>
      <c r="E44" s="214"/>
      <c r="F44" s="217"/>
      <c r="G44" s="214"/>
      <c r="H44" s="217"/>
      <c r="I44" s="214"/>
      <c r="J44" s="211"/>
      <c r="K44" s="212"/>
      <c r="L44" s="211"/>
      <c r="M44" s="212"/>
      <c r="N44" s="211"/>
      <c r="O44" s="212"/>
      <c r="P44" s="428">
        <f t="shared" si="0"/>
        <v>0</v>
      </c>
      <c r="Q44" s="428">
        <f t="shared" si="1"/>
        <v>0</v>
      </c>
    </row>
    <row r="45" spans="1:17" s="68" customFormat="1" ht="12.75">
      <c r="A45" s="213" t="s">
        <v>34</v>
      </c>
      <c r="B45" s="263" t="s">
        <v>203</v>
      </c>
      <c r="C45" s="214">
        <f>SUM(D45:O45)</f>
        <v>86549</v>
      </c>
      <c r="D45" s="214">
        <v>29986</v>
      </c>
      <c r="E45" s="214"/>
      <c r="F45" s="217"/>
      <c r="G45" s="214"/>
      <c r="H45" s="217">
        <v>56563</v>
      </c>
      <c r="I45" s="214"/>
      <c r="J45" s="217"/>
      <c r="K45" s="214"/>
      <c r="L45" s="217"/>
      <c r="M45" s="214"/>
      <c r="N45" s="217"/>
      <c r="O45" s="214"/>
      <c r="P45" s="428">
        <f t="shared" si="0"/>
        <v>86549</v>
      </c>
      <c r="Q45" s="428">
        <f t="shared" si="1"/>
        <v>0</v>
      </c>
    </row>
    <row r="46" spans="1:17" ht="12.75">
      <c r="A46" s="213" t="s">
        <v>475</v>
      </c>
      <c r="B46" s="263"/>
      <c r="C46" s="214">
        <v>91987</v>
      </c>
      <c r="D46" s="214">
        <v>31588</v>
      </c>
      <c r="E46" s="214">
        <v>207</v>
      </c>
      <c r="F46" s="217">
        <v>0</v>
      </c>
      <c r="G46" s="214">
        <v>0</v>
      </c>
      <c r="H46" s="217">
        <v>56563</v>
      </c>
      <c r="I46" s="214">
        <v>0</v>
      </c>
      <c r="J46" s="217">
        <v>0</v>
      </c>
      <c r="K46" s="214">
        <v>0</v>
      </c>
      <c r="L46" s="217">
        <v>0</v>
      </c>
      <c r="M46" s="214">
        <v>0</v>
      </c>
      <c r="N46" s="217">
        <v>0</v>
      </c>
      <c r="O46" s="214">
        <v>3629</v>
      </c>
      <c r="P46" s="428">
        <f t="shared" si="0"/>
        <v>91987</v>
      </c>
      <c r="Q46" s="428">
        <f t="shared" si="1"/>
        <v>0</v>
      </c>
    </row>
    <row r="47" spans="1:17" ht="12.75">
      <c r="A47" s="213" t="s">
        <v>703</v>
      </c>
      <c r="B47" s="263"/>
      <c r="C47" s="214">
        <v>803</v>
      </c>
      <c r="D47" s="214">
        <v>803</v>
      </c>
      <c r="E47" s="214"/>
      <c r="F47" s="217"/>
      <c r="G47" s="214"/>
      <c r="H47" s="217"/>
      <c r="I47" s="214"/>
      <c r="J47" s="217"/>
      <c r="K47" s="214"/>
      <c r="L47" s="217"/>
      <c r="M47" s="214"/>
      <c r="N47" s="217"/>
      <c r="O47" s="214"/>
      <c r="P47" s="428">
        <f t="shared" si="0"/>
        <v>803</v>
      </c>
      <c r="Q47" s="428">
        <f t="shared" si="1"/>
        <v>0</v>
      </c>
    </row>
    <row r="48" spans="1:17" ht="12.75">
      <c r="A48" s="213" t="s">
        <v>705</v>
      </c>
      <c r="B48" s="263"/>
      <c r="C48" s="214">
        <v>981</v>
      </c>
      <c r="D48" s="214">
        <v>981</v>
      </c>
      <c r="E48" s="214"/>
      <c r="F48" s="217"/>
      <c r="G48" s="214"/>
      <c r="H48" s="217"/>
      <c r="I48" s="214"/>
      <c r="J48" s="217"/>
      <c r="K48" s="214"/>
      <c r="L48" s="217"/>
      <c r="M48" s="214"/>
      <c r="N48" s="217"/>
      <c r="O48" s="214"/>
      <c r="P48" s="428">
        <f t="shared" si="0"/>
        <v>981</v>
      </c>
      <c r="Q48" s="428">
        <f t="shared" si="1"/>
        <v>0</v>
      </c>
    </row>
    <row r="49" spans="1:17" ht="12.75">
      <c r="A49" s="213" t="s">
        <v>704</v>
      </c>
      <c r="B49" s="263"/>
      <c r="C49" s="214">
        <v>1092</v>
      </c>
      <c r="D49" s="214">
        <v>1092</v>
      </c>
      <c r="E49" s="214"/>
      <c r="F49" s="217"/>
      <c r="G49" s="214"/>
      <c r="H49" s="217"/>
      <c r="I49" s="214"/>
      <c r="J49" s="217"/>
      <c r="K49" s="214"/>
      <c r="L49" s="217"/>
      <c r="M49" s="214"/>
      <c r="N49" s="217"/>
      <c r="O49" s="214"/>
      <c r="P49" s="428">
        <f t="shared" si="0"/>
        <v>1092</v>
      </c>
      <c r="Q49" s="428">
        <f t="shared" si="1"/>
        <v>0</v>
      </c>
    </row>
    <row r="50" spans="1:17" ht="12.75">
      <c r="A50" s="213" t="s">
        <v>712</v>
      </c>
      <c r="B50" s="263"/>
      <c r="C50" s="214">
        <v>105</v>
      </c>
      <c r="D50" s="214"/>
      <c r="E50" s="214">
        <v>105</v>
      </c>
      <c r="F50" s="217"/>
      <c r="G50" s="214"/>
      <c r="H50" s="217"/>
      <c r="I50" s="214"/>
      <c r="J50" s="217"/>
      <c r="K50" s="214"/>
      <c r="L50" s="217"/>
      <c r="M50" s="214"/>
      <c r="N50" s="217"/>
      <c r="O50" s="214"/>
      <c r="P50" s="428">
        <f t="shared" si="0"/>
        <v>105</v>
      </c>
      <c r="Q50" s="428">
        <f t="shared" si="1"/>
        <v>0</v>
      </c>
    </row>
    <row r="51" spans="1:17" ht="12.75">
      <c r="A51" s="213" t="s">
        <v>702</v>
      </c>
      <c r="B51" s="263"/>
      <c r="C51" s="214">
        <f aca="true" t="shared" si="14" ref="C51:O51">SUM(C47:C50)</f>
        <v>2981</v>
      </c>
      <c r="D51" s="214">
        <f t="shared" si="14"/>
        <v>2876</v>
      </c>
      <c r="E51" s="214">
        <f t="shared" si="14"/>
        <v>105</v>
      </c>
      <c r="F51" s="214">
        <f t="shared" si="14"/>
        <v>0</v>
      </c>
      <c r="G51" s="214">
        <f t="shared" si="14"/>
        <v>0</v>
      </c>
      <c r="H51" s="214">
        <f t="shared" si="14"/>
        <v>0</v>
      </c>
      <c r="I51" s="214">
        <f t="shared" si="14"/>
        <v>0</v>
      </c>
      <c r="J51" s="214">
        <f t="shared" si="14"/>
        <v>0</v>
      </c>
      <c r="K51" s="214">
        <f t="shared" si="14"/>
        <v>0</v>
      </c>
      <c r="L51" s="214">
        <f t="shared" si="14"/>
        <v>0</v>
      </c>
      <c r="M51" s="214">
        <f t="shared" si="14"/>
        <v>0</v>
      </c>
      <c r="N51" s="214">
        <f t="shared" si="14"/>
        <v>0</v>
      </c>
      <c r="O51" s="214">
        <f t="shared" si="14"/>
        <v>0</v>
      </c>
      <c r="P51" s="428">
        <f t="shared" si="0"/>
        <v>2981</v>
      </c>
      <c r="Q51" s="428">
        <f t="shared" si="1"/>
        <v>0</v>
      </c>
    </row>
    <row r="52" spans="1:17" ht="12.75">
      <c r="A52" s="438" t="s">
        <v>701</v>
      </c>
      <c r="B52" s="262"/>
      <c r="C52" s="216">
        <f aca="true" t="shared" si="15" ref="C52:O52">C46+C51</f>
        <v>94968</v>
      </c>
      <c r="D52" s="216">
        <f t="shared" si="15"/>
        <v>34464</v>
      </c>
      <c r="E52" s="216">
        <f t="shared" si="15"/>
        <v>312</v>
      </c>
      <c r="F52" s="216">
        <f t="shared" si="15"/>
        <v>0</v>
      </c>
      <c r="G52" s="216">
        <f t="shared" si="15"/>
        <v>0</v>
      </c>
      <c r="H52" s="216">
        <f t="shared" si="15"/>
        <v>56563</v>
      </c>
      <c r="I52" s="216">
        <f t="shared" si="15"/>
        <v>0</v>
      </c>
      <c r="J52" s="216">
        <f t="shared" si="15"/>
        <v>0</v>
      </c>
      <c r="K52" s="216">
        <f t="shared" si="15"/>
        <v>0</v>
      </c>
      <c r="L52" s="216">
        <f t="shared" si="15"/>
        <v>0</v>
      </c>
      <c r="M52" s="216">
        <f t="shared" si="15"/>
        <v>0</v>
      </c>
      <c r="N52" s="216">
        <f t="shared" si="15"/>
        <v>0</v>
      </c>
      <c r="O52" s="216">
        <f t="shared" si="15"/>
        <v>3629</v>
      </c>
      <c r="P52" s="428">
        <f t="shared" si="0"/>
        <v>94968</v>
      </c>
      <c r="Q52" s="428">
        <f t="shared" si="1"/>
        <v>0</v>
      </c>
    </row>
    <row r="53" spans="1:17" ht="12.75">
      <c r="A53" s="215" t="s">
        <v>180</v>
      </c>
      <c r="B53" s="209"/>
      <c r="C53" s="214"/>
      <c r="D53" s="214"/>
      <c r="E53" s="214"/>
      <c r="F53" s="211"/>
      <c r="G53" s="212"/>
      <c r="H53" s="211"/>
      <c r="I53" s="212"/>
      <c r="J53" s="211"/>
      <c r="K53" s="212"/>
      <c r="L53" s="211"/>
      <c r="M53" s="212"/>
      <c r="N53" s="211"/>
      <c r="O53" s="212"/>
      <c r="P53" s="428">
        <f t="shared" si="0"/>
        <v>0</v>
      </c>
      <c r="Q53" s="428">
        <f t="shared" si="1"/>
        <v>0</v>
      </c>
    </row>
    <row r="54" spans="1:17" s="68" customFormat="1" ht="12.75">
      <c r="A54" s="213" t="s">
        <v>34</v>
      </c>
      <c r="B54" s="263" t="s">
        <v>203</v>
      </c>
      <c r="C54" s="214">
        <f>SUM(D54:O54)</f>
        <v>57283</v>
      </c>
      <c r="D54" s="214">
        <v>26590</v>
      </c>
      <c r="E54" s="214"/>
      <c r="F54" s="217"/>
      <c r="G54" s="214"/>
      <c r="H54" s="217">
        <v>30693</v>
      </c>
      <c r="I54" s="214"/>
      <c r="J54" s="217"/>
      <c r="K54" s="214"/>
      <c r="L54" s="217"/>
      <c r="M54" s="214"/>
      <c r="N54" s="217"/>
      <c r="O54" s="214"/>
      <c r="P54" s="428">
        <f t="shared" si="0"/>
        <v>57283</v>
      </c>
      <c r="Q54" s="428">
        <f t="shared" si="1"/>
        <v>0</v>
      </c>
    </row>
    <row r="55" spans="1:17" ht="12.75">
      <c r="A55" s="213" t="s">
        <v>475</v>
      </c>
      <c r="B55" s="263"/>
      <c r="C55" s="214">
        <v>61142</v>
      </c>
      <c r="D55" s="214">
        <v>28029</v>
      </c>
      <c r="E55" s="214">
        <v>0</v>
      </c>
      <c r="F55" s="217">
        <v>0</v>
      </c>
      <c r="G55" s="214">
        <v>0</v>
      </c>
      <c r="H55" s="217">
        <v>30693</v>
      </c>
      <c r="I55" s="214">
        <v>0</v>
      </c>
      <c r="J55" s="217">
        <v>0</v>
      </c>
      <c r="K55" s="214">
        <v>0</v>
      </c>
      <c r="L55" s="217">
        <v>0</v>
      </c>
      <c r="M55" s="214">
        <v>0</v>
      </c>
      <c r="N55" s="217">
        <v>0</v>
      </c>
      <c r="O55" s="214">
        <v>2420</v>
      </c>
      <c r="P55" s="428">
        <f t="shared" si="0"/>
        <v>61142</v>
      </c>
      <c r="Q55" s="428">
        <f t="shared" si="1"/>
        <v>0</v>
      </c>
    </row>
    <row r="56" spans="1:17" ht="12.75">
      <c r="A56" s="213" t="s">
        <v>703</v>
      </c>
      <c r="B56" s="263"/>
      <c r="C56" s="214">
        <v>606</v>
      </c>
      <c r="D56" s="214">
        <v>606</v>
      </c>
      <c r="E56" s="214"/>
      <c r="F56" s="217"/>
      <c r="G56" s="214"/>
      <c r="H56" s="217"/>
      <c r="I56" s="214"/>
      <c r="J56" s="217"/>
      <c r="K56" s="214"/>
      <c r="L56" s="217"/>
      <c r="M56" s="214"/>
      <c r="N56" s="217"/>
      <c r="O56" s="214"/>
      <c r="P56" s="428">
        <f t="shared" si="0"/>
        <v>606</v>
      </c>
      <c r="Q56" s="428">
        <f t="shared" si="1"/>
        <v>0</v>
      </c>
    </row>
    <row r="57" spans="1:17" ht="12.75">
      <c r="A57" s="213" t="s">
        <v>705</v>
      </c>
      <c r="B57" s="263"/>
      <c r="C57" s="214">
        <v>731</v>
      </c>
      <c r="D57" s="214">
        <v>731</v>
      </c>
      <c r="E57" s="214"/>
      <c r="F57" s="217"/>
      <c r="G57" s="214"/>
      <c r="H57" s="217"/>
      <c r="I57" s="214"/>
      <c r="J57" s="217"/>
      <c r="K57" s="214"/>
      <c r="L57" s="217"/>
      <c r="M57" s="214"/>
      <c r="N57" s="217"/>
      <c r="O57" s="214"/>
      <c r="P57" s="428">
        <f t="shared" si="0"/>
        <v>731</v>
      </c>
      <c r="Q57" s="428">
        <f t="shared" si="1"/>
        <v>0</v>
      </c>
    </row>
    <row r="58" spans="1:17" ht="12.75">
      <c r="A58" s="213" t="s">
        <v>704</v>
      </c>
      <c r="B58" s="263"/>
      <c r="C58" s="214">
        <v>1297</v>
      </c>
      <c r="D58" s="214">
        <v>1297</v>
      </c>
      <c r="E58" s="214"/>
      <c r="F58" s="217"/>
      <c r="G58" s="214"/>
      <c r="H58" s="217"/>
      <c r="I58" s="214"/>
      <c r="J58" s="217"/>
      <c r="K58" s="214"/>
      <c r="L58" s="217"/>
      <c r="M58" s="214"/>
      <c r="N58" s="217"/>
      <c r="O58" s="214"/>
      <c r="P58" s="428">
        <f t="shared" si="0"/>
        <v>1297</v>
      </c>
      <c r="Q58" s="428">
        <f t="shared" si="1"/>
        <v>0</v>
      </c>
    </row>
    <row r="59" spans="1:17" ht="12.75">
      <c r="A59" s="213" t="s">
        <v>702</v>
      </c>
      <c r="B59" s="263"/>
      <c r="C59" s="214">
        <f aca="true" t="shared" si="16" ref="C59:O59">SUM(C56:C58)</f>
        <v>2634</v>
      </c>
      <c r="D59" s="214">
        <f t="shared" si="16"/>
        <v>2634</v>
      </c>
      <c r="E59" s="214">
        <f t="shared" si="16"/>
        <v>0</v>
      </c>
      <c r="F59" s="214">
        <f t="shared" si="16"/>
        <v>0</v>
      </c>
      <c r="G59" s="214">
        <f t="shared" si="16"/>
        <v>0</v>
      </c>
      <c r="H59" s="214">
        <f t="shared" si="16"/>
        <v>0</v>
      </c>
      <c r="I59" s="214">
        <f t="shared" si="16"/>
        <v>0</v>
      </c>
      <c r="J59" s="214">
        <f t="shared" si="16"/>
        <v>0</v>
      </c>
      <c r="K59" s="214">
        <f t="shared" si="16"/>
        <v>0</v>
      </c>
      <c r="L59" s="214">
        <f t="shared" si="16"/>
        <v>0</v>
      </c>
      <c r="M59" s="214">
        <f t="shared" si="16"/>
        <v>0</v>
      </c>
      <c r="N59" s="214">
        <f t="shared" si="16"/>
        <v>0</v>
      </c>
      <c r="O59" s="214">
        <f t="shared" si="16"/>
        <v>0</v>
      </c>
      <c r="P59" s="428">
        <f t="shared" si="0"/>
        <v>2634</v>
      </c>
      <c r="Q59" s="428">
        <f t="shared" si="1"/>
        <v>0</v>
      </c>
    </row>
    <row r="60" spans="1:17" ht="12.75">
      <c r="A60" s="438" t="s">
        <v>701</v>
      </c>
      <c r="B60" s="262"/>
      <c r="C60" s="216">
        <f aca="true" t="shared" si="17" ref="C60:O60">C55+C59</f>
        <v>63776</v>
      </c>
      <c r="D60" s="216">
        <f t="shared" si="17"/>
        <v>30663</v>
      </c>
      <c r="E60" s="216">
        <f t="shared" si="17"/>
        <v>0</v>
      </c>
      <c r="F60" s="216">
        <f t="shared" si="17"/>
        <v>0</v>
      </c>
      <c r="G60" s="216">
        <f t="shared" si="17"/>
        <v>0</v>
      </c>
      <c r="H60" s="216">
        <f t="shared" si="17"/>
        <v>30693</v>
      </c>
      <c r="I60" s="216">
        <f t="shared" si="17"/>
        <v>0</v>
      </c>
      <c r="J60" s="216">
        <f t="shared" si="17"/>
        <v>0</v>
      </c>
      <c r="K60" s="216">
        <f t="shared" si="17"/>
        <v>0</v>
      </c>
      <c r="L60" s="216">
        <f t="shared" si="17"/>
        <v>0</v>
      </c>
      <c r="M60" s="216">
        <f t="shared" si="17"/>
        <v>0</v>
      </c>
      <c r="N60" s="216">
        <f t="shared" si="17"/>
        <v>0</v>
      </c>
      <c r="O60" s="216">
        <f t="shared" si="17"/>
        <v>2420</v>
      </c>
      <c r="P60" s="428">
        <f t="shared" si="0"/>
        <v>63776</v>
      </c>
      <c r="Q60" s="428">
        <f t="shared" si="1"/>
        <v>0</v>
      </c>
    </row>
    <row r="61" spans="1:17" ht="12.75">
      <c r="A61" s="218" t="s">
        <v>295</v>
      </c>
      <c r="B61" s="264"/>
      <c r="C61" s="214"/>
      <c r="D61" s="214"/>
      <c r="E61" s="214"/>
      <c r="F61" s="211"/>
      <c r="G61" s="212"/>
      <c r="H61" s="211"/>
      <c r="I61" s="212"/>
      <c r="J61" s="211"/>
      <c r="K61" s="212"/>
      <c r="L61" s="211"/>
      <c r="M61" s="212"/>
      <c r="N61" s="211"/>
      <c r="O61" s="212"/>
      <c r="P61" s="428">
        <f t="shared" si="0"/>
        <v>0</v>
      </c>
      <c r="Q61" s="428">
        <f t="shared" si="1"/>
        <v>0</v>
      </c>
    </row>
    <row r="62" spans="1:17" ht="12.75">
      <c r="A62" s="213" t="s">
        <v>34</v>
      </c>
      <c r="B62" s="263" t="s">
        <v>200</v>
      </c>
      <c r="C62" s="214">
        <f>SUM(D62:O62)</f>
        <v>38212</v>
      </c>
      <c r="D62" s="214">
        <v>31260</v>
      </c>
      <c r="E62" s="214"/>
      <c r="F62" s="217"/>
      <c r="G62" s="214"/>
      <c r="H62" s="217">
        <v>6952</v>
      </c>
      <c r="I62" s="214"/>
      <c r="J62" s="217"/>
      <c r="K62" s="214"/>
      <c r="L62" s="217"/>
      <c r="M62" s="214"/>
      <c r="N62" s="217"/>
      <c r="O62" s="214"/>
      <c r="P62" s="428">
        <f t="shared" si="0"/>
        <v>38212</v>
      </c>
      <c r="Q62" s="428">
        <f t="shared" si="1"/>
        <v>0</v>
      </c>
    </row>
    <row r="63" spans="1:17" ht="12.75">
      <c r="A63" s="213" t="s">
        <v>475</v>
      </c>
      <c r="B63" s="263"/>
      <c r="C63" s="214">
        <v>39609</v>
      </c>
      <c r="D63" s="214">
        <v>32287</v>
      </c>
      <c r="E63" s="214">
        <v>0</v>
      </c>
      <c r="F63" s="217">
        <v>0</v>
      </c>
      <c r="G63" s="214">
        <v>0</v>
      </c>
      <c r="H63" s="217">
        <v>6952</v>
      </c>
      <c r="I63" s="214">
        <v>0</v>
      </c>
      <c r="J63" s="217">
        <v>0</v>
      </c>
      <c r="K63" s="214">
        <v>0</v>
      </c>
      <c r="L63" s="217">
        <v>0</v>
      </c>
      <c r="M63" s="214">
        <v>0</v>
      </c>
      <c r="N63" s="217">
        <v>0</v>
      </c>
      <c r="O63" s="214">
        <v>370</v>
      </c>
      <c r="P63" s="428">
        <f t="shared" si="0"/>
        <v>39609</v>
      </c>
      <c r="Q63" s="428">
        <f t="shared" si="1"/>
        <v>0</v>
      </c>
    </row>
    <row r="64" spans="1:17" ht="12.75">
      <c r="A64" s="213" t="s">
        <v>703</v>
      </c>
      <c r="B64" s="263"/>
      <c r="C64" s="214">
        <v>381</v>
      </c>
      <c r="D64" s="214">
        <v>381</v>
      </c>
      <c r="E64" s="214"/>
      <c r="F64" s="217"/>
      <c r="G64" s="214"/>
      <c r="H64" s="217"/>
      <c r="I64" s="214"/>
      <c r="J64" s="217"/>
      <c r="K64" s="214"/>
      <c r="L64" s="217"/>
      <c r="M64" s="214"/>
      <c r="N64" s="217"/>
      <c r="O64" s="214"/>
      <c r="P64" s="428">
        <f t="shared" si="0"/>
        <v>381</v>
      </c>
      <c r="Q64" s="428">
        <f t="shared" si="1"/>
        <v>0</v>
      </c>
    </row>
    <row r="65" spans="1:17" ht="12.75">
      <c r="A65" s="213" t="s">
        <v>705</v>
      </c>
      <c r="B65" s="263"/>
      <c r="C65" s="214">
        <v>750</v>
      </c>
      <c r="D65" s="214">
        <v>750</v>
      </c>
      <c r="E65" s="214"/>
      <c r="F65" s="217"/>
      <c r="G65" s="214"/>
      <c r="H65" s="217"/>
      <c r="I65" s="214"/>
      <c r="J65" s="217"/>
      <c r="K65" s="214"/>
      <c r="L65" s="217"/>
      <c r="M65" s="214"/>
      <c r="N65" s="217"/>
      <c r="O65" s="214"/>
      <c r="P65" s="428">
        <f t="shared" si="0"/>
        <v>750</v>
      </c>
      <c r="Q65" s="428">
        <f t="shared" si="1"/>
        <v>0</v>
      </c>
    </row>
    <row r="66" spans="1:17" ht="12.75">
      <c r="A66" s="213" t="s">
        <v>704</v>
      </c>
      <c r="B66" s="263"/>
      <c r="C66" s="214">
        <v>1137</v>
      </c>
      <c r="D66" s="214">
        <v>1137</v>
      </c>
      <c r="E66" s="214"/>
      <c r="F66" s="217"/>
      <c r="G66" s="214"/>
      <c r="H66" s="217"/>
      <c r="I66" s="214"/>
      <c r="J66" s="217"/>
      <c r="K66" s="214"/>
      <c r="L66" s="217"/>
      <c r="M66" s="214"/>
      <c r="N66" s="217"/>
      <c r="O66" s="214"/>
      <c r="P66" s="428">
        <f t="shared" si="0"/>
        <v>1137</v>
      </c>
      <c r="Q66" s="428">
        <f t="shared" si="1"/>
        <v>0</v>
      </c>
    </row>
    <row r="67" spans="1:17" ht="12.75">
      <c r="A67" s="213" t="s">
        <v>707</v>
      </c>
      <c r="B67" s="263"/>
      <c r="C67" s="214">
        <v>1300</v>
      </c>
      <c r="D67" s="214"/>
      <c r="E67" s="214"/>
      <c r="F67" s="217"/>
      <c r="G67" s="214"/>
      <c r="H67" s="217">
        <v>1300</v>
      </c>
      <c r="I67" s="214"/>
      <c r="J67" s="217"/>
      <c r="K67" s="214"/>
      <c r="L67" s="217"/>
      <c r="M67" s="214"/>
      <c r="N67" s="217"/>
      <c r="O67" s="214"/>
      <c r="P67" s="428">
        <f t="shared" si="0"/>
        <v>1300</v>
      </c>
      <c r="Q67" s="428">
        <f t="shared" si="1"/>
        <v>0</v>
      </c>
    </row>
    <row r="68" spans="1:17" ht="12.75">
      <c r="A68" s="213" t="s">
        <v>702</v>
      </c>
      <c r="B68" s="263"/>
      <c r="C68" s="214">
        <f aca="true" t="shared" si="18" ref="C68:O68">SUM(C64:C67)</f>
        <v>3568</v>
      </c>
      <c r="D68" s="214">
        <f t="shared" si="18"/>
        <v>2268</v>
      </c>
      <c r="E68" s="214">
        <f t="shared" si="18"/>
        <v>0</v>
      </c>
      <c r="F68" s="214">
        <f t="shared" si="18"/>
        <v>0</v>
      </c>
      <c r="G68" s="214">
        <f t="shared" si="18"/>
        <v>0</v>
      </c>
      <c r="H68" s="214">
        <f t="shared" si="18"/>
        <v>1300</v>
      </c>
      <c r="I68" s="214">
        <f t="shared" si="18"/>
        <v>0</v>
      </c>
      <c r="J68" s="214">
        <f t="shared" si="18"/>
        <v>0</v>
      </c>
      <c r="K68" s="214">
        <f t="shared" si="18"/>
        <v>0</v>
      </c>
      <c r="L68" s="214">
        <f t="shared" si="18"/>
        <v>0</v>
      </c>
      <c r="M68" s="214">
        <f t="shared" si="18"/>
        <v>0</v>
      </c>
      <c r="N68" s="214">
        <f t="shared" si="18"/>
        <v>0</v>
      </c>
      <c r="O68" s="214">
        <f t="shared" si="18"/>
        <v>0</v>
      </c>
      <c r="P68" s="428">
        <f t="shared" si="0"/>
        <v>3568</v>
      </c>
      <c r="Q68" s="428">
        <f t="shared" si="1"/>
        <v>0</v>
      </c>
    </row>
    <row r="69" spans="1:17" ht="12.75">
      <c r="A69" s="438" t="s">
        <v>701</v>
      </c>
      <c r="B69" s="262"/>
      <c r="C69" s="216">
        <f aca="true" t="shared" si="19" ref="C69:O69">C63+C68</f>
        <v>43177</v>
      </c>
      <c r="D69" s="216">
        <f t="shared" si="19"/>
        <v>34555</v>
      </c>
      <c r="E69" s="216">
        <f t="shared" si="19"/>
        <v>0</v>
      </c>
      <c r="F69" s="216">
        <f t="shared" si="19"/>
        <v>0</v>
      </c>
      <c r="G69" s="216">
        <f t="shared" si="19"/>
        <v>0</v>
      </c>
      <c r="H69" s="216">
        <f t="shared" si="19"/>
        <v>8252</v>
      </c>
      <c r="I69" s="216">
        <f t="shared" si="19"/>
        <v>0</v>
      </c>
      <c r="J69" s="216">
        <f t="shared" si="19"/>
        <v>0</v>
      </c>
      <c r="K69" s="216">
        <f t="shared" si="19"/>
        <v>0</v>
      </c>
      <c r="L69" s="216">
        <f t="shared" si="19"/>
        <v>0</v>
      </c>
      <c r="M69" s="216">
        <f t="shared" si="19"/>
        <v>0</v>
      </c>
      <c r="N69" s="216">
        <f t="shared" si="19"/>
        <v>0</v>
      </c>
      <c r="O69" s="216">
        <f t="shared" si="19"/>
        <v>370</v>
      </c>
      <c r="P69" s="428">
        <f t="shared" si="0"/>
        <v>43177</v>
      </c>
      <c r="Q69" s="428">
        <f t="shared" si="1"/>
        <v>0</v>
      </c>
    </row>
    <row r="70" spans="1:17" ht="12.75">
      <c r="A70" s="219" t="s">
        <v>296</v>
      </c>
      <c r="B70" s="265"/>
      <c r="C70" s="214"/>
      <c r="D70" s="214"/>
      <c r="E70" s="214"/>
      <c r="F70" s="220"/>
      <c r="G70" s="221"/>
      <c r="H70" s="220"/>
      <c r="I70" s="221"/>
      <c r="J70" s="221"/>
      <c r="K70" s="220"/>
      <c r="L70" s="221"/>
      <c r="M70" s="222"/>
      <c r="N70" s="221"/>
      <c r="O70" s="222"/>
      <c r="P70" s="428">
        <f t="shared" si="0"/>
        <v>0</v>
      </c>
      <c r="Q70" s="428">
        <f t="shared" si="1"/>
        <v>0</v>
      </c>
    </row>
    <row r="71" spans="1:17" ht="12.75">
      <c r="A71" s="223" t="s">
        <v>34</v>
      </c>
      <c r="B71" s="266"/>
      <c r="C71" s="184">
        <f>SUM(C76,C81,C86,C91)</f>
        <v>116882</v>
      </c>
      <c r="D71" s="184">
        <v>63166</v>
      </c>
      <c r="E71" s="184">
        <f aca="true" t="shared" si="20" ref="E71:O71">SUM(E76,E81,E86,E91)</f>
        <v>0</v>
      </c>
      <c r="F71" s="184">
        <f t="shared" si="20"/>
        <v>0</v>
      </c>
      <c r="G71" s="184">
        <f t="shared" si="20"/>
        <v>0</v>
      </c>
      <c r="H71" s="184">
        <f t="shared" si="20"/>
        <v>53716</v>
      </c>
      <c r="I71" s="184">
        <f t="shared" si="20"/>
        <v>0</v>
      </c>
      <c r="J71" s="184">
        <f t="shared" si="20"/>
        <v>0</v>
      </c>
      <c r="K71" s="184">
        <f t="shared" si="20"/>
        <v>0</v>
      </c>
      <c r="L71" s="184">
        <f t="shared" si="20"/>
        <v>0</v>
      </c>
      <c r="M71" s="184">
        <f t="shared" si="20"/>
        <v>0</v>
      </c>
      <c r="N71" s="184">
        <f t="shared" si="20"/>
        <v>0</v>
      </c>
      <c r="O71" s="184">
        <f t="shared" si="20"/>
        <v>0</v>
      </c>
      <c r="P71" s="428">
        <f t="shared" si="0"/>
        <v>116882</v>
      </c>
      <c r="Q71" s="428">
        <f t="shared" si="1"/>
        <v>0</v>
      </c>
    </row>
    <row r="72" spans="1:17" ht="12.75">
      <c r="A72" s="213" t="s">
        <v>475</v>
      </c>
      <c r="B72" s="266"/>
      <c r="C72" s="184">
        <f>SUM(C77,C82,C87,C92)</f>
        <v>123235</v>
      </c>
      <c r="D72" s="184">
        <f>SUM(D77,D82,D87,D92)</f>
        <v>64666</v>
      </c>
      <c r="E72" s="184">
        <f aca="true" t="shared" si="21" ref="E72:O72">SUM(E77,E82,E87,E92)</f>
        <v>0</v>
      </c>
      <c r="F72" s="184">
        <f t="shared" si="21"/>
        <v>0</v>
      </c>
      <c r="G72" s="184">
        <f t="shared" si="21"/>
        <v>0</v>
      </c>
      <c r="H72" s="184">
        <f t="shared" si="21"/>
        <v>53716</v>
      </c>
      <c r="I72" s="184">
        <f t="shared" si="21"/>
        <v>0</v>
      </c>
      <c r="J72" s="184">
        <f t="shared" si="21"/>
        <v>0</v>
      </c>
      <c r="K72" s="184">
        <f t="shared" si="21"/>
        <v>0</v>
      </c>
      <c r="L72" s="184">
        <f t="shared" si="21"/>
        <v>0</v>
      </c>
      <c r="M72" s="184">
        <f t="shared" si="21"/>
        <v>0</v>
      </c>
      <c r="N72" s="184">
        <f t="shared" si="21"/>
        <v>0</v>
      </c>
      <c r="O72" s="184">
        <f t="shared" si="21"/>
        <v>4853</v>
      </c>
      <c r="P72" s="428">
        <f t="shared" si="0"/>
        <v>123235</v>
      </c>
      <c r="Q72" s="428">
        <f t="shared" si="1"/>
        <v>0</v>
      </c>
    </row>
    <row r="73" spans="1:17" ht="12.75">
      <c r="A73" s="213" t="s">
        <v>702</v>
      </c>
      <c r="B73" s="263"/>
      <c r="C73" s="184">
        <f aca="true" t="shared" si="22" ref="C73:O73">C78+C83+C88+C94</f>
        <v>886</v>
      </c>
      <c r="D73" s="184">
        <f t="shared" si="22"/>
        <v>886</v>
      </c>
      <c r="E73" s="184">
        <f t="shared" si="22"/>
        <v>0</v>
      </c>
      <c r="F73" s="184">
        <f t="shared" si="22"/>
        <v>0</v>
      </c>
      <c r="G73" s="184">
        <f t="shared" si="22"/>
        <v>0</v>
      </c>
      <c r="H73" s="184">
        <f t="shared" si="22"/>
        <v>0</v>
      </c>
      <c r="I73" s="184">
        <f t="shared" si="22"/>
        <v>0</v>
      </c>
      <c r="J73" s="184">
        <f t="shared" si="22"/>
        <v>0</v>
      </c>
      <c r="K73" s="184">
        <f t="shared" si="22"/>
        <v>0</v>
      </c>
      <c r="L73" s="184">
        <f t="shared" si="22"/>
        <v>0</v>
      </c>
      <c r="M73" s="184">
        <f t="shared" si="22"/>
        <v>0</v>
      </c>
      <c r="N73" s="184">
        <f t="shared" si="22"/>
        <v>0</v>
      </c>
      <c r="O73" s="184">
        <f t="shared" si="22"/>
        <v>0</v>
      </c>
      <c r="P73" s="428">
        <f t="shared" si="0"/>
        <v>886</v>
      </c>
      <c r="Q73" s="428">
        <f t="shared" si="1"/>
        <v>0</v>
      </c>
    </row>
    <row r="74" spans="1:17" ht="12.75">
      <c r="A74" s="438" t="s">
        <v>701</v>
      </c>
      <c r="B74" s="262"/>
      <c r="C74" s="183">
        <f aca="true" t="shared" si="23" ref="C74:O74">C79+C84+C89+C95</f>
        <v>124121</v>
      </c>
      <c r="D74" s="183">
        <f t="shared" si="23"/>
        <v>65552</v>
      </c>
      <c r="E74" s="183">
        <f t="shared" si="23"/>
        <v>0</v>
      </c>
      <c r="F74" s="183">
        <f t="shared" si="23"/>
        <v>0</v>
      </c>
      <c r="G74" s="183">
        <f t="shared" si="23"/>
        <v>0</v>
      </c>
      <c r="H74" s="183">
        <f t="shared" si="23"/>
        <v>53716</v>
      </c>
      <c r="I74" s="183">
        <f t="shared" si="23"/>
        <v>0</v>
      </c>
      <c r="J74" s="183">
        <f t="shared" si="23"/>
        <v>0</v>
      </c>
      <c r="K74" s="183">
        <f t="shared" si="23"/>
        <v>0</v>
      </c>
      <c r="L74" s="183">
        <f t="shared" si="23"/>
        <v>0</v>
      </c>
      <c r="M74" s="183">
        <f t="shared" si="23"/>
        <v>0</v>
      </c>
      <c r="N74" s="183">
        <f t="shared" si="23"/>
        <v>0</v>
      </c>
      <c r="O74" s="183">
        <f t="shared" si="23"/>
        <v>4853</v>
      </c>
      <c r="P74" s="428">
        <f t="shared" si="0"/>
        <v>124121</v>
      </c>
      <c r="Q74" s="428">
        <f t="shared" si="1"/>
        <v>0</v>
      </c>
    </row>
    <row r="75" spans="1:17" ht="12.75">
      <c r="A75" s="247" t="s">
        <v>147</v>
      </c>
      <c r="B75" s="268"/>
      <c r="C75" s="214"/>
      <c r="D75" s="214"/>
      <c r="E75" s="214"/>
      <c r="F75" s="225"/>
      <c r="G75" s="226"/>
      <c r="H75" s="225"/>
      <c r="I75" s="226"/>
      <c r="J75" s="226"/>
      <c r="K75" s="225"/>
      <c r="L75" s="226"/>
      <c r="M75" s="227"/>
      <c r="N75" s="226"/>
      <c r="O75" s="227"/>
      <c r="P75" s="428">
        <f t="shared" si="0"/>
        <v>0</v>
      </c>
      <c r="Q75" s="428">
        <f t="shared" si="1"/>
        <v>0</v>
      </c>
    </row>
    <row r="76" spans="1:17" ht="12.75">
      <c r="A76" s="223" t="s">
        <v>34</v>
      </c>
      <c r="B76" s="266" t="s">
        <v>203</v>
      </c>
      <c r="C76" s="214">
        <f>SUM(D76:O76)</f>
        <v>59004</v>
      </c>
      <c r="D76" s="214">
        <v>15189</v>
      </c>
      <c r="E76" s="214"/>
      <c r="F76" s="225"/>
      <c r="G76" s="226"/>
      <c r="H76" s="225">
        <v>43815</v>
      </c>
      <c r="I76" s="226"/>
      <c r="J76" s="226"/>
      <c r="K76" s="225"/>
      <c r="L76" s="226"/>
      <c r="M76" s="227"/>
      <c r="N76" s="226"/>
      <c r="O76" s="227"/>
      <c r="P76" s="428">
        <f t="shared" si="0"/>
        <v>59004</v>
      </c>
      <c r="Q76" s="428">
        <f t="shared" si="1"/>
        <v>0</v>
      </c>
    </row>
    <row r="77" spans="1:17" ht="12.75">
      <c r="A77" s="213" t="s">
        <v>475</v>
      </c>
      <c r="B77" s="263"/>
      <c r="C77" s="214">
        <v>59804</v>
      </c>
      <c r="D77" s="214">
        <v>16189</v>
      </c>
      <c r="E77" s="214">
        <v>0</v>
      </c>
      <c r="F77" s="217">
        <v>0</v>
      </c>
      <c r="G77" s="214">
        <v>0</v>
      </c>
      <c r="H77" s="217">
        <v>43815</v>
      </c>
      <c r="I77" s="214">
        <v>0</v>
      </c>
      <c r="J77" s="217">
        <v>0</v>
      </c>
      <c r="K77" s="214">
        <v>0</v>
      </c>
      <c r="L77" s="217">
        <v>0</v>
      </c>
      <c r="M77" s="214">
        <v>0</v>
      </c>
      <c r="N77" s="217">
        <v>0</v>
      </c>
      <c r="O77" s="214">
        <v>-200</v>
      </c>
      <c r="P77" s="428">
        <f aca="true" t="shared" si="24" ref="P77:P140">SUM(D77:O77)</f>
        <v>59804</v>
      </c>
      <c r="Q77" s="428">
        <f aca="true" t="shared" si="25" ref="Q77:Q140">P77-C77</f>
        <v>0</v>
      </c>
    </row>
    <row r="78" spans="1:17" ht="12.75">
      <c r="A78" s="213" t="s">
        <v>702</v>
      </c>
      <c r="B78" s="263"/>
      <c r="C78" s="214">
        <v>0</v>
      </c>
      <c r="D78" s="214">
        <v>0</v>
      </c>
      <c r="E78" s="214">
        <v>0</v>
      </c>
      <c r="F78" s="214">
        <v>0</v>
      </c>
      <c r="G78" s="214">
        <v>0</v>
      </c>
      <c r="H78" s="214">
        <v>0</v>
      </c>
      <c r="I78" s="214">
        <v>0</v>
      </c>
      <c r="J78" s="214">
        <v>0</v>
      </c>
      <c r="K78" s="214">
        <v>0</v>
      </c>
      <c r="L78" s="214">
        <v>0</v>
      </c>
      <c r="M78" s="214">
        <v>0</v>
      </c>
      <c r="N78" s="214">
        <v>0</v>
      </c>
      <c r="O78" s="214">
        <v>0</v>
      </c>
      <c r="P78" s="428">
        <f t="shared" si="24"/>
        <v>0</v>
      </c>
      <c r="Q78" s="428">
        <f t="shared" si="25"/>
        <v>0</v>
      </c>
    </row>
    <row r="79" spans="1:17" ht="12.75">
      <c r="A79" s="438" t="s">
        <v>701</v>
      </c>
      <c r="B79" s="262"/>
      <c r="C79" s="216">
        <f aca="true" t="shared" si="26" ref="C79:O79">C77+C78</f>
        <v>59804</v>
      </c>
      <c r="D79" s="216">
        <f t="shared" si="26"/>
        <v>16189</v>
      </c>
      <c r="E79" s="216">
        <f t="shared" si="26"/>
        <v>0</v>
      </c>
      <c r="F79" s="216">
        <f t="shared" si="26"/>
        <v>0</v>
      </c>
      <c r="G79" s="216">
        <f t="shared" si="26"/>
        <v>0</v>
      </c>
      <c r="H79" s="216">
        <f t="shared" si="26"/>
        <v>43815</v>
      </c>
      <c r="I79" s="216">
        <f t="shared" si="26"/>
        <v>0</v>
      </c>
      <c r="J79" s="216">
        <f t="shared" si="26"/>
        <v>0</v>
      </c>
      <c r="K79" s="216">
        <f t="shared" si="26"/>
        <v>0</v>
      </c>
      <c r="L79" s="216">
        <f t="shared" si="26"/>
        <v>0</v>
      </c>
      <c r="M79" s="216">
        <f t="shared" si="26"/>
        <v>0</v>
      </c>
      <c r="N79" s="216">
        <f t="shared" si="26"/>
        <v>0</v>
      </c>
      <c r="O79" s="216">
        <f t="shared" si="26"/>
        <v>-200</v>
      </c>
      <c r="P79" s="428">
        <f t="shared" si="24"/>
        <v>59804</v>
      </c>
      <c r="Q79" s="428">
        <f t="shared" si="25"/>
        <v>0</v>
      </c>
    </row>
    <row r="80" spans="1:17" ht="12.75">
      <c r="A80" s="224" t="s">
        <v>148</v>
      </c>
      <c r="B80" s="267"/>
      <c r="C80" s="214"/>
      <c r="D80" s="214"/>
      <c r="E80" s="214"/>
      <c r="F80" s="220"/>
      <c r="G80" s="221"/>
      <c r="H80" s="220"/>
      <c r="I80" s="221"/>
      <c r="J80" s="221"/>
      <c r="K80" s="220"/>
      <c r="L80" s="221"/>
      <c r="M80" s="227"/>
      <c r="N80" s="221"/>
      <c r="O80" s="227"/>
      <c r="P80" s="428">
        <f t="shared" si="24"/>
        <v>0</v>
      </c>
      <c r="Q80" s="428">
        <f t="shared" si="25"/>
        <v>0</v>
      </c>
    </row>
    <row r="81" spans="1:17" ht="12.75">
      <c r="A81" s="223" t="s">
        <v>34</v>
      </c>
      <c r="B81" s="266" t="s">
        <v>200</v>
      </c>
      <c r="C81" s="214">
        <f>SUM(D81:O81)</f>
        <v>9325</v>
      </c>
      <c r="D81" s="214">
        <v>5153</v>
      </c>
      <c r="E81" s="214"/>
      <c r="F81" s="225"/>
      <c r="G81" s="226"/>
      <c r="H81" s="225">
        <v>4172</v>
      </c>
      <c r="I81" s="226"/>
      <c r="J81" s="226"/>
      <c r="K81" s="225"/>
      <c r="L81" s="226"/>
      <c r="M81" s="227"/>
      <c r="N81" s="226"/>
      <c r="O81" s="227"/>
      <c r="P81" s="428">
        <f t="shared" si="24"/>
        <v>9325</v>
      </c>
      <c r="Q81" s="428">
        <f t="shared" si="25"/>
        <v>0</v>
      </c>
    </row>
    <row r="82" spans="1:17" ht="12.75">
      <c r="A82" s="213" t="s">
        <v>475</v>
      </c>
      <c r="B82" s="263"/>
      <c r="C82" s="214">
        <v>11066</v>
      </c>
      <c r="D82" s="214">
        <v>5153</v>
      </c>
      <c r="E82" s="214">
        <v>0</v>
      </c>
      <c r="F82" s="217">
        <v>0</v>
      </c>
      <c r="G82" s="214">
        <v>0</v>
      </c>
      <c r="H82" s="217">
        <v>4172</v>
      </c>
      <c r="I82" s="214">
        <v>0</v>
      </c>
      <c r="J82" s="217">
        <v>0</v>
      </c>
      <c r="K82" s="214">
        <v>0</v>
      </c>
      <c r="L82" s="217">
        <v>0</v>
      </c>
      <c r="M82" s="214">
        <v>0</v>
      </c>
      <c r="N82" s="217">
        <v>0</v>
      </c>
      <c r="O82" s="214">
        <v>1741</v>
      </c>
      <c r="P82" s="428">
        <f t="shared" si="24"/>
        <v>11066</v>
      </c>
      <c r="Q82" s="428">
        <f t="shared" si="25"/>
        <v>0</v>
      </c>
    </row>
    <row r="83" spans="1:17" ht="12.75">
      <c r="A83" s="213" t="s">
        <v>702</v>
      </c>
      <c r="B83" s="263"/>
      <c r="C83" s="214">
        <v>0</v>
      </c>
      <c r="D83" s="214">
        <v>0</v>
      </c>
      <c r="E83" s="214">
        <v>0</v>
      </c>
      <c r="F83" s="214">
        <v>0</v>
      </c>
      <c r="G83" s="214">
        <v>0</v>
      </c>
      <c r="H83" s="214">
        <v>0</v>
      </c>
      <c r="I83" s="214">
        <v>0</v>
      </c>
      <c r="J83" s="214">
        <v>0</v>
      </c>
      <c r="K83" s="214">
        <v>0</v>
      </c>
      <c r="L83" s="214">
        <v>0</v>
      </c>
      <c r="M83" s="214">
        <v>0</v>
      </c>
      <c r="N83" s="214">
        <v>0</v>
      </c>
      <c r="O83" s="214">
        <v>0</v>
      </c>
      <c r="P83" s="428">
        <f t="shared" si="24"/>
        <v>0</v>
      </c>
      <c r="Q83" s="428">
        <f t="shared" si="25"/>
        <v>0</v>
      </c>
    </row>
    <row r="84" spans="1:17" ht="12.75">
      <c r="A84" s="438" t="s">
        <v>701</v>
      </c>
      <c r="B84" s="262"/>
      <c r="C84" s="216">
        <f aca="true" t="shared" si="27" ref="C84:O84">C82+C83</f>
        <v>11066</v>
      </c>
      <c r="D84" s="216">
        <f t="shared" si="27"/>
        <v>5153</v>
      </c>
      <c r="E84" s="216">
        <f t="shared" si="27"/>
        <v>0</v>
      </c>
      <c r="F84" s="216">
        <f t="shared" si="27"/>
        <v>0</v>
      </c>
      <c r="G84" s="216">
        <f t="shared" si="27"/>
        <v>0</v>
      </c>
      <c r="H84" s="216">
        <f t="shared" si="27"/>
        <v>4172</v>
      </c>
      <c r="I84" s="216">
        <f t="shared" si="27"/>
        <v>0</v>
      </c>
      <c r="J84" s="216">
        <f t="shared" si="27"/>
        <v>0</v>
      </c>
      <c r="K84" s="216">
        <f t="shared" si="27"/>
        <v>0</v>
      </c>
      <c r="L84" s="216">
        <f t="shared" si="27"/>
        <v>0</v>
      </c>
      <c r="M84" s="216">
        <f t="shared" si="27"/>
        <v>0</v>
      </c>
      <c r="N84" s="216">
        <f t="shared" si="27"/>
        <v>0</v>
      </c>
      <c r="O84" s="216">
        <f t="shared" si="27"/>
        <v>1741</v>
      </c>
      <c r="P84" s="428">
        <f t="shared" si="24"/>
        <v>11066</v>
      </c>
      <c r="Q84" s="428">
        <f t="shared" si="25"/>
        <v>0</v>
      </c>
    </row>
    <row r="85" spans="1:17" ht="12.75">
      <c r="A85" s="224" t="s">
        <v>150</v>
      </c>
      <c r="B85" s="267"/>
      <c r="C85" s="214"/>
      <c r="D85" s="214"/>
      <c r="E85" s="214"/>
      <c r="F85" s="220"/>
      <c r="G85" s="221"/>
      <c r="H85" s="220"/>
      <c r="I85" s="221"/>
      <c r="J85" s="221"/>
      <c r="K85" s="220"/>
      <c r="L85" s="221"/>
      <c r="M85" s="222"/>
      <c r="N85" s="221"/>
      <c r="O85" s="222"/>
      <c r="P85" s="428">
        <f t="shared" si="24"/>
        <v>0</v>
      </c>
      <c r="Q85" s="428">
        <f t="shared" si="25"/>
        <v>0</v>
      </c>
    </row>
    <row r="86" spans="1:17" ht="12.75">
      <c r="A86" s="223" t="s">
        <v>34</v>
      </c>
      <c r="B86" s="266" t="s">
        <v>200</v>
      </c>
      <c r="C86" s="214">
        <f>SUM(D86:O86)</f>
        <v>9892</v>
      </c>
      <c r="D86" s="214">
        <v>8420</v>
      </c>
      <c r="E86" s="214"/>
      <c r="F86" s="225"/>
      <c r="G86" s="226"/>
      <c r="H86" s="225">
        <v>1472</v>
      </c>
      <c r="I86" s="226"/>
      <c r="J86" s="226"/>
      <c r="K86" s="225"/>
      <c r="L86" s="226"/>
      <c r="M86" s="227"/>
      <c r="N86" s="226"/>
      <c r="O86" s="227"/>
      <c r="P86" s="428">
        <f t="shared" si="24"/>
        <v>9892</v>
      </c>
      <c r="Q86" s="428">
        <f t="shared" si="25"/>
        <v>0</v>
      </c>
    </row>
    <row r="87" spans="1:17" ht="12.75">
      <c r="A87" s="213" t="s">
        <v>475</v>
      </c>
      <c r="B87" s="263"/>
      <c r="C87" s="214">
        <v>9881</v>
      </c>
      <c r="D87" s="214">
        <v>8420</v>
      </c>
      <c r="E87" s="214">
        <v>0</v>
      </c>
      <c r="F87" s="217">
        <v>0</v>
      </c>
      <c r="G87" s="214">
        <v>0</v>
      </c>
      <c r="H87" s="217">
        <v>1472</v>
      </c>
      <c r="I87" s="214">
        <v>0</v>
      </c>
      <c r="J87" s="217">
        <v>0</v>
      </c>
      <c r="K87" s="214">
        <v>0</v>
      </c>
      <c r="L87" s="217">
        <v>0</v>
      </c>
      <c r="M87" s="214">
        <v>0</v>
      </c>
      <c r="N87" s="217">
        <v>0</v>
      </c>
      <c r="O87" s="214">
        <v>-11</v>
      </c>
      <c r="P87" s="428">
        <f t="shared" si="24"/>
        <v>9881</v>
      </c>
      <c r="Q87" s="428">
        <f t="shared" si="25"/>
        <v>0</v>
      </c>
    </row>
    <row r="88" spans="1:17" ht="12.75">
      <c r="A88" s="213" t="s">
        <v>702</v>
      </c>
      <c r="B88" s="263"/>
      <c r="C88" s="214">
        <v>0</v>
      </c>
      <c r="D88" s="214">
        <v>0</v>
      </c>
      <c r="E88" s="214">
        <v>0</v>
      </c>
      <c r="F88" s="214">
        <v>0</v>
      </c>
      <c r="G88" s="214">
        <v>0</v>
      </c>
      <c r="H88" s="214">
        <v>0</v>
      </c>
      <c r="I88" s="214">
        <v>0</v>
      </c>
      <c r="J88" s="214">
        <v>0</v>
      </c>
      <c r="K88" s="214">
        <v>0</v>
      </c>
      <c r="L88" s="214">
        <v>0</v>
      </c>
      <c r="M88" s="214">
        <v>0</v>
      </c>
      <c r="N88" s="214">
        <v>0</v>
      </c>
      <c r="O88" s="214">
        <v>0</v>
      </c>
      <c r="P88" s="428">
        <f t="shared" si="24"/>
        <v>0</v>
      </c>
      <c r="Q88" s="428">
        <f t="shared" si="25"/>
        <v>0</v>
      </c>
    </row>
    <row r="89" spans="1:17" ht="12.75">
      <c r="A89" s="438" t="s">
        <v>701</v>
      </c>
      <c r="B89" s="262"/>
      <c r="C89" s="216">
        <f aca="true" t="shared" si="28" ref="C89:O89">C87+C88</f>
        <v>9881</v>
      </c>
      <c r="D89" s="216">
        <f t="shared" si="28"/>
        <v>8420</v>
      </c>
      <c r="E89" s="216">
        <f t="shared" si="28"/>
        <v>0</v>
      </c>
      <c r="F89" s="216">
        <f t="shared" si="28"/>
        <v>0</v>
      </c>
      <c r="G89" s="216">
        <f t="shared" si="28"/>
        <v>0</v>
      </c>
      <c r="H89" s="216">
        <f t="shared" si="28"/>
        <v>1472</v>
      </c>
      <c r="I89" s="216">
        <f t="shared" si="28"/>
        <v>0</v>
      </c>
      <c r="J89" s="216">
        <f t="shared" si="28"/>
        <v>0</v>
      </c>
      <c r="K89" s="216">
        <f t="shared" si="28"/>
        <v>0</v>
      </c>
      <c r="L89" s="216">
        <f t="shared" si="28"/>
        <v>0</v>
      </c>
      <c r="M89" s="216">
        <f t="shared" si="28"/>
        <v>0</v>
      </c>
      <c r="N89" s="216">
        <f t="shared" si="28"/>
        <v>0</v>
      </c>
      <c r="O89" s="216">
        <f t="shared" si="28"/>
        <v>-11</v>
      </c>
      <c r="P89" s="428">
        <f t="shared" si="24"/>
        <v>9881</v>
      </c>
      <c r="Q89" s="428">
        <f t="shared" si="25"/>
        <v>0</v>
      </c>
    </row>
    <row r="90" spans="1:17" ht="12.75">
      <c r="A90" s="224" t="s">
        <v>149</v>
      </c>
      <c r="B90" s="268"/>
      <c r="C90" s="214"/>
      <c r="D90" s="214"/>
      <c r="E90" s="214"/>
      <c r="F90" s="220"/>
      <c r="G90" s="221"/>
      <c r="H90" s="220"/>
      <c r="I90" s="221"/>
      <c r="J90" s="221"/>
      <c r="K90" s="220"/>
      <c r="L90" s="221"/>
      <c r="M90" s="227"/>
      <c r="N90" s="221"/>
      <c r="O90" s="227"/>
      <c r="P90" s="428">
        <f t="shared" si="24"/>
        <v>0</v>
      </c>
      <c r="Q90" s="428">
        <f t="shared" si="25"/>
        <v>0</v>
      </c>
    </row>
    <row r="91" spans="1:17" ht="12.75">
      <c r="A91" s="223" t="s">
        <v>34</v>
      </c>
      <c r="B91" s="266" t="s">
        <v>200</v>
      </c>
      <c r="C91" s="214">
        <f>SUM(D91:O91)</f>
        <v>38661</v>
      </c>
      <c r="D91" s="214">
        <v>34404</v>
      </c>
      <c r="E91" s="214"/>
      <c r="F91" s="225"/>
      <c r="G91" s="226"/>
      <c r="H91" s="225">
        <v>4257</v>
      </c>
      <c r="I91" s="226"/>
      <c r="J91" s="226"/>
      <c r="K91" s="225"/>
      <c r="L91" s="226"/>
      <c r="M91" s="227"/>
      <c r="N91" s="226"/>
      <c r="O91" s="227"/>
      <c r="P91" s="428">
        <f t="shared" si="24"/>
        <v>38661</v>
      </c>
      <c r="Q91" s="428">
        <f t="shared" si="25"/>
        <v>0</v>
      </c>
    </row>
    <row r="92" spans="1:17" ht="12.75">
      <c r="A92" s="213" t="s">
        <v>475</v>
      </c>
      <c r="B92" s="263"/>
      <c r="C92" s="214">
        <v>42484</v>
      </c>
      <c r="D92" s="214">
        <v>34904</v>
      </c>
      <c r="E92" s="214">
        <v>0</v>
      </c>
      <c r="F92" s="217">
        <v>0</v>
      </c>
      <c r="G92" s="214">
        <v>0</v>
      </c>
      <c r="H92" s="217">
        <v>4257</v>
      </c>
      <c r="I92" s="214">
        <v>0</v>
      </c>
      <c r="J92" s="217">
        <v>0</v>
      </c>
      <c r="K92" s="214">
        <v>0</v>
      </c>
      <c r="L92" s="217">
        <v>0</v>
      </c>
      <c r="M92" s="214">
        <v>0</v>
      </c>
      <c r="N92" s="217">
        <v>0</v>
      </c>
      <c r="O92" s="214">
        <v>3323</v>
      </c>
      <c r="P92" s="428">
        <f t="shared" si="24"/>
        <v>42484</v>
      </c>
      <c r="Q92" s="428">
        <f t="shared" si="25"/>
        <v>0</v>
      </c>
    </row>
    <row r="93" spans="1:17" ht="12.75">
      <c r="A93" s="213" t="s">
        <v>711</v>
      </c>
      <c r="B93" s="263"/>
      <c r="C93" s="214">
        <v>886</v>
      </c>
      <c r="D93" s="214">
        <v>886</v>
      </c>
      <c r="E93" s="214"/>
      <c r="F93" s="217"/>
      <c r="G93" s="214"/>
      <c r="H93" s="217"/>
      <c r="I93" s="214"/>
      <c r="J93" s="217"/>
      <c r="K93" s="214"/>
      <c r="L93" s="217"/>
      <c r="M93" s="214"/>
      <c r="N93" s="217"/>
      <c r="O93" s="214"/>
      <c r="P93" s="428">
        <f t="shared" si="24"/>
        <v>886</v>
      </c>
      <c r="Q93" s="428">
        <f t="shared" si="25"/>
        <v>0</v>
      </c>
    </row>
    <row r="94" spans="1:17" ht="12.75">
      <c r="A94" s="213" t="s">
        <v>702</v>
      </c>
      <c r="B94" s="263"/>
      <c r="C94" s="214">
        <f aca="true" t="shared" si="29" ref="C94:O94">SUM(C93:C93)</f>
        <v>886</v>
      </c>
      <c r="D94" s="214">
        <f t="shared" si="29"/>
        <v>886</v>
      </c>
      <c r="E94" s="214">
        <f t="shared" si="29"/>
        <v>0</v>
      </c>
      <c r="F94" s="214">
        <f t="shared" si="29"/>
        <v>0</v>
      </c>
      <c r="G94" s="214">
        <f t="shared" si="29"/>
        <v>0</v>
      </c>
      <c r="H94" s="214">
        <f t="shared" si="29"/>
        <v>0</v>
      </c>
      <c r="I94" s="214">
        <f t="shared" si="29"/>
        <v>0</v>
      </c>
      <c r="J94" s="214">
        <f t="shared" si="29"/>
        <v>0</v>
      </c>
      <c r="K94" s="214">
        <f t="shared" si="29"/>
        <v>0</v>
      </c>
      <c r="L94" s="214">
        <f t="shared" si="29"/>
        <v>0</v>
      </c>
      <c r="M94" s="214">
        <f t="shared" si="29"/>
        <v>0</v>
      </c>
      <c r="N94" s="214">
        <f t="shared" si="29"/>
        <v>0</v>
      </c>
      <c r="O94" s="214">
        <f t="shared" si="29"/>
        <v>0</v>
      </c>
      <c r="P94" s="428">
        <f t="shared" si="24"/>
        <v>886</v>
      </c>
      <c r="Q94" s="428">
        <f t="shared" si="25"/>
        <v>0</v>
      </c>
    </row>
    <row r="95" spans="1:17" ht="12.75">
      <c r="A95" s="438" t="s">
        <v>701</v>
      </c>
      <c r="B95" s="262"/>
      <c r="C95" s="216">
        <f aca="true" t="shared" si="30" ref="C95:O95">C92+C94</f>
        <v>43370</v>
      </c>
      <c r="D95" s="216">
        <f t="shared" si="30"/>
        <v>35790</v>
      </c>
      <c r="E95" s="216">
        <f t="shared" si="30"/>
        <v>0</v>
      </c>
      <c r="F95" s="216">
        <f t="shared" si="30"/>
        <v>0</v>
      </c>
      <c r="G95" s="216">
        <f t="shared" si="30"/>
        <v>0</v>
      </c>
      <c r="H95" s="216">
        <f t="shared" si="30"/>
        <v>4257</v>
      </c>
      <c r="I95" s="216">
        <f t="shared" si="30"/>
        <v>0</v>
      </c>
      <c r="J95" s="216">
        <f t="shared" si="30"/>
        <v>0</v>
      </c>
      <c r="K95" s="216">
        <f t="shared" si="30"/>
        <v>0</v>
      </c>
      <c r="L95" s="216">
        <f t="shared" si="30"/>
        <v>0</v>
      </c>
      <c r="M95" s="216">
        <f t="shared" si="30"/>
        <v>0</v>
      </c>
      <c r="N95" s="216">
        <f t="shared" si="30"/>
        <v>0</v>
      </c>
      <c r="O95" s="216">
        <f t="shared" si="30"/>
        <v>3323</v>
      </c>
      <c r="P95" s="428">
        <f t="shared" si="24"/>
        <v>43370</v>
      </c>
      <c r="Q95" s="428">
        <f t="shared" si="25"/>
        <v>0</v>
      </c>
    </row>
    <row r="96" spans="1:17" ht="12.75">
      <c r="A96" s="292" t="s">
        <v>297</v>
      </c>
      <c r="B96" s="302"/>
      <c r="C96" s="214"/>
      <c r="D96" s="214"/>
      <c r="E96" s="212"/>
      <c r="F96" s="220"/>
      <c r="G96" s="221"/>
      <c r="H96" s="220"/>
      <c r="I96" s="221"/>
      <c r="J96" s="220"/>
      <c r="K96" s="221"/>
      <c r="L96" s="220"/>
      <c r="M96" s="222"/>
      <c r="N96" s="220"/>
      <c r="O96" s="222"/>
      <c r="P96" s="428">
        <f t="shared" si="24"/>
        <v>0</v>
      </c>
      <c r="Q96" s="428">
        <f t="shared" si="25"/>
        <v>0</v>
      </c>
    </row>
    <row r="97" spans="1:17" s="68" customFormat="1" ht="12.75">
      <c r="A97" s="273" t="s">
        <v>34</v>
      </c>
      <c r="B97" s="266" t="s">
        <v>200</v>
      </c>
      <c r="C97" s="214">
        <f>SUM(D97:O97)</f>
        <v>60000</v>
      </c>
      <c r="D97" s="214">
        <v>57000</v>
      </c>
      <c r="E97" s="214"/>
      <c r="F97" s="225"/>
      <c r="G97" s="226"/>
      <c r="H97" s="225">
        <v>3000</v>
      </c>
      <c r="I97" s="226"/>
      <c r="J97" s="225"/>
      <c r="K97" s="226"/>
      <c r="L97" s="225"/>
      <c r="M97" s="227"/>
      <c r="N97" s="225"/>
      <c r="O97" s="227"/>
      <c r="P97" s="428">
        <f t="shared" si="24"/>
        <v>60000</v>
      </c>
      <c r="Q97" s="428">
        <f t="shared" si="25"/>
        <v>0</v>
      </c>
    </row>
    <row r="98" spans="1:17" ht="12.75">
      <c r="A98" s="213" t="s">
        <v>475</v>
      </c>
      <c r="B98" s="263"/>
      <c r="C98" s="214">
        <v>77222</v>
      </c>
      <c r="D98" s="214">
        <v>72546</v>
      </c>
      <c r="E98" s="214">
        <v>0</v>
      </c>
      <c r="F98" s="217">
        <v>0</v>
      </c>
      <c r="G98" s="214">
        <v>0</v>
      </c>
      <c r="H98" s="217">
        <v>3000</v>
      </c>
      <c r="I98" s="214">
        <v>0</v>
      </c>
      <c r="J98" s="217">
        <v>0</v>
      </c>
      <c r="K98" s="214">
        <v>0</v>
      </c>
      <c r="L98" s="217">
        <v>0</v>
      </c>
      <c r="M98" s="214">
        <v>0</v>
      </c>
      <c r="N98" s="217">
        <v>0</v>
      </c>
      <c r="O98" s="214">
        <v>1676</v>
      </c>
      <c r="P98" s="428">
        <f t="shared" si="24"/>
        <v>77222</v>
      </c>
      <c r="Q98" s="428">
        <f t="shared" si="25"/>
        <v>0</v>
      </c>
    </row>
    <row r="99" spans="1:17" ht="12.75">
      <c r="A99" s="213" t="s">
        <v>710</v>
      </c>
      <c r="B99" s="263"/>
      <c r="C99" s="214">
        <v>2860</v>
      </c>
      <c r="D99" s="214">
        <v>2860</v>
      </c>
      <c r="E99" s="214"/>
      <c r="F99" s="217"/>
      <c r="G99" s="214"/>
      <c r="H99" s="217"/>
      <c r="I99" s="214"/>
      <c r="J99" s="217"/>
      <c r="K99" s="214"/>
      <c r="L99" s="217"/>
      <c r="M99" s="214"/>
      <c r="N99" s="217"/>
      <c r="O99" s="214"/>
      <c r="P99" s="428">
        <f t="shared" si="24"/>
        <v>2860</v>
      </c>
      <c r="Q99" s="428">
        <f t="shared" si="25"/>
        <v>0</v>
      </c>
    </row>
    <row r="100" spans="1:17" ht="12.75">
      <c r="A100" s="213" t="s">
        <v>709</v>
      </c>
      <c r="B100" s="263"/>
      <c r="C100" s="214">
        <v>3021</v>
      </c>
      <c r="D100" s="214"/>
      <c r="E100" s="214"/>
      <c r="F100" s="217"/>
      <c r="G100" s="214"/>
      <c r="H100" s="217">
        <v>3021</v>
      </c>
      <c r="I100" s="214"/>
      <c r="J100" s="217"/>
      <c r="K100" s="214"/>
      <c r="L100" s="217"/>
      <c r="M100" s="214"/>
      <c r="N100" s="217"/>
      <c r="O100" s="214"/>
      <c r="P100" s="428">
        <f t="shared" si="24"/>
        <v>3021</v>
      </c>
      <c r="Q100" s="428">
        <f t="shared" si="25"/>
        <v>0</v>
      </c>
    </row>
    <row r="101" spans="1:17" ht="12.75">
      <c r="A101" s="213" t="s">
        <v>702</v>
      </c>
      <c r="B101" s="263"/>
      <c r="C101" s="214">
        <f aca="true" t="shared" si="31" ref="C101:O101">SUM(C99:C100)</f>
        <v>5881</v>
      </c>
      <c r="D101" s="214">
        <f t="shared" si="31"/>
        <v>2860</v>
      </c>
      <c r="E101" s="214">
        <f t="shared" si="31"/>
        <v>0</v>
      </c>
      <c r="F101" s="214">
        <f t="shared" si="31"/>
        <v>0</v>
      </c>
      <c r="G101" s="214">
        <f t="shared" si="31"/>
        <v>0</v>
      </c>
      <c r="H101" s="214">
        <f t="shared" si="31"/>
        <v>3021</v>
      </c>
      <c r="I101" s="214">
        <f t="shared" si="31"/>
        <v>0</v>
      </c>
      <c r="J101" s="214">
        <f t="shared" si="31"/>
        <v>0</v>
      </c>
      <c r="K101" s="214">
        <f t="shared" si="31"/>
        <v>0</v>
      </c>
      <c r="L101" s="214">
        <f t="shared" si="31"/>
        <v>0</v>
      </c>
      <c r="M101" s="214">
        <f t="shared" si="31"/>
        <v>0</v>
      </c>
      <c r="N101" s="214">
        <f t="shared" si="31"/>
        <v>0</v>
      </c>
      <c r="O101" s="214">
        <f t="shared" si="31"/>
        <v>0</v>
      </c>
      <c r="P101" s="428">
        <f t="shared" si="24"/>
        <v>5881</v>
      </c>
      <c r="Q101" s="428">
        <f t="shared" si="25"/>
        <v>0</v>
      </c>
    </row>
    <row r="102" spans="1:17" ht="12.75">
      <c r="A102" s="438" t="s">
        <v>701</v>
      </c>
      <c r="B102" s="262"/>
      <c r="C102" s="216">
        <f aca="true" t="shared" si="32" ref="C102:O102">C98+C101</f>
        <v>83103</v>
      </c>
      <c r="D102" s="216">
        <f t="shared" si="32"/>
        <v>75406</v>
      </c>
      <c r="E102" s="216">
        <f t="shared" si="32"/>
        <v>0</v>
      </c>
      <c r="F102" s="216">
        <f t="shared" si="32"/>
        <v>0</v>
      </c>
      <c r="G102" s="216">
        <f t="shared" si="32"/>
        <v>0</v>
      </c>
      <c r="H102" s="216">
        <f t="shared" si="32"/>
        <v>6021</v>
      </c>
      <c r="I102" s="216">
        <f t="shared" si="32"/>
        <v>0</v>
      </c>
      <c r="J102" s="216">
        <f t="shared" si="32"/>
        <v>0</v>
      </c>
      <c r="K102" s="216">
        <f t="shared" si="32"/>
        <v>0</v>
      </c>
      <c r="L102" s="216">
        <f t="shared" si="32"/>
        <v>0</v>
      </c>
      <c r="M102" s="216">
        <f t="shared" si="32"/>
        <v>0</v>
      </c>
      <c r="N102" s="216">
        <f t="shared" si="32"/>
        <v>0</v>
      </c>
      <c r="O102" s="216">
        <f t="shared" si="32"/>
        <v>1676</v>
      </c>
      <c r="P102" s="428">
        <f t="shared" si="24"/>
        <v>83103</v>
      </c>
      <c r="Q102" s="428">
        <f t="shared" si="25"/>
        <v>0</v>
      </c>
    </row>
    <row r="103" spans="1:17" ht="12.75">
      <c r="A103" s="289" t="s">
        <v>303</v>
      </c>
      <c r="B103" s="290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7"/>
      <c r="O103" s="214"/>
      <c r="P103" s="428">
        <f t="shared" si="24"/>
        <v>0</v>
      </c>
      <c r="Q103" s="428">
        <f t="shared" si="25"/>
        <v>0</v>
      </c>
    </row>
    <row r="104" spans="1:17" s="68" customFormat="1" ht="12.75">
      <c r="A104" s="213" t="s">
        <v>34</v>
      </c>
      <c r="B104" s="263"/>
      <c r="C104" s="441">
        <f aca="true" t="shared" si="33" ref="C104:O104">SUM(C109,C116,C121)</f>
        <v>417946</v>
      </c>
      <c r="D104" s="441">
        <f t="shared" si="33"/>
        <v>342493</v>
      </c>
      <c r="E104" s="441">
        <f t="shared" si="33"/>
        <v>25999</v>
      </c>
      <c r="F104" s="441">
        <f t="shared" si="33"/>
        <v>0</v>
      </c>
      <c r="G104" s="441">
        <f t="shared" si="33"/>
        <v>0</v>
      </c>
      <c r="H104" s="441">
        <f t="shared" si="33"/>
        <v>49454</v>
      </c>
      <c r="I104" s="441">
        <f t="shared" si="33"/>
        <v>0</v>
      </c>
      <c r="J104" s="441">
        <f t="shared" si="33"/>
        <v>0</v>
      </c>
      <c r="K104" s="441">
        <f t="shared" si="33"/>
        <v>0</v>
      </c>
      <c r="L104" s="441">
        <f t="shared" si="33"/>
        <v>0</v>
      </c>
      <c r="M104" s="441">
        <f t="shared" si="33"/>
        <v>0</v>
      </c>
      <c r="N104" s="441">
        <f t="shared" si="33"/>
        <v>0</v>
      </c>
      <c r="O104" s="441">
        <f t="shared" si="33"/>
        <v>0</v>
      </c>
      <c r="P104" s="428">
        <f t="shared" si="24"/>
        <v>417946</v>
      </c>
      <c r="Q104" s="428">
        <f t="shared" si="25"/>
        <v>0</v>
      </c>
    </row>
    <row r="105" spans="1:17" s="68" customFormat="1" ht="12.75">
      <c r="A105" s="213" t="s">
        <v>475</v>
      </c>
      <c r="B105" s="263"/>
      <c r="C105" s="441">
        <f aca="true" t="shared" si="34" ref="C105:O105">SUM(C110,C117,C122)</f>
        <v>437938</v>
      </c>
      <c r="D105" s="441">
        <f t="shared" si="34"/>
        <v>352686</v>
      </c>
      <c r="E105" s="441">
        <f t="shared" si="34"/>
        <v>27859</v>
      </c>
      <c r="F105" s="441">
        <f t="shared" si="34"/>
        <v>0</v>
      </c>
      <c r="G105" s="441">
        <f t="shared" si="34"/>
        <v>0</v>
      </c>
      <c r="H105" s="441">
        <f t="shared" si="34"/>
        <v>49080</v>
      </c>
      <c r="I105" s="441">
        <f t="shared" si="34"/>
        <v>0</v>
      </c>
      <c r="J105" s="441">
        <f t="shared" si="34"/>
        <v>0</v>
      </c>
      <c r="K105" s="441">
        <f t="shared" si="34"/>
        <v>0</v>
      </c>
      <c r="L105" s="441">
        <f t="shared" si="34"/>
        <v>0</v>
      </c>
      <c r="M105" s="441">
        <f t="shared" si="34"/>
        <v>0</v>
      </c>
      <c r="N105" s="441">
        <f t="shared" si="34"/>
        <v>0</v>
      </c>
      <c r="O105" s="441">
        <f t="shared" si="34"/>
        <v>8313</v>
      </c>
      <c r="P105" s="428">
        <f t="shared" si="24"/>
        <v>437938</v>
      </c>
      <c r="Q105" s="428">
        <f t="shared" si="25"/>
        <v>0</v>
      </c>
    </row>
    <row r="106" spans="1:17" ht="12.75">
      <c r="A106" s="213" t="s">
        <v>702</v>
      </c>
      <c r="B106" s="263"/>
      <c r="C106" s="441">
        <f aca="true" t="shared" si="35" ref="C106:O106">C113+C118+C123</f>
        <v>28187</v>
      </c>
      <c r="D106" s="441">
        <f t="shared" si="35"/>
        <v>4919</v>
      </c>
      <c r="E106" s="441">
        <f t="shared" si="35"/>
        <v>1268</v>
      </c>
      <c r="F106" s="441">
        <f t="shared" si="35"/>
        <v>0</v>
      </c>
      <c r="G106" s="441">
        <f t="shared" si="35"/>
        <v>0</v>
      </c>
      <c r="H106" s="441">
        <f t="shared" si="35"/>
        <v>22000</v>
      </c>
      <c r="I106" s="441">
        <f t="shared" si="35"/>
        <v>0</v>
      </c>
      <c r="J106" s="441">
        <f t="shared" si="35"/>
        <v>0</v>
      </c>
      <c r="K106" s="441">
        <f t="shared" si="35"/>
        <v>0</v>
      </c>
      <c r="L106" s="441">
        <f t="shared" si="35"/>
        <v>0</v>
      </c>
      <c r="M106" s="441">
        <f t="shared" si="35"/>
        <v>0</v>
      </c>
      <c r="N106" s="441">
        <f t="shared" si="35"/>
        <v>0</v>
      </c>
      <c r="O106" s="441">
        <f t="shared" si="35"/>
        <v>0</v>
      </c>
      <c r="P106" s="428">
        <f t="shared" si="24"/>
        <v>28187</v>
      </c>
      <c r="Q106" s="428">
        <f t="shared" si="25"/>
        <v>0</v>
      </c>
    </row>
    <row r="107" spans="1:17" ht="12.75">
      <c r="A107" s="438" t="s">
        <v>701</v>
      </c>
      <c r="B107" s="262"/>
      <c r="C107" s="228">
        <f aca="true" t="shared" si="36" ref="C107:O107">C114+C119+C124</f>
        <v>466125</v>
      </c>
      <c r="D107" s="228">
        <f t="shared" si="36"/>
        <v>357605</v>
      </c>
      <c r="E107" s="228">
        <f t="shared" si="36"/>
        <v>29127</v>
      </c>
      <c r="F107" s="228">
        <f t="shared" si="36"/>
        <v>0</v>
      </c>
      <c r="G107" s="228">
        <f t="shared" si="36"/>
        <v>0</v>
      </c>
      <c r="H107" s="228">
        <f t="shared" si="36"/>
        <v>71080</v>
      </c>
      <c r="I107" s="228">
        <f t="shared" si="36"/>
        <v>0</v>
      </c>
      <c r="J107" s="228">
        <f t="shared" si="36"/>
        <v>0</v>
      </c>
      <c r="K107" s="228">
        <f t="shared" si="36"/>
        <v>0</v>
      </c>
      <c r="L107" s="228">
        <f t="shared" si="36"/>
        <v>0</v>
      </c>
      <c r="M107" s="228">
        <f t="shared" si="36"/>
        <v>0</v>
      </c>
      <c r="N107" s="228">
        <f t="shared" si="36"/>
        <v>0</v>
      </c>
      <c r="O107" s="228">
        <f t="shared" si="36"/>
        <v>8313</v>
      </c>
      <c r="P107" s="428">
        <f t="shared" si="24"/>
        <v>466125</v>
      </c>
      <c r="Q107" s="428">
        <f t="shared" si="25"/>
        <v>0</v>
      </c>
    </row>
    <row r="108" spans="1:17" ht="12.75">
      <c r="A108" s="440" t="s">
        <v>308</v>
      </c>
      <c r="B108" s="209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7"/>
      <c r="O108" s="214"/>
      <c r="P108" s="428">
        <f t="shared" si="24"/>
        <v>0</v>
      </c>
      <c r="Q108" s="428">
        <f t="shared" si="25"/>
        <v>0</v>
      </c>
    </row>
    <row r="109" spans="1:17" ht="12.75">
      <c r="A109" s="213" t="s">
        <v>34</v>
      </c>
      <c r="B109" s="263" t="s">
        <v>200</v>
      </c>
      <c r="C109" s="214">
        <f>SUM(D109:O109)</f>
        <v>33136</v>
      </c>
      <c r="D109" s="214">
        <v>31276</v>
      </c>
      <c r="E109" s="214"/>
      <c r="F109" s="217"/>
      <c r="G109" s="214"/>
      <c r="H109" s="217">
        <v>1860</v>
      </c>
      <c r="I109" s="214"/>
      <c r="J109" s="217"/>
      <c r="K109" s="214"/>
      <c r="L109" s="217"/>
      <c r="M109" s="214"/>
      <c r="N109" s="217"/>
      <c r="O109" s="214"/>
      <c r="P109" s="428">
        <f t="shared" si="24"/>
        <v>33136</v>
      </c>
      <c r="Q109" s="428">
        <f t="shared" si="25"/>
        <v>0</v>
      </c>
    </row>
    <row r="110" spans="1:17" ht="12.75">
      <c r="A110" s="213" t="s">
        <v>475</v>
      </c>
      <c r="B110" s="263"/>
      <c r="C110" s="214">
        <v>39262</v>
      </c>
      <c r="D110" s="214">
        <v>31349</v>
      </c>
      <c r="E110" s="214">
        <v>1860</v>
      </c>
      <c r="F110" s="217">
        <v>0</v>
      </c>
      <c r="G110" s="214">
        <v>0</v>
      </c>
      <c r="H110" s="217">
        <v>0</v>
      </c>
      <c r="I110" s="214">
        <v>0</v>
      </c>
      <c r="J110" s="217">
        <v>0</v>
      </c>
      <c r="K110" s="214">
        <v>0</v>
      </c>
      <c r="L110" s="217">
        <v>0</v>
      </c>
      <c r="M110" s="214">
        <v>0</v>
      </c>
      <c r="N110" s="217">
        <v>0</v>
      </c>
      <c r="O110" s="214">
        <v>6053</v>
      </c>
      <c r="P110" s="428">
        <f t="shared" si="24"/>
        <v>39262</v>
      </c>
      <c r="Q110" s="428">
        <f t="shared" si="25"/>
        <v>0</v>
      </c>
    </row>
    <row r="111" spans="1:17" ht="12.75">
      <c r="A111" s="213" t="s">
        <v>703</v>
      </c>
      <c r="B111" s="263"/>
      <c r="C111" s="214">
        <v>109</v>
      </c>
      <c r="D111" s="214">
        <v>109</v>
      </c>
      <c r="E111" s="214"/>
      <c r="F111" s="217"/>
      <c r="G111" s="214"/>
      <c r="H111" s="217"/>
      <c r="I111" s="214"/>
      <c r="J111" s="217"/>
      <c r="K111" s="214"/>
      <c r="L111" s="217"/>
      <c r="M111" s="214"/>
      <c r="N111" s="217"/>
      <c r="O111" s="214"/>
      <c r="P111" s="428">
        <f t="shared" si="24"/>
        <v>109</v>
      </c>
      <c r="Q111" s="428">
        <f t="shared" si="25"/>
        <v>0</v>
      </c>
    </row>
    <row r="112" spans="1:17" ht="12.75">
      <c r="A112" s="213" t="s">
        <v>708</v>
      </c>
      <c r="B112" s="263"/>
      <c r="C112" s="214">
        <v>1268</v>
      </c>
      <c r="D112" s="214"/>
      <c r="E112" s="214">
        <v>1268</v>
      </c>
      <c r="F112" s="217"/>
      <c r="G112" s="214"/>
      <c r="H112" s="217"/>
      <c r="I112" s="214"/>
      <c r="J112" s="217"/>
      <c r="K112" s="214"/>
      <c r="L112" s="217"/>
      <c r="M112" s="214"/>
      <c r="N112" s="217"/>
      <c r="O112" s="214"/>
      <c r="P112" s="428">
        <f t="shared" si="24"/>
        <v>1268</v>
      </c>
      <c r="Q112" s="428">
        <f t="shared" si="25"/>
        <v>0</v>
      </c>
    </row>
    <row r="113" spans="1:17" ht="12.75">
      <c r="A113" s="213" t="s">
        <v>702</v>
      </c>
      <c r="B113" s="263"/>
      <c r="C113" s="214">
        <f aca="true" t="shared" si="37" ref="C113:O113">SUM(C111:C112)</f>
        <v>1377</v>
      </c>
      <c r="D113" s="214">
        <f t="shared" si="37"/>
        <v>109</v>
      </c>
      <c r="E113" s="214">
        <f t="shared" si="37"/>
        <v>1268</v>
      </c>
      <c r="F113" s="214">
        <f t="shared" si="37"/>
        <v>0</v>
      </c>
      <c r="G113" s="214">
        <f t="shared" si="37"/>
        <v>0</v>
      </c>
      <c r="H113" s="214">
        <f t="shared" si="37"/>
        <v>0</v>
      </c>
      <c r="I113" s="214">
        <f t="shared" si="37"/>
        <v>0</v>
      </c>
      <c r="J113" s="214">
        <f t="shared" si="37"/>
        <v>0</v>
      </c>
      <c r="K113" s="214">
        <f t="shared" si="37"/>
        <v>0</v>
      </c>
      <c r="L113" s="214">
        <f t="shared" si="37"/>
        <v>0</v>
      </c>
      <c r="M113" s="214">
        <f t="shared" si="37"/>
        <v>0</v>
      </c>
      <c r="N113" s="214">
        <f t="shared" si="37"/>
        <v>0</v>
      </c>
      <c r="O113" s="214">
        <f t="shared" si="37"/>
        <v>0</v>
      </c>
      <c r="P113" s="428">
        <f t="shared" si="24"/>
        <v>1377</v>
      </c>
      <c r="Q113" s="428">
        <f t="shared" si="25"/>
        <v>0</v>
      </c>
    </row>
    <row r="114" spans="1:17" ht="12.75">
      <c r="A114" s="438" t="s">
        <v>701</v>
      </c>
      <c r="B114" s="262"/>
      <c r="C114" s="216">
        <f aca="true" t="shared" si="38" ref="C114:O114">C110+C113</f>
        <v>40639</v>
      </c>
      <c r="D114" s="216">
        <f t="shared" si="38"/>
        <v>31458</v>
      </c>
      <c r="E114" s="216">
        <f t="shared" si="38"/>
        <v>3128</v>
      </c>
      <c r="F114" s="216">
        <f t="shared" si="38"/>
        <v>0</v>
      </c>
      <c r="G114" s="216">
        <f t="shared" si="38"/>
        <v>0</v>
      </c>
      <c r="H114" s="216">
        <f t="shared" si="38"/>
        <v>0</v>
      </c>
      <c r="I114" s="216">
        <f t="shared" si="38"/>
        <v>0</v>
      </c>
      <c r="J114" s="216">
        <f t="shared" si="38"/>
        <v>0</v>
      </c>
      <c r="K114" s="216">
        <f t="shared" si="38"/>
        <v>0</v>
      </c>
      <c r="L114" s="216">
        <f t="shared" si="38"/>
        <v>0</v>
      </c>
      <c r="M114" s="216">
        <f t="shared" si="38"/>
        <v>0</v>
      </c>
      <c r="N114" s="216">
        <f t="shared" si="38"/>
        <v>0</v>
      </c>
      <c r="O114" s="216">
        <f t="shared" si="38"/>
        <v>6053</v>
      </c>
      <c r="P114" s="428">
        <f t="shared" si="24"/>
        <v>40639</v>
      </c>
      <c r="Q114" s="428">
        <f t="shared" si="25"/>
        <v>0</v>
      </c>
    </row>
    <row r="115" spans="1:17" ht="12.75">
      <c r="A115" s="215" t="s">
        <v>309</v>
      </c>
      <c r="B115" s="208"/>
      <c r="C115" s="214"/>
      <c r="D115" s="214"/>
      <c r="E115" s="214"/>
      <c r="F115" s="211"/>
      <c r="G115" s="212"/>
      <c r="H115" s="211"/>
      <c r="I115" s="212"/>
      <c r="J115" s="211"/>
      <c r="K115" s="212"/>
      <c r="L115" s="211"/>
      <c r="M115" s="212"/>
      <c r="N115" s="211"/>
      <c r="O115" s="212"/>
      <c r="P115" s="428">
        <f t="shared" si="24"/>
        <v>0</v>
      </c>
      <c r="Q115" s="428">
        <f t="shared" si="25"/>
        <v>0</v>
      </c>
    </row>
    <row r="116" spans="1:17" s="68" customFormat="1" ht="12.75">
      <c r="A116" s="213" t="s">
        <v>34</v>
      </c>
      <c r="B116" s="263" t="s">
        <v>200</v>
      </c>
      <c r="C116" s="214">
        <f>SUM(D116:O116)</f>
        <v>24960</v>
      </c>
      <c r="D116" s="214">
        <v>0</v>
      </c>
      <c r="E116" s="214">
        <v>24960</v>
      </c>
      <c r="F116" s="217"/>
      <c r="G116" s="214"/>
      <c r="H116" s="217"/>
      <c r="I116" s="214"/>
      <c r="J116" s="217"/>
      <c r="K116" s="214"/>
      <c r="L116" s="217"/>
      <c r="M116" s="214"/>
      <c r="N116" s="217"/>
      <c r="O116" s="214"/>
      <c r="P116" s="428">
        <f t="shared" si="24"/>
        <v>24960</v>
      </c>
      <c r="Q116" s="428">
        <f t="shared" si="25"/>
        <v>0</v>
      </c>
    </row>
    <row r="117" spans="1:17" ht="12.75">
      <c r="A117" s="213" t="s">
        <v>475</v>
      </c>
      <c r="B117" s="263"/>
      <c r="C117" s="214">
        <v>27220</v>
      </c>
      <c r="D117" s="214">
        <v>0</v>
      </c>
      <c r="E117" s="214">
        <v>24960</v>
      </c>
      <c r="F117" s="217">
        <v>0</v>
      </c>
      <c r="G117" s="214">
        <v>0</v>
      </c>
      <c r="H117" s="217">
        <v>0</v>
      </c>
      <c r="I117" s="214">
        <v>0</v>
      </c>
      <c r="J117" s="217">
        <v>0</v>
      </c>
      <c r="K117" s="214">
        <v>0</v>
      </c>
      <c r="L117" s="217">
        <v>0</v>
      </c>
      <c r="M117" s="214">
        <v>0</v>
      </c>
      <c r="N117" s="217">
        <v>0</v>
      </c>
      <c r="O117" s="214">
        <v>2260</v>
      </c>
      <c r="P117" s="428">
        <f t="shared" si="24"/>
        <v>27220</v>
      </c>
      <c r="Q117" s="428">
        <f t="shared" si="25"/>
        <v>0</v>
      </c>
    </row>
    <row r="118" spans="1:17" ht="12.75">
      <c r="A118" s="213" t="s">
        <v>702</v>
      </c>
      <c r="B118" s="263"/>
      <c r="C118" s="214">
        <v>0</v>
      </c>
      <c r="D118" s="214">
        <v>0</v>
      </c>
      <c r="E118" s="214">
        <v>0</v>
      </c>
      <c r="F118" s="214">
        <v>0</v>
      </c>
      <c r="G118" s="214">
        <v>0</v>
      </c>
      <c r="H118" s="214">
        <v>0</v>
      </c>
      <c r="I118" s="214">
        <v>0</v>
      </c>
      <c r="J118" s="214">
        <v>0</v>
      </c>
      <c r="K118" s="214">
        <v>0</v>
      </c>
      <c r="L118" s="214">
        <v>0</v>
      </c>
      <c r="M118" s="214">
        <v>0</v>
      </c>
      <c r="N118" s="214">
        <v>0</v>
      </c>
      <c r="O118" s="214">
        <v>0</v>
      </c>
      <c r="P118" s="428">
        <f t="shared" si="24"/>
        <v>0</v>
      </c>
      <c r="Q118" s="428">
        <f t="shared" si="25"/>
        <v>0</v>
      </c>
    </row>
    <row r="119" spans="1:17" ht="12.75">
      <c r="A119" s="438" t="s">
        <v>701</v>
      </c>
      <c r="B119" s="262"/>
      <c r="C119" s="216">
        <f aca="true" t="shared" si="39" ref="C119:O119">C117+C118</f>
        <v>27220</v>
      </c>
      <c r="D119" s="216">
        <f t="shared" si="39"/>
        <v>0</v>
      </c>
      <c r="E119" s="216">
        <f t="shared" si="39"/>
        <v>24960</v>
      </c>
      <c r="F119" s="216">
        <f t="shared" si="39"/>
        <v>0</v>
      </c>
      <c r="G119" s="216">
        <f t="shared" si="39"/>
        <v>0</v>
      </c>
      <c r="H119" s="216">
        <f t="shared" si="39"/>
        <v>0</v>
      </c>
      <c r="I119" s="216">
        <f t="shared" si="39"/>
        <v>0</v>
      </c>
      <c r="J119" s="216">
        <f t="shared" si="39"/>
        <v>0</v>
      </c>
      <c r="K119" s="216">
        <f t="shared" si="39"/>
        <v>0</v>
      </c>
      <c r="L119" s="216">
        <f t="shared" si="39"/>
        <v>0</v>
      </c>
      <c r="M119" s="216">
        <f t="shared" si="39"/>
        <v>0</v>
      </c>
      <c r="N119" s="216">
        <f t="shared" si="39"/>
        <v>0</v>
      </c>
      <c r="O119" s="216">
        <f t="shared" si="39"/>
        <v>2260</v>
      </c>
      <c r="P119" s="428">
        <f t="shared" si="24"/>
        <v>27220</v>
      </c>
      <c r="Q119" s="428">
        <f t="shared" si="25"/>
        <v>0</v>
      </c>
    </row>
    <row r="120" spans="1:17" ht="12.75">
      <c r="A120" s="236" t="s">
        <v>478</v>
      </c>
      <c r="B120" s="261"/>
      <c r="C120" s="214"/>
      <c r="D120" s="214"/>
      <c r="E120" s="214"/>
      <c r="F120" s="229"/>
      <c r="G120" s="230"/>
      <c r="H120" s="229"/>
      <c r="I120" s="230"/>
      <c r="J120" s="229"/>
      <c r="K120" s="230"/>
      <c r="L120" s="229"/>
      <c r="M120" s="230"/>
      <c r="N120" s="229"/>
      <c r="O120" s="230"/>
      <c r="P120" s="428">
        <f t="shared" si="24"/>
        <v>0</v>
      </c>
      <c r="Q120" s="428">
        <f t="shared" si="25"/>
        <v>0</v>
      </c>
    </row>
    <row r="121" spans="1:17" s="68" customFormat="1" ht="12.75">
      <c r="A121" s="246" t="s">
        <v>34</v>
      </c>
      <c r="B121" s="439"/>
      <c r="C121" s="214">
        <f aca="true" t="shared" si="40" ref="C121:O121">C126+C132+C138+C144+C150+C155+C163+C171+C179+C185+C191+C199+C207+C215+C221+C226+C231+C236+C241+C246+C251+C256+C261</f>
        <v>359850</v>
      </c>
      <c r="D121" s="214">
        <f t="shared" si="40"/>
        <v>311217</v>
      </c>
      <c r="E121" s="214">
        <f t="shared" si="40"/>
        <v>1039</v>
      </c>
      <c r="F121" s="214">
        <f t="shared" si="40"/>
        <v>0</v>
      </c>
      <c r="G121" s="214">
        <f t="shared" si="40"/>
        <v>0</v>
      </c>
      <c r="H121" s="214">
        <f t="shared" si="40"/>
        <v>47594</v>
      </c>
      <c r="I121" s="214">
        <f t="shared" si="40"/>
        <v>0</v>
      </c>
      <c r="J121" s="214">
        <f t="shared" si="40"/>
        <v>0</v>
      </c>
      <c r="K121" s="214">
        <f t="shared" si="40"/>
        <v>0</v>
      </c>
      <c r="L121" s="214">
        <f t="shared" si="40"/>
        <v>0</v>
      </c>
      <c r="M121" s="214">
        <f t="shared" si="40"/>
        <v>0</v>
      </c>
      <c r="N121" s="214">
        <f t="shared" si="40"/>
        <v>0</v>
      </c>
      <c r="O121" s="214">
        <f t="shared" si="40"/>
        <v>0</v>
      </c>
      <c r="P121" s="428">
        <f t="shared" si="24"/>
        <v>359850</v>
      </c>
      <c r="Q121" s="428">
        <f t="shared" si="25"/>
        <v>0</v>
      </c>
    </row>
    <row r="122" spans="1:17" s="68" customFormat="1" ht="12.75">
      <c r="A122" s="246" t="s">
        <v>475</v>
      </c>
      <c r="B122" s="439"/>
      <c r="C122" s="214">
        <f aca="true" t="shared" si="41" ref="C122:O122">C127+C133+C139+C145+C151+C156+C164+C172+C180+C186+C192+C200+C208+C216+C222+C227+C232+C237+C242+C247+C252+C257+C262</f>
        <v>371456</v>
      </c>
      <c r="D122" s="214">
        <f t="shared" si="41"/>
        <v>321337</v>
      </c>
      <c r="E122" s="214">
        <f t="shared" si="41"/>
        <v>1039</v>
      </c>
      <c r="F122" s="214">
        <f t="shared" si="41"/>
        <v>0</v>
      </c>
      <c r="G122" s="214">
        <f t="shared" si="41"/>
        <v>0</v>
      </c>
      <c r="H122" s="214">
        <f t="shared" si="41"/>
        <v>49080</v>
      </c>
      <c r="I122" s="214">
        <f t="shared" si="41"/>
        <v>0</v>
      </c>
      <c r="J122" s="214">
        <f t="shared" si="41"/>
        <v>0</v>
      </c>
      <c r="K122" s="214">
        <f t="shared" si="41"/>
        <v>0</v>
      </c>
      <c r="L122" s="214">
        <f t="shared" si="41"/>
        <v>0</v>
      </c>
      <c r="M122" s="214">
        <f t="shared" si="41"/>
        <v>0</v>
      </c>
      <c r="N122" s="214">
        <f t="shared" si="41"/>
        <v>0</v>
      </c>
      <c r="O122" s="214">
        <f t="shared" si="41"/>
        <v>0</v>
      </c>
      <c r="P122" s="428">
        <f t="shared" si="24"/>
        <v>371456</v>
      </c>
      <c r="Q122" s="428">
        <f t="shared" si="25"/>
        <v>0</v>
      </c>
    </row>
    <row r="123" spans="1:17" ht="12.75">
      <c r="A123" s="213" t="s">
        <v>702</v>
      </c>
      <c r="B123" s="263"/>
      <c r="C123" s="214">
        <f aca="true" t="shared" si="42" ref="C123:O123">C129+C135+C141+C147+C152+C160+C168+C176+C182+C188+C196+C204+C212+C218+C223+C228+C233+C238+C243+C248+C253+C258+C263</f>
        <v>26810</v>
      </c>
      <c r="D123" s="214">
        <f t="shared" si="42"/>
        <v>4810</v>
      </c>
      <c r="E123" s="214">
        <f t="shared" si="42"/>
        <v>0</v>
      </c>
      <c r="F123" s="214">
        <f t="shared" si="42"/>
        <v>0</v>
      </c>
      <c r="G123" s="214">
        <f t="shared" si="42"/>
        <v>0</v>
      </c>
      <c r="H123" s="214">
        <f t="shared" si="42"/>
        <v>22000</v>
      </c>
      <c r="I123" s="214">
        <f t="shared" si="42"/>
        <v>0</v>
      </c>
      <c r="J123" s="214">
        <f t="shared" si="42"/>
        <v>0</v>
      </c>
      <c r="K123" s="214">
        <f t="shared" si="42"/>
        <v>0</v>
      </c>
      <c r="L123" s="214">
        <f t="shared" si="42"/>
        <v>0</v>
      </c>
      <c r="M123" s="214">
        <f t="shared" si="42"/>
        <v>0</v>
      </c>
      <c r="N123" s="214">
        <f t="shared" si="42"/>
        <v>0</v>
      </c>
      <c r="O123" s="214">
        <f t="shared" si="42"/>
        <v>0</v>
      </c>
      <c r="P123" s="428">
        <f t="shared" si="24"/>
        <v>26810</v>
      </c>
      <c r="Q123" s="428">
        <f t="shared" si="25"/>
        <v>0</v>
      </c>
    </row>
    <row r="124" spans="1:17" ht="12.75">
      <c r="A124" s="438" t="s">
        <v>701</v>
      </c>
      <c r="B124" s="262"/>
      <c r="C124" s="216">
        <f aca="true" t="shared" si="43" ref="C124:O124">C130+C136+C142+C148+C153+C161+C169+C177+C183+C189+C197+C205+C213+C219+C224+C229+C234+C239+C244+C249+C254+C259+C264</f>
        <v>398266</v>
      </c>
      <c r="D124" s="216">
        <f t="shared" si="43"/>
        <v>326147</v>
      </c>
      <c r="E124" s="216">
        <f t="shared" si="43"/>
        <v>1039</v>
      </c>
      <c r="F124" s="216">
        <f t="shared" si="43"/>
        <v>0</v>
      </c>
      <c r="G124" s="216">
        <f t="shared" si="43"/>
        <v>0</v>
      </c>
      <c r="H124" s="216">
        <f t="shared" si="43"/>
        <v>71080</v>
      </c>
      <c r="I124" s="216">
        <f t="shared" si="43"/>
        <v>0</v>
      </c>
      <c r="J124" s="216">
        <f t="shared" si="43"/>
        <v>0</v>
      </c>
      <c r="K124" s="216">
        <f t="shared" si="43"/>
        <v>0</v>
      </c>
      <c r="L124" s="216">
        <f t="shared" si="43"/>
        <v>0</v>
      </c>
      <c r="M124" s="216">
        <f t="shared" si="43"/>
        <v>0</v>
      </c>
      <c r="N124" s="216">
        <f t="shared" si="43"/>
        <v>0</v>
      </c>
      <c r="O124" s="216">
        <f t="shared" si="43"/>
        <v>0</v>
      </c>
      <c r="P124" s="428">
        <f t="shared" si="24"/>
        <v>398266</v>
      </c>
      <c r="Q124" s="428">
        <f t="shared" si="25"/>
        <v>0</v>
      </c>
    </row>
    <row r="125" spans="1:17" ht="12.75">
      <c r="A125" s="232" t="s">
        <v>181</v>
      </c>
      <c r="B125" s="245"/>
      <c r="C125" s="214"/>
      <c r="D125" s="214"/>
      <c r="E125" s="234"/>
      <c r="F125" s="233"/>
      <c r="G125" s="234"/>
      <c r="H125" s="233"/>
      <c r="I125" s="234"/>
      <c r="J125" s="233"/>
      <c r="K125" s="234"/>
      <c r="L125" s="233"/>
      <c r="M125" s="234"/>
      <c r="N125" s="233"/>
      <c r="O125" s="234"/>
      <c r="P125" s="428">
        <f t="shared" si="24"/>
        <v>0</v>
      </c>
      <c r="Q125" s="428">
        <f t="shared" si="25"/>
        <v>0</v>
      </c>
    </row>
    <row r="126" spans="1:17" s="68" customFormat="1" ht="12.75">
      <c r="A126" s="246" t="s">
        <v>34</v>
      </c>
      <c r="B126" s="439" t="s">
        <v>200</v>
      </c>
      <c r="C126" s="214">
        <f>SUM(D126:O126)</f>
        <v>19648</v>
      </c>
      <c r="D126" s="214">
        <v>19648</v>
      </c>
      <c r="E126" s="214"/>
      <c r="F126" s="233"/>
      <c r="G126" s="234"/>
      <c r="H126" s="233"/>
      <c r="I126" s="234"/>
      <c r="J126" s="233"/>
      <c r="K126" s="234"/>
      <c r="L126" s="233"/>
      <c r="M126" s="234"/>
      <c r="N126" s="233"/>
      <c r="O126" s="234"/>
      <c r="P126" s="428">
        <f t="shared" si="24"/>
        <v>19648</v>
      </c>
      <c r="Q126" s="428">
        <f t="shared" si="25"/>
        <v>0</v>
      </c>
    </row>
    <row r="127" spans="1:17" ht="12.75">
      <c r="A127" s="213" t="s">
        <v>475</v>
      </c>
      <c r="B127" s="263"/>
      <c r="C127" s="214">
        <v>19726</v>
      </c>
      <c r="D127" s="214">
        <v>19726</v>
      </c>
      <c r="E127" s="214">
        <v>0</v>
      </c>
      <c r="F127" s="217">
        <v>0</v>
      </c>
      <c r="G127" s="214">
        <v>0</v>
      </c>
      <c r="H127" s="217">
        <v>0</v>
      </c>
      <c r="I127" s="214">
        <v>0</v>
      </c>
      <c r="J127" s="217">
        <v>0</v>
      </c>
      <c r="K127" s="214">
        <v>0</v>
      </c>
      <c r="L127" s="217">
        <v>0</v>
      </c>
      <c r="M127" s="214">
        <v>0</v>
      </c>
      <c r="N127" s="217">
        <v>0</v>
      </c>
      <c r="O127" s="214">
        <v>0</v>
      </c>
      <c r="P127" s="428">
        <f t="shared" si="24"/>
        <v>19726</v>
      </c>
      <c r="Q127" s="428">
        <f t="shared" si="25"/>
        <v>0</v>
      </c>
    </row>
    <row r="128" spans="1:17" ht="12.75">
      <c r="A128" s="213" t="s">
        <v>703</v>
      </c>
      <c r="B128" s="263"/>
      <c r="C128" s="214">
        <v>116</v>
      </c>
      <c r="D128" s="214">
        <v>116</v>
      </c>
      <c r="E128" s="214"/>
      <c r="F128" s="217"/>
      <c r="G128" s="214"/>
      <c r="H128" s="217"/>
      <c r="I128" s="214"/>
      <c r="J128" s="217"/>
      <c r="K128" s="214"/>
      <c r="L128" s="217"/>
      <c r="M128" s="214"/>
      <c r="N128" s="217"/>
      <c r="O128" s="214"/>
      <c r="P128" s="428">
        <f t="shared" si="24"/>
        <v>116</v>
      </c>
      <c r="Q128" s="428">
        <f t="shared" si="25"/>
        <v>0</v>
      </c>
    </row>
    <row r="129" spans="1:17" ht="12.75">
      <c r="A129" s="213" t="s">
        <v>702</v>
      </c>
      <c r="B129" s="263"/>
      <c r="C129" s="214">
        <f aca="true" t="shared" si="44" ref="C129:O129">SUM(C128:C128)</f>
        <v>116</v>
      </c>
      <c r="D129" s="214">
        <f t="shared" si="44"/>
        <v>116</v>
      </c>
      <c r="E129" s="214">
        <f t="shared" si="44"/>
        <v>0</v>
      </c>
      <c r="F129" s="214">
        <f t="shared" si="44"/>
        <v>0</v>
      </c>
      <c r="G129" s="214">
        <f t="shared" si="44"/>
        <v>0</v>
      </c>
      <c r="H129" s="214">
        <f t="shared" si="44"/>
        <v>0</v>
      </c>
      <c r="I129" s="214">
        <f t="shared" si="44"/>
        <v>0</v>
      </c>
      <c r="J129" s="214">
        <f t="shared" si="44"/>
        <v>0</v>
      </c>
      <c r="K129" s="214">
        <f t="shared" si="44"/>
        <v>0</v>
      </c>
      <c r="L129" s="214">
        <f t="shared" si="44"/>
        <v>0</v>
      </c>
      <c r="M129" s="214">
        <f t="shared" si="44"/>
        <v>0</v>
      </c>
      <c r="N129" s="214">
        <f t="shared" si="44"/>
        <v>0</v>
      </c>
      <c r="O129" s="214">
        <f t="shared" si="44"/>
        <v>0</v>
      </c>
      <c r="P129" s="428">
        <f t="shared" si="24"/>
        <v>116</v>
      </c>
      <c r="Q129" s="428">
        <f t="shared" si="25"/>
        <v>0</v>
      </c>
    </row>
    <row r="130" spans="1:17" ht="12.75">
      <c r="A130" s="438" t="s">
        <v>701</v>
      </c>
      <c r="B130" s="262"/>
      <c r="C130" s="216">
        <f aca="true" t="shared" si="45" ref="C130:O130">C127+C129</f>
        <v>19842</v>
      </c>
      <c r="D130" s="216">
        <f t="shared" si="45"/>
        <v>19842</v>
      </c>
      <c r="E130" s="216">
        <f t="shared" si="45"/>
        <v>0</v>
      </c>
      <c r="F130" s="216">
        <f t="shared" si="45"/>
        <v>0</v>
      </c>
      <c r="G130" s="216">
        <f t="shared" si="45"/>
        <v>0</v>
      </c>
      <c r="H130" s="216">
        <f t="shared" si="45"/>
        <v>0</v>
      </c>
      <c r="I130" s="216">
        <f t="shared" si="45"/>
        <v>0</v>
      </c>
      <c r="J130" s="216">
        <f t="shared" si="45"/>
        <v>0</v>
      </c>
      <c r="K130" s="216">
        <f t="shared" si="45"/>
        <v>0</v>
      </c>
      <c r="L130" s="216">
        <f t="shared" si="45"/>
        <v>0</v>
      </c>
      <c r="M130" s="216">
        <f t="shared" si="45"/>
        <v>0</v>
      </c>
      <c r="N130" s="216">
        <f t="shared" si="45"/>
        <v>0</v>
      </c>
      <c r="O130" s="216">
        <f t="shared" si="45"/>
        <v>0</v>
      </c>
      <c r="P130" s="428">
        <f t="shared" si="24"/>
        <v>19842</v>
      </c>
      <c r="Q130" s="428">
        <f t="shared" si="25"/>
        <v>0</v>
      </c>
    </row>
    <row r="131" spans="1:17" ht="12.75">
      <c r="A131" s="235" t="s">
        <v>182</v>
      </c>
      <c r="B131" s="245"/>
      <c r="C131" s="214"/>
      <c r="D131" s="214"/>
      <c r="E131" s="234"/>
      <c r="F131" s="233"/>
      <c r="G131" s="234"/>
      <c r="H131" s="233"/>
      <c r="I131" s="234"/>
      <c r="J131" s="233"/>
      <c r="K131" s="234"/>
      <c r="L131" s="233"/>
      <c r="M131" s="234"/>
      <c r="N131" s="233"/>
      <c r="O131" s="234"/>
      <c r="P131" s="428">
        <f t="shared" si="24"/>
        <v>0</v>
      </c>
      <c r="Q131" s="428">
        <f t="shared" si="25"/>
        <v>0</v>
      </c>
    </row>
    <row r="132" spans="1:17" s="68" customFormat="1" ht="12.75">
      <c r="A132" s="246" t="s">
        <v>34</v>
      </c>
      <c r="B132" s="439" t="s">
        <v>200</v>
      </c>
      <c r="C132" s="214">
        <f>SUM(D132:O132)</f>
        <v>3822</v>
      </c>
      <c r="D132" s="214">
        <v>3822</v>
      </c>
      <c r="E132" s="214"/>
      <c r="F132" s="233"/>
      <c r="G132" s="234"/>
      <c r="H132" s="233"/>
      <c r="I132" s="234"/>
      <c r="J132" s="233"/>
      <c r="K132" s="234"/>
      <c r="L132" s="233"/>
      <c r="M132" s="234"/>
      <c r="N132" s="233"/>
      <c r="O132" s="234"/>
      <c r="P132" s="428">
        <f t="shared" si="24"/>
        <v>3822</v>
      </c>
      <c r="Q132" s="428">
        <f t="shared" si="25"/>
        <v>0</v>
      </c>
    </row>
    <row r="133" spans="1:17" ht="12.75">
      <c r="A133" s="213" t="s">
        <v>475</v>
      </c>
      <c r="B133" s="263"/>
      <c r="C133" s="214">
        <v>3892</v>
      </c>
      <c r="D133" s="214">
        <v>3892</v>
      </c>
      <c r="E133" s="214">
        <v>0</v>
      </c>
      <c r="F133" s="217">
        <v>0</v>
      </c>
      <c r="G133" s="214">
        <v>0</v>
      </c>
      <c r="H133" s="217">
        <v>0</v>
      </c>
      <c r="I133" s="214">
        <v>0</v>
      </c>
      <c r="J133" s="217">
        <v>0</v>
      </c>
      <c r="K133" s="214">
        <v>0</v>
      </c>
      <c r="L133" s="217">
        <v>0</v>
      </c>
      <c r="M133" s="214">
        <v>0</v>
      </c>
      <c r="N133" s="217">
        <v>0</v>
      </c>
      <c r="O133" s="214">
        <v>0</v>
      </c>
      <c r="P133" s="428">
        <f t="shared" si="24"/>
        <v>3892</v>
      </c>
      <c r="Q133" s="428">
        <f t="shared" si="25"/>
        <v>0</v>
      </c>
    </row>
    <row r="134" spans="1:17" ht="12.75">
      <c r="A134" s="213" t="s">
        <v>703</v>
      </c>
      <c r="B134" s="263"/>
      <c r="C134" s="214">
        <v>104</v>
      </c>
      <c r="D134" s="214">
        <v>104</v>
      </c>
      <c r="E134" s="214"/>
      <c r="F134" s="217"/>
      <c r="G134" s="214"/>
      <c r="H134" s="217"/>
      <c r="I134" s="214"/>
      <c r="J134" s="217"/>
      <c r="K134" s="214"/>
      <c r="L134" s="217"/>
      <c r="M134" s="214"/>
      <c r="N134" s="217"/>
      <c r="O134" s="214"/>
      <c r="P134" s="428">
        <f t="shared" si="24"/>
        <v>104</v>
      </c>
      <c r="Q134" s="428">
        <f t="shared" si="25"/>
        <v>0</v>
      </c>
    </row>
    <row r="135" spans="1:17" ht="12.75">
      <c r="A135" s="213" t="s">
        <v>702</v>
      </c>
      <c r="B135" s="263"/>
      <c r="C135" s="214">
        <f aca="true" t="shared" si="46" ref="C135:O135">SUM(C134:C134)</f>
        <v>104</v>
      </c>
      <c r="D135" s="214">
        <f t="shared" si="46"/>
        <v>104</v>
      </c>
      <c r="E135" s="214">
        <f t="shared" si="46"/>
        <v>0</v>
      </c>
      <c r="F135" s="214">
        <f t="shared" si="46"/>
        <v>0</v>
      </c>
      <c r="G135" s="214">
        <f t="shared" si="46"/>
        <v>0</v>
      </c>
      <c r="H135" s="214">
        <f t="shared" si="46"/>
        <v>0</v>
      </c>
      <c r="I135" s="214">
        <f t="shared" si="46"/>
        <v>0</v>
      </c>
      <c r="J135" s="214">
        <f t="shared" si="46"/>
        <v>0</v>
      </c>
      <c r="K135" s="214">
        <f t="shared" si="46"/>
        <v>0</v>
      </c>
      <c r="L135" s="214">
        <f t="shared" si="46"/>
        <v>0</v>
      </c>
      <c r="M135" s="214">
        <f t="shared" si="46"/>
        <v>0</v>
      </c>
      <c r="N135" s="214">
        <f t="shared" si="46"/>
        <v>0</v>
      </c>
      <c r="O135" s="214">
        <f t="shared" si="46"/>
        <v>0</v>
      </c>
      <c r="P135" s="428">
        <f t="shared" si="24"/>
        <v>104</v>
      </c>
      <c r="Q135" s="428">
        <f t="shared" si="25"/>
        <v>0</v>
      </c>
    </row>
    <row r="136" spans="1:17" ht="12.75">
      <c r="A136" s="438" t="s">
        <v>701</v>
      </c>
      <c r="B136" s="262"/>
      <c r="C136" s="216">
        <f aca="true" t="shared" si="47" ref="C136:O136">C133+C135</f>
        <v>3996</v>
      </c>
      <c r="D136" s="216">
        <f t="shared" si="47"/>
        <v>3996</v>
      </c>
      <c r="E136" s="216">
        <f t="shared" si="47"/>
        <v>0</v>
      </c>
      <c r="F136" s="216">
        <f t="shared" si="47"/>
        <v>0</v>
      </c>
      <c r="G136" s="216">
        <f t="shared" si="47"/>
        <v>0</v>
      </c>
      <c r="H136" s="216">
        <f t="shared" si="47"/>
        <v>0</v>
      </c>
      <c r="I136" s="216">
        <f t="shared" si="47"/>
        <v>0</v>
      </c>
      <c r="J136" s="216">
        <f t="shared" si="47"/>
        <v>0</v>
      </c>
      <c r="K136" s="216">
        <f t="shared" si="47"/>
        <v>0</v>
      </c>
      <c r="L136" s="216">
        <f t="shared" si="47"/>
        <v>0</v>
      </c>
      <c r="M136" s="216">
        <f t="shared" si="47"/>
        <v>0</v>
      </c>
      <c r="N136" s="216">
        <f t="shared" si="47"/>
        <v>0</v>
      </c>
      <c r="O136" s="216">
        <f t="shared" si="47"/>
        <v>0</v>
      </c>
      <c r="P136" s="428">
        <f t="shared" si="24"/>
        <v>3996</v>
      </c>
      <c r="Q136" s="428">
        <f t="shared" si="25"/>
        <v>0</v>
      </c>
    </row>
    <row r="137" spans="1:17" ht="12.75">
      <c r="A137" s="235" t="s">
        <v>183</v>
      </c>
      <c r="B137" s="245"/>
      <c r="C137" s="214"/>
      <c r="D137" s="214"/>
      <c r="E137" s="234"/>
      <c r="F137" s="233"/>
      <c r="G137" s="234"/>
      <c r="H137" s="233"/>
      <c r="I137" s="234"/>
      <c r="J137" s="233"/>
      <c r="K137" s="234"/>
      <c r="L137" s="233"/>
      <c r="M137" s="234"/>
      <c r="N137" s="233"/>
      <c r="O137" s="234"/>
      <c r="P137" s="428">
        <f t="shared" si="24"/>
        <v>0</v>
      </c>
      <c r="Q137" s="428">
        <f t="shared" si="25"/>
        <v>0</v>
      </c>
    </row>
    <row r="138" spans="1:17" s="68" customFormat="1" ht="12.75">
      <c r="A138" s="246" t="s">
        <v>34</v>
      </c>
      <c r="B138" s="439" t="s">
        <v>200</v>
      </c>
      <c r="C138" s="214">
        <f>SUM(D138:O138)</f>
        <v>5589</v>
      </c>
      <c r="D138" s="214">
        <v>5589</v>
      </c>
      <c r="E138" s="214"/>
      <c r="F138" s="233"/>
      <c r="G138" s="234"/>
      <c r="H138" s="233"/>
      <c r="I138" s="234"/>
      <c r="J138" s="233"/>
      <c r="K138" s="234"/>
      <c r="L138" s="233"/>
      <c r="M138" s="234"/>
      <c r="N138" s="233"/>
      <c r="O138" s="234"/>
      <c r="P138" s="428">
        <f t="shared" si="24"/>
        <v>5589</v>
      </c>
      <c r="Q138" s="428">
        <f t="shared" si="25"/>
        <v>0</v>
      </c>
    </row>
    <row r="139" spans="1:17" ht="12.75">
      <c r="A139" s="213" t="s">
        <v>475</v>
      </c>
      <c r="B139" s="263"/>
      <c r="C139" s="214">
        <v>5670</v>
      </c>
      <c r="D139" s="214">
        <v>5670</v>
      </c>
      <c r="E139" s="214">
        <v>0</v>
      </c>
      <c r="F139" s="217">
        <v>0</v>
      </c>
      <c r="G139" s="214">
        <v>0</v>
      </c>
      <c r="H139" s="217">
        <v>0</v>
      </c>
      <c r="I139" s="214">
        <v>0</v>
      </c>
      <c r="J139" s="217">
        <v>0</v>
      </c>
      <c r="K139" s="214">
        <v>0</v>
      </c>
      <c r="L139" s="217">
        <v>0</v>
      </c>
      <c r="M139" s="214">
        <v>0</v>
      </c>
      <c r="N139" s="217">
        <v>0</v>
      </c>
      <c r="O139" s="214">
        <v>0</v>
      </c>
      <c r="P139" s="428">
        <f t="shared" si="24"/>
        <v>5670</v>
      </c>
      <c r="Q139" s="428">
        <f t="shared" si="25"/>
        <v>0</v>
      </c>
    </row>
    <row r="140" spans="1:17" ht="12.75">
      <c r="A140" s="213" t="s">
        <v>703</v>
      </c>
      <c r="B140" s="263"/>
      <c r="C140" s="214">
        <v>120</v>
      </c>
      <c r="D140" s="214">
        <v>120</v>
      </c>
      <c r="E140" s="214"/>
      <c r="F140" s="217"/>
      <c r="G140" s="214"/>
      <c r="H140" s="217"/>
      <c r="I140" s="214"/>
      <c r="J140" s="217"/>
      <c r="K140" s="214"/>
      <c r="L140" s="217"/>
      <c r="M140" s="214"/>
      <c r="N140" s="217"/>
      <c r="O140" s="214"/>
      <c r="P140" s="428">
        <f t="shared" si="24"/>
        <v>120</v>
      </c>
      <c r="Q140" s="428">
        <f t="shared" si="25"/>
        <v>0</v>
      </c>
    </row>
    <row r="141" spans="1:17" ht="12.75">
      <c r="A141" s="213" t="s">
        <v>702</v>
      </c>
      <c r="B141" s="263"/>
      <c r="C141" s="214">
        <f aca="true" t="shared" si="48" ref="C141:O141">SUM(C140:C140)</f>
        <v>120</v>
      </c>
      <c r="D141" s="214">
        <f t="shared" si="48"/>
        <v>120</v>
      </c>
      <c r="E141" s="214">
        <f t="shared" si="48"/>
        <v>0</v>
      </c>
      <c r="F141" s="214">
        <f t="shared" si="48"/>
        <v>0</v>
      </c>
      <c r="G141" s="214">
        <f t="shared" si="48"/>
        <v>0</v>
      </c>
      <c r="H141" s="214">
        <f t="shared" si="48"/>
        <v>0</v>
      </c>
      <c r="I141" s="214">
        <f t="shared" si="48"/>
        <v>0</v>
      </c>
      <c r="J141" s="214">
        <f t="shared" si="48"/>
        <v>0</v>
      </c>
      <c r="K141" s="214">
        <f t="shared" si="48"/>
        <v>0</v>
      </c>
      <c r="L141" s="214">
        <f t="shared" si="48"/>
        <v>0</v>
      </c>
      <c r="M141" s="214">
        <f t="shared" si="48"/>
        <v>0</v>
      </c>
      <c r="N141" s="214">
        <f t="shared" si="48"/>
        <v>0</v>
      </c>
      <c r="O141" s="214">
        <f t="shared" si="48"/>
        <v>0</v>
      </c>
      <c r="P141" s="428">
        <f aca="true" t="shared" si="49" ref="P141:P204">SUM(D141:O141)</f>
        <v>120</v>
      </c>
      <c r="Q141" s="428">
        <f aca="true" t="shared" si="50" ref="Q141:Q204">P141-C141</f>
        <v>0</v>
      </c>
    </row>
    <row r="142" spans="1:17" ht="12.75">
      <c r="A142" s="438" t="s">
        <v>701</v>
      </c>
      <c r="B142" s="262"/>
      <c r="C142" s="216">
        <f aca="true" t="shared" si="51" ref="C142:O142">C139+C141</f>
        <v>5790</v>
      </c>
      <c r="D142" s="216">
        <f t="shared" si="51"/>
        <v>5790</v>
      </c>
      <c r="E142" s="216">
        <f t="shared" si="51"/>
        <v>0</v>
      </c>
      <c r="F142" s="216">
        <f t="shared" si="51"/>
        <v>0</v>
      </c>
      <c r="G142" s="216">
        <f t="shared" si="51"/>
        <v>0</v>
      </c>
      <c r="H142" s="216">
        <f t="shared" si="51"/>
        <v>0</v>
      </c>
      <c r="I142" s="216">
        <f t="shared" si="51"/>
        <v>0</v>
      </c>
      <c r="J142" s="216">
        <f t="shared" si="51"/>
        <v>0</v>
      </c>
      <c r="K142" s="216">
        <f t="shared" si="51"/>
        <v>0</v>
      </c>
      <c r="L142" s="216">
        <f t="shared" si="51"/>
        <v>0</v>
      </c>
      <c r="M142" s="216">
        <f t="shared" si="51"/>
        <v>0</v>
      </c>
      <c r="N142" s="216">
        <f t="shared" si="51"/>
        <v>0</v>
      </c>
      <c r="O142" s="216">
        <f t="shared" si="51"/>
        <v>0</v>
      </c>
      <c r="P142" s="428">
        <f t="shared" si="49"/>
        <v>5790</v>
      </c>
      <c r="Q142" s="428">
        <f t="shared" si="50"/>
        <v>0</v>
      </c>
    </row>
    <row r="143" spans="1:17" ht="12.75">
      <c r="A143" s="235" t="s">
        <v>184</v>
      </c>
      <c r="B143" s="245"/>
      <c r="C143" s="214"/>
      <c r="D143" s="214"/>
      <c r="E143" s="234"/>
      <c r="F143" s="233"/>
      <c r="G143" s="234"/>
      <c r="H143" s="233"/>
      <c r="I143" s="234"/>
      <c r="J143" s="233"/>
      <c r="K143" s="234"/>
      <c r="L143" s="233"/>
      <c r="M143" s="234"/>
      <c r="N143" s="233"/>
      <c r="O143" s="234"/>
      <c r="P143" s="428">
        <f t="shared" si="49"/>
        <v>0</v>
      </c>
      <c r="Q143" s="428">
        <f t="shared" si="50"/>
        <v>0</v>
      </c>
    </row>
    <row r="144" spans="1:17" s="68" customFormat="1" ht="12.75">
      <c r="A144" s="246" t="s">
        <v>34</v>
      </c>
      <c r="B144" s="439" t="s">
        <v>200</v>
      </c>
      <c r="C144" s="214">
        <f>SUM(D144:O144)</f>
        <v>8664</v>
      </c>
      <c r="D144" s="214">
        <v>8664</v>
      </c>
      <c r="E144" s="214"/>
      <c r="F144" s="233"/>
      <c r="G144" s="234"/>
      <c r="H144" s="233"/>
      <c r="I144" s="234"/>
      <c r="J144" s="233"/>
      <c r="K144" s="234"/>
      <c r="L144" s="233"/>
      <c r="M144" s="234"/>
      <c r="N144" s="233"/>
      <c r="O144" s="234"/>
      <c r="P144" s="428">
        <f t="shared" si="49"/>
        <v>8664</v>
      </c>
      <c r="Q144" s="428">
        <f t="shared" si="50"/>
        <v>0</v>
      </c>
    </row>
    <row r="145" spans="1:17" ht="12.75">
      <c r="A145" s="213" t="s">
        <v>475</v>
      </c>
      <c r="B145" s="263"/>
      <c r="C145" s="214">
        <v>8751</v>
      </c>
      <c r="D145" s="214">
        <v>8751</v>
      </c>
      <c r="E145" s="214">
        <v>0</v>
      </c>
      <c r="F145" s="217">
        <v>0</v>
      </c>
      <c r="G145" s="214">
        <v>0</v>
      </c>
      <c r="H145" s="217">
        <v>0</v>
      </c>
      <c r="I145" s="214">
        <v>0</v>
      </c>
      <c r="J145" s="217">
        <v>0</v>
      </c>
      <c r="K145" s="214">
        <v>0</v>
      </c>
      <c r="L145" s="217">
        <v>0</v>
      </c>
      <c r="M145" s="214">
        <v>0</v>
      </c>
      <c r="N145" s="217">
        <v>0</v>
      </c>
      <c r="O145" s="214">
        <v>0</v>
      </c>
      <c r="P145" s="428">
        <f t="shared" si="49"/>
        <v>8751</v>
      </c>
      <c r="Q145" s="428">
        <f t="shared" si="50"/>
        <v>0</v>
      </c>
    </row>
    <row r="146" spans="1:17" ht="12.75">
      <c r="A146" s="213" t="s">
        <v>703</v>
      </c>
      <c r="B146" s="263"/>
      <c r="C146" s="214">
        <v>129</v>
      </c>
      <c r="D146" s="214">
        <v>129</v>
      </c>
      <c r="E146" s="214"/>
      <c r="F146" s="217"/>
      <c r="G146" s="214"/>
      <c r="H146" s="217"/>
      <c r="I146" s="214"/>
      <c r="J146" s="217"/>
      <c r="K146" s="214"/>
      <c r="L146" s="217"/>
      <c r="M146" s="214"/>
      <c r="N146" s="217"/>
      <c r="O146" s="214"/>
      <c r="P146" s="428">
        <f t="shared" si="49"/>
        <v>129</v>
      </c>
      <c r="Q146" s="428">
        <f t="shared" si="50"/>
        <v>0</v>
      </c>
    </row>
    <row r="147" spans="1:17" ht="12.75">
      <c r="A147" s="213" t="s">
        <v>702</v>
      </c>
      <c r="B147" s="263"/>
      <c r="C147" s="214">
        <f aca="true" t="shared" si="52" ref="C147:O147">SUM(C146:C146)</f>
        <v>129</v>
      </c>
      <c r="D147" s="214">
        <f t="shared" si="52"/>
        <v>129</v>
      </c>
      <c r="E147" s="214">
        <f t="shared" si="52"/>
        <v>0</v>
      </c>
      <c r="F147" s="214">
        <f t="shared" si="52"/>
        <v>0</v>
      </c>
      <c r="G147" s="214">
        <f t="shared" si="52"/>
        <v>0</v>
      </c>
      <c r="H147" s="214">
        <f t="shared" si="52"/>
        <v>0</v>
      </c>
      <c r="I147" s="214">
        <f t="shared" si="52"/>
        <v>0</v>
      </c>
      <c r="J147" s="214">
        <f t="shared" si="52"/>
        <v>0</v>
      </c>
      <c r="K147" s="214">
        <f t="shared" si="52"/>
        <v>0</v>
      </c>
      <c r="L147" s="214">
        <f t="shared" si="52"/>
        <v>0</v>
      </c>
      <c r="M147" s="214">
        <f t="shared" si="52"/>
        <v>0</v>
      </c>
      <c r="N147" s="214">
        <f t="shared" si="52"/>
        <v>0</v>
      </c>
      <c r="O147" s="214">
        <f t="shared" si="52"/>
        <v>0</v>
      </c>
      <c r="P147" s="428">
        <f t="shared" si="49"/>
        <v>129</v>
      </c>
      <c r="Q147" s="428">
        <f t="shared" si="50"/>
        <v>0</v>
      </c>
    </row>
    <row r="148" spans="1:17" ht="12.75">
      <c r="A148" s="438" t="s">
        <v>701</v>
      </c>
      <c r="B148" s="262"/>
      <c r="C148" s="216">
        <f aca="true" t="shared" si="53" ref="C148:O148">C145+C147</f>
        <v>8880</v>
      </c>
      <c r="D148" s="216">
        <f t="shared" si="53"/>
        <v>8880</v>
      </c>
      <c r="E148" s="216">
        <f t="shared" si="53"/>
        <v>0</v>
      </c>
      <c r="F148" s="216">
        <f t="shared" si="53"/>
        <v>0</v>
      </c>
      <c r="G148" s="216">
        <f t="shared" si="53"/>
        <v>0</v>
      </c>
      <c r="H148" s="216">
        <f t="shared" si="53"/>
        <v>0</v>
      </c>
      <c r="I148" s="216">
        <f t="shared" si="53"/>
        <v>0</v>
      </c>
      <c r="J148" s="216">
        <f t="shared" si="53"/>
        <v>0</v>
      </c>
      <c r="K148" s="216">
        <f t="shared" si="53"/>
        <v>0</v>
      </c>
      <c r="L148" s="216">
        <f t="shared" si="53"/>
        <v>0</v>
      </c>
      <c r="M148" s="216">
        <f t="shared" si="53"/>
        <v>0</v>
      </c>
      <c r="N148" s="216">
        <f t="shared" si="53"/>
        <v>0</v>
      </c>
      <c r="O148" s="216">
        <f t="shared" si="53"/>
        <v>0</v>
      </c>
      <c r="P148" s="428">
        <f t="shared" si="49"/>
        <v>8880</v>
      </c>
      <c r="Q148" s="428">
        <f t="shared" si="50"/>
        <v>0</v>
      </c>
    </row>
    <row r="149" spans="1:17" ht="12.75">
      <c r="A149" s="236" t="s">
        <v>185</v>
      </c>
      <c r="B149" s="245"/>
      <c r="C149" s="214"/>
      <c r="D149" s="214"/>
      <c r="E149" s="234"/>
      <c r="F149" s="233"/>
      <c r="G149" s="234"/>
      <c r="H149" s="233"/>
      <c r="I149" s="234"/>
      <c r="J149" s="233"/>
      <c r="K149" s="234"/>
      <c r="L149" s="233"/>
      <c r="M149" s="234"/>
      <c r="N149" s="233"/>
      <c r="O149" s="234"/>
      <c r="P149" s="428">
        <f t="shared" si="49"/>
        <v>0</v>
      </c>
      <c r="Q149" s="428">
        <f t="shared" si="50"/>
        <v>0</v>
      </c>
    </row>
    <row r="150" spans="1:17" s="68" customFormat="1" ht="12.75">
      <c r="A150" s="246" t="s">
        <v>34</v>
      </c>
      <c r="B150" s="439" t="s">
        <v>200</v>
      </c>
      <c r="C150" s="214">
        <f>SUM(D150:O150)</f>
        <v>10128</v>
      </c>
      <c r="D150" s="214">
        <v>10128</v>
      </c>
      <c r="E150" s="214"/>
      <c r="F150" s="233"/>
      <c r="G150" s="234"/>
      <c r="H150" s="233"/>
      <c r="I150" s="234"/>
      <c r="J150" s="233"/>
      <c r="K150" s="234"/>
      <c r="L150" s="233"/>
      <c r="M150" s="234"/>
      <c r="N150" s="233"/>
      <c r="O150" s="234"/>
      <c r="P150" s="428">
        <f t="shared" si="49"/>
        <v>10128</v>
      </c>
      <c r="Q150" s="428">
        <f t="shared" si="50"/>
        <v>0</v>
      </c>
    </row>
    <row r="151" spans="1:17" ht="12.75">
      <c r="A151" s="213" t="s">
        <v>475</v>
      </c>
      <c r="B151" s="263"/>
      <c r="C151" s="214">
        <v>10128</v>
      </c>
      <c r="D151" s="214">
        <v>10128</v>
      </c>
      <c r="E151" s="214">
        <v>0</v>
      </c>
      <c r="F151" s="214">
        <v>0</v>
      </c>
      <c r="G151" s="214">
        <v>0</v>
      </c>
      <c r="H151" s="214">
        <v>0</v>
      </c>
      <c r="I151" s="214">
        <v>0</v>
      </c>
      <c r="J151" s="214">
        <v>0</v>
      </c>
      <c r="K151" s="214">
        <v>0</v>
      </c>
      <c r="L151" s="214">
        <v>0</v>
      </c>
      <c r="M151" s="214">
        <v>0</v>
      </c>
      <c r="N151" s="214">
        <v>0</v>
      </c>
      <c r="O151" s="214">
        <v>0</v>
      </c>
      <c r="P151" s="428">
        <f t="shared" si="49"/>
        <v>10128</v>
      </c>
      <c r="Q151" s="428">
        <f t="shared" si="50"/>
        <v>0</v>
      </c>
    </row>
    <row r="152" spans="1:17" ht="12.75">
      <c r="A152" s="213" t="s">
        <v>702</v>
      </c>
      <c r="B152" s="263"/>
      <c r="C152" s="214">
        <v>0</v>
      </c>
      <c r="D152" s="214">
        <v>0</v>
      </c>
      <c r="E152" s="214">
        <v>0</v>
      </c>
      <c r="F152" s="214">
        <v>0</v>
      </c>
      <c r="G152" s="214">
        <v>0</v>
      </c>
      <c r="H152" s="214">
        <v>0</v>
      </c>
      <c r="I152" s="214">
        <v>0</v>
      </c>
      <c r="J152" s="214">
        <v>0</v>
      </c>
      <c r="K152" s="214">
        <v>0</v>
      </c>
      <c r="L152" s="214">
        <v>0</v>
      </c>
      <c r="M152" s="214">
        <v>0</v>
      </c>
      <c r="N152" s="214">
        <v>0</v>
      </c>
      <c r="O152" s="214">
        <v>0</v>
      </c>
      <c r="P152" s="428">
        <f t="shared" si="49"/>
        <v>0</v>
      </c>
      <c r="Q152" s="428">
        <f t="shared" si="50"/>
        <v>0</v>
      </c>
    </row>
    <row r="153" spans="1:17" ht="12.75">
      <c r="A153" s="438" t="s">
        <v>701</v>
      </c>
      <c r="B153" s="262"/>
      <c r="C153" s="216">
        <f aca="true" t="shared" si="54" ref="C153:O153">C151+C152</f>
        <v>10128</v>
      </c>
      <c r="D153" s="216">
        <f t="shared" si="54"/>
        <v>10128</v>
      </c>
      <c r="E153" s="216">
        <f t="shared" si="54"/>
        <v>0</v>
      </c>
      <c r="F153" s="216">
        <f t="shared" si="54"/>
        <v>0</v>
      </c>
      <c r="G153" s="216">
        <f t="shared" si="54"/>
        <v>0</v>
      </c>
      <c r="H153" s="216">
        <f t="shared" si="54"/>
        <v>0</v>
      </c>
      <c r="I153" s="216">
        <f t="shared" si="54"/>
        <v>0</v>
      </c>
      <c r="J153" s="216">
        <f t="shared" si="54"/>
        <v>0</v>
      </c>
      <c r="K153" s="216">
        <f t="shared" si="54"/>
        <v>0</v>
      </c>
      <c r="L153" s="216">
        <f t="shared" si="54"/>
        <v>0</v>
      </c>
      <c r="M153" s="216">
        <f t="shared" si="54"/>
        <v>0</v>
      </c>
      <c r="N153" s="216">
        <f t="shared" si="54"/>
        <v>0</v>
      </c>
      <c r="O153" s="216">
        <f t="shared" si="54"/>
        <v>0</v>
      </c>
      <c r="P153" s="428">
        <f t="shared" si="49"/>
        <v>10128</v>
      </c>
      <c r="Q153" s="428">
        <f t="shared" si="50"/>
        <v>0</v>
      </c>
    </row>
    <row r="154" spans="1:17" ht="12.75">
      <c r="A154" s="235" t="s">
        <v>186</v>
      </c>
      <c r="B154" s="245"/>
      <c r="C154" s="214"/>
      <c r="D154" s="214"/>
      <c r="E154" s="234"/>
      <c r="F154" s="233"/>
      <c r="G154" s="234"/>
      <c r="H154" s="233"/>
      <c r="I154" s="234"/>
      <c r="J154" s="233"/>
      <c r="K154" s="234"/>
      <c r="L154" s="233"/>
      <c r="M154" s="234"/>
      <c r="N154" s="233"/>
      <c r="O154" s="234"/>
      <c r="P154" s="428">
        <f t="shared" si="49"/>
        <v>0</v>
      </c>
      <c r="Q154" s="428">
        <f t="shared" si="50"/>
        <v>0</v>
      </c>
    </row>
    <row r="155" spans="1:17" s="68" customFormat="1" ht="12.75">
      <c r="A155" s="246" t="s">
        <v>34</v>
      </c>
      <c r="B155" s="439" t="s">
        <v>200</v>
      </c>
      <c r="C155" s="214">
        <f>SUM(D155:O155)</f>
        <v>35998</v>
      </c>
      <c r="D155" s="214">
        <v>27964</v>
      </c>
      <c r="E155" s="214"/>
      <c r="F155" s="233"/>
      <c r="G155" s="234"/>
      <c r="H155" s="233">
        <v>8034</v>
      </c>
      <c r="I155" s="234"/>
      <c r="J155" s="233"/>
      <c r="K155" s="234"/>
      <c r="L155" s="233"/>
      <c r="M155" s="234"/>
      <c r="N155" s="233"/>
      <c r="O155" s="234"/>
      <c r="P155" s="428">
        <f t="shared" si="49"/>
        <v>35998</v>
      </c>
      <c r="Q155" s="428">
        <f t="shared" si="50"/>
        <v>0</v>
      </c>
    </row>
    <row r="156" spans="1:17" ht="12.75">
      <c r="A156" s="213" t="s">
        <v>475</v>
      </c>
      <c r="B156" s="263"/>
      <c r="C156" s="214">
        <v>36217</v>
      </c>
      <c r="D156" s="214">
        <v>28183</v>
      </c>
      <c r="E156" s="214">
        <v>0</v>
      </c>
      <c r="F156" s="217">
        <v>0</v>
      </c>
      <c r="G156" s="214">
        <v>0</v>
      </c>
      <c r="H156" s="217">
        <v>8034</v>
      </c>
      <c r="I156" s="214">
        <v>0</v>
      </c>
      <c r="J156" s="217">
        <v>0</v>
      </c>
      <c r="K156" s="214">
        <v>0</v>
      </c>
      <c r="L156" s="217">
        <v>0</v>
      </c>
      <c r="M156" s="214">
        <v>0</v>
      </c>
      <c r="N156" s="217">
        <v>0</v>
      </c>
      <c r="O156" s="214">
        <v>0</v>
      </c>
      <c r="P156" s="428">
        <f t="shared" si="49"/>
        <v>36217</v>
      </c>
      <c r="Q156" s="428">
        <f t="shared" si="50"/>
        <v>0</v>
      </c>
    </row>
    <row r="157" spans="1:17" ht="12.75">
      <c r="A157" s="213" t="s">
        <v>703</v>
      </c>
      <c r="B157" s="263"/>
      <c r="C157" s="214">
        <v>326</v>
      </c>
      <c r="D157" s="214">
        <v>326</v>
      </c>
      <c r="E157" s="214"/>
      <c r="F157" s="217"/>
      <c r="G157" s="214"/>
      <c r="H157" s="217"/>
      <c r="I157" s="214"/>
      <c r="J157" s="217"/>
      <c r="K157" s="214"/>
      <c r="L157" s="217"/>
      <c r="M157" s="214"/>
      <c r="N157" s="217"/>
      <c r="O157" s="214"/>
      <c r="P157" s="428">
        <f t="shared" si="49"/>
        <v>326</v>
      </c>
      <c r="Q157" s="428">
        <f t="shared" si="50"/>
        <v>0</v>
      </c>
    </row>
    <row r="158" spans="1:17" ht="12.75">
      <c r="A158" s="213" t="s">
        <v>707</v>
      </c>
      <c r="B158" s="263"/>
      <c r="C158" s="214">
        <v>6050</v>
      </c>
      <c r="D158" s="214"/>
      <c r="E158" s="214"/>
      <c r="F158" s="217"/>
      <c r="G158" s="214"/>
      <c r="H158" s="217">
        <v>6050</v>
      </c>
      <c r="I158" s="214"/>
      <c r="J158" s="217"/>
      <c r="K158" s="214"/>
      <c r="L158" s="217"/>
      <c r="M158" s="214"/>
      <c r="N158" s="217"/>
      <c r="O158" s="214"/>
      <c r="P158" s="428">
        <f t="shared" si="49"/>
        <v>6050</v>
      </c>
      <c r="Q158" s="428">
        <f t="shared" si="50"/>
        <v>0</v>
      </c>
    </row>
    <row r="159" spans="1:17" ht="12.75">
      <c r="A159" s="213" t="s">
        <v>706</v>
      </c>
      <c r="B159" s="263"/>
      <c r="C159" s="214">
        <v>1386</v>
      </c>
      <c r="D159" s="214"/>
      <c r="E159" s="214"/>
      <c r="F159" s="217"/>
      <c r="G159" s="214"/>
      <c r="H159" s="217">
        <v>1386</v>
      </c>
      <c r="I159" s="214"/>
      <c r="J159" s="217"/>
      <c r="K159" s="214"/>
      <c r="L159" s="217"/>
      <c r="M159" s="214"/>
      <c r="N159" s="217"/>
      <c r="O159" s="214"/>
      <c r="P159" s="428">
        <f t="shared" si="49"/>
        <v>1386</v>
      </c>
      <c r="Q159" s="428">
        <f t="shared" si="50"/>
        <v>0</v>
      </c>
    </row>
    <row r="160" spans="1:17" ht="12.75">
      <c r="A160" s="213" t="s">
        <v>702</v>
      </c>
      <c r="B160" s="263"/>
      <c r="C160" s="214">
        <f aca="true" t="shared" si="55" ref="C160:O160">SUM(C157:C159)</f>
        <v>7762</v>
      </c>
      <c r="D160" s="214">
        <f t="shared" si="55"/>
        <v>326</v>
      </c>
      <c r="E160" s="214">
        <f t="shared" si="55"/>
        <v>0</v>
      </c>
      <c r="F160" s="214">
        <f t="shared" si="55"/>
        <v>0</v>
      </c>
      <c r="G160" s="214">
        <f t="shared" si="55"/>
        <v>0</v>
      </c>
      <c r="H160" s="214">
        <f t="shared" si="55"/>
        <v>7436</v>
      </c>
      <c r="I160" s="214">
        <f t="shared" si="55"/>
        <v>0</v>
      </c>
      <c r="J160" s="214">
        <f t="shared" si="55"/>
        <v>0</v>
      </c>
      <c r="K160" s="214">
        <f t="shared" si="55"/>
        <v>0</v>
      </c>
      <c r="L160" s="214">
        <f t="shared" si="55"/>
        <v>0</v>
      </c>
      <c r="M160" s="214">
        <f t="shared" si="55"/>
        <v>0</v>
      </c>
      <c r="N160" s="214">
        <f t="shared" si="55"/>
        <v>0</v>
      </c>
      <c r="O160" s="214">
        <f t="shared" si="55"/>
        <v>0</v>
      </c>
      <c r="P160" s="428">
        <f t="shared" si="49"/>
        <v>7762</v>
      </c>
      <c r="Q160" s="428">
        <f t="shared" si="50"/>
        <v>0</v>
      </c>
    </row>
    <row r="161" spans="1:17" ht="12.75">
      <c r="A161" s="438" t="s">
        <v>701</v>
      </c>
      <c r="B161" s="262"/>
      <c r="C161" s="216">
        <f aca="true" t="shared" si="56" ref="C161:O161">C156+C160</f>
        <v>43979</v>
      </c>
      <c r="D161" s="216">
        <f t="shared" si="56"/>
        <v>28509</v>
      </c>
      <c r="E161" s="216">
        <f t="shared" si="56"/>
        <v>0</v>
      </c>
      <c r="F161" s="216">
        <f t="shared" si="56"/>
        <v>0</v>
      </c>
      <c r="G161" s="216">
        <f t="shared" si="56"/>
        <v>0</v>
      </c>
      <c r="H161" s="216">
        <f t="shared" si="56"/>
        <v>15470</v>
      </c>
      <c r="I161" s="216">
        <f t="shared" si="56"/>
        <v>0</v>
      </c>
      <c r="J161" s="216">
        <f t="shared" si="56"/>
        <v>0</v>
      </c>
      <c r="K161" s="216">
        <f t="shared" si="56"/>
        <v>0</v>
      </c>
      <c r="L161" s="216">
        <f t="shared" si="56"/>
        <v>0</v>
      </c>
      <c r="M161" s="216">
        <f t="shared" si="56"/>
        <v>0</v>
      </c>
      <c r="N161" s="216">
        <f t="shared" si="56"/>
        <v>0</v>
      </c>
      <c r="O161" s="216">
        <f t="shared" si="56"/>
        <v>0</v>
      </c>
      <c r="P161" s="428">
        <f t="shared" si="49"/>
        <v>43979</v>
      </c>
      <c r="Q161" s="428">
        <f t="shared" si="50"/>
        <v>0</v>
      </c>
    </row>
    <row r="162" spans="1:17" ht="12.75">
      <c r="A162" s="235" t="s">
        <v>187</v>
      </c>
      <c r="B162" s="245"/>
      <c r="C162" s="214"/>
      <c r="D162" s="214"/>
      <c r="E162" s="234"/>
      <c r="F162" s="233"/>
      <c r="G162" s="234"/>
      <c r="H162" s="233"/>
      <c r="I162" s="234"/>
      <c r="J162" s="233"/>
      <c r="K162" s="234"/>
      <c r="L162" s="233"/>
      <c r="M162" s="234"/>
      <c r="N162" s="233"/>
      <c r="O162" s="234"/>
      <c r="P162" s="428">
        <f t="shared" si="49"/>
        <v>0</v>
      </c>
      <c r="Q162" s="428">
        <f t="shared" si="50"/>
        <v>0</v>
      </c>
    </row>
    <row r="163" spans="1:17" s="68" customFormat="1" ht="12.75">
      <c r="A163" s="246" t="s">
        <v>34</v>
      </c>
      <c r="B163" s="439" t="s">
        <v>200</v>
      </c>
      <c r="C163" s="214">
        <f>SUM(D163:O163)</f>
        <v>47643</v>
      </c>
      <c r="D163" s="214">
        <v>32916</v>
      </c>
      <c r="E163" s="214"/>
      <c r="F163" s="233"/>
      <c r="G163" s="234"/>
      <c r="H163" s="233">
        <v>14727</v>
      </c>
      <c r="I163" s="234"/>
      <c r="J163" s="233"/>
      <c r="K163" s="234"/>
      <c r="L163" s="233"/>
      <c r="M163" s="234"/>
      <c r="N163" s="233"/>
      <c r="O163" s="234"/>
      <c r="P163" s="428">
        <f t="shared" si="49"/>
        <v>47643</v>
      </c>
      <c r="Q163" s="428">
        <f t="shared" si="50"/>
        <v>0</v>
      </c>
    </row>
    <row r="164" spans="1:17" ht="12.75">
      <c r="A164" s="213" t="s">
        <v>475</v>
      </c>
      <c r="B164" s="263"/>
      <c r="C164" s="214">
        <v>47865</v>
      </c>
      <c r="D164" s="214">
        <v>33138</v>
      </c>
      <c r="E164" s="214">
        <v>0</v>
      </c>
      <c r="F164" s="217">
        <v>0</v>
      </c>
      <c r="G164" s="214">
        <v>0</v>
      </c>
      <c r="H164" s="217">
        <v>14727</v>
      </c>
      <c r="I164" s="214">
        <v>0</v>
      </c>
      <c r="J164" s="217">
        <v>0</v>
      </c>
      <c r="K164" s="214">
        <v>0</v>
      </c>
      <c r="L164" s="217">
        <v>0</v>
      </c>
      <c r="M164" s="214">
        <v>0</v>
      </c>
      <c r="N164" s="217">
        <v>0</v>
      </c>
      <c r="O164" s="214">
        <v>0</v>
      </c>
      <c r="P164" s="428">
        <f t="shared" si="49"/>
        <v>47865</v>
      </c>
      <c r="Q164" s="428">
        <f t="shared" si="50"/>
        <v>0</v>
      </c>
    </row>
    <row r="165" spans="1:17" ht="12.75">
      <c r="A165" s="213" t="s">
        <v>703</v>
      </c>
      <c r="B165" s="263"/>
      <c r="C165" s="214">
        <v>330</v>
      </c>
      <c r="D165" s="214">
        <v>330</v>
      </c>
      <c r="E165" s="214"/>
      <c r="F165" s="217"/>
      <c r="G165" s="214"/>
      <c r="H165" s="217"/>
      <c r="I165" s="214"/>
      <c r="J165" s="217"/>
      <c r="K165" s="214"/>
      <c r="L165" s="217"/>
      <c r="M165" s="214"/>
      <c r="N165" s="217"/>
      <c r="O165" s="214"/>
      <c r="P165" s="428">
        <f t="shared" si="49"/>
        <v>330</v>
      </c>
      <c r="Q165" s="428">
        <f t="shared" si="50"/>
        <v>0</v>
      </c>
    </row>
    <row r="166" spans="1:17" ht="12.75">
      <c r="A166" s="213" t="s">
        <v>707</v>
      </c>
      <c r="B166" s="263"/>
      <c r="C166" s="214">
        <v>2550</v>
      </c>
      <c r="D166" s="214"/>
      <c r="E166" s="214"/>
      <c r="F166" s="217"/>
      <c r="G166" s="214"/>
      <c r="H166" s="217">
        <v>2550</v>
      </c>
      <c r="I166" s="214"/>
      <c r="J166" s="217"/>
      <c r="K166" s="214"/>
      <c r="L166" s="217"/>
      <c r="M166" s="214"/>
      <c r="N166" s="217"/>
      <c r="O166" s="214"/>
      <c r="P166" s="428">
        <f t="shared" si="49"/>
        <v>2550</v>
      </c>
      <c r="Q166" s="428">
        <f t="shared" si="50"/>
        <v>0</v>
      </c>
    </row>
    <row r="167" spans="1:17" ht="12.75">
      <c r="A167" s="213" t="s">
        <v>706</v>
      </c>
      <c r="B167" s="263"/>
      <c r="C167" s="214">
        <v>1764</v>
      </c>
      <c r="D167" s="214"/>
      <c r="E167" s="214"/>
      <c r="F167" s="217"/>
      <c r="G167" s="214"/>
      <c r="H167" s="217">
        <v>1764</v>
      </c>
      <c r="I167" s="214"/>
      <c r="J167" s="217"/>
      <c r="K167" s="214"/>
      <c r="L167" s="217"/>
      <c r="M167" s="214"/>
      <c r="N167" s="217"/>
      <c r="O167" s="214"/>
      <c r="P167" s="428">
        <f t="shared" si="49"/>
        <v>1764</v>
      </c>
      <c r="Q167" s="428">
        <f t="shared" si="50"/>
        <v>0</v>
      </c>
    </row>
    <row r="168" spans="1:17" ht="12.75">
      <c r="A168" s="213" t="s">
        <v>702</v>
      </c>
      <c r="B168" s="263"/>
      <c r="C168" s="214">
        <f aca="true" t="shared" si="57" ref="C168:O168">SUM(C165:C167)</f>
        <v>4644</v>
      </c>
      <c r="D168" s="214">
        <f t="shared" si="57"/>
        <v>330</v>
      </c>
      <c r="E168" s="214">
        <f t="shared" si="57"/>
        <v>0</v>
      </c>
      <c r="F168" s="214">
        <f t="shared" si="57"/>
        <v>0</v>
      </c>
      <c r="G168" s="214">
        <f t="shared" si="57"/>
        <v>0</v>
      </c>
      <c r="H168" s="214">
        <f t="shared" si="57"/>
        <v>4314</v>
      </c>
      <c r="I168" s="214">
        <f t="shared" si="57"/>
        <v>0</v>
      </c>
      <c r="J168" s="214">
        <f t="shared" si="57"/>
        <v>0</v>
      </c>
      <c r="K168" s="214">
        <f t="shared" si="57"/>
        <v>0</v>
      </c>
      <c r="L168" s="214">
        <f t="shared" si="57"/>
        <v>0</v>
      </c>
      <c r="M168" s="214">
        <f t="shared" si="57"/>
        <v>0</v>
      </c>
      <c r="N168" s="214">
        <f t="shared" si="57"/>
        <v>0</v>
      </c>
      <c r="O168" s="214">
        <f t="shared" si="57"/>
        <v>0</v>
      </c>
      <c r="P168" s="428">
        <f t="shared" si="49"/>
        <v>4644</v>
      </c>
      <c r="Q168" s="428">
        <f t="shared" si="50"/>
        <v>0</v>
      </c>
    </row>
    <row r="169" spans="1:17" ht="12.75">
      <c r="A169" s="438" t="s">
        <v>701</v>
      </c>
      <c r="B169" s="262"/>
      <c r="C169" s="216">
        <f aca="true" t="shared" si="58" ref="C169:O169">C164+C168</f>
        <v>52509</v>
      </c>
      <c r="D169" s="216">
        <f t="shared" si="58"/>
        <v>33468</v>
      </c>
      <c r="E169" s="216">
        <f t="shared" si="58"/>
        <v>0</v>
      </c>
      <c r="F169" s="216">
        <f t="shared" si="58"/>
        <v>0</v>
      </c>
      <c r="G169" s="216">
        <f t="shared" si="58"/>
        <v>0</v>
      </c>
      <c r="H169" s="216">
        <f t="shared" si="58"/>
        <v>19041</v>
      </c>
      <c r="I169" s="216">
        <f t="shared" si="58"/>
        <v>0</v>
      </c>
      <c r="J169" s="216">
        <f t="shared" si="58"/>
        <v>0</v>
      </c>
      <c r="K169" s="216">
        <f t="shared" si="58"/>
        <v>0</v>
      </c>
      <c r="L169" s="216">
        <f t="shared" si="58"/>
        <v>0</v>
      </c>
      <c r="M169" s="216">
        <f t="shared" si="58"/>
        <v>0</v>
      </c>
      <c r="N169" s="216">
        <f t="shared" si="58"/>
        <v>0</v>
      </c>
      <c r="O169" s="216">
        <f t="shared" si="58"/>
        <v>0</v>
      </c>
      <c r="P169" s="428">
        <f t="shared" si="49"/>
        <v>52509</v>
      </c>
      <c r="Q169" s="428">
        <f t="shared" si="50"/>
        <v>0</v>
      </c>
    </row>
    <row r="170" spans="1:17" ht="12.75">
      <c r="A170" s="235" t="s">
        <v>188</v>
      </c>
      <c r="B170" s="245"/>
      <c r="C170" s="214"/>
      <c r="D170" s="214"/>
      <c r="E170" s="234"/>
      <c r="F170" s="233"/>
      <c r="G170" s="234"/>
      <c r="H170" s="233"/>
      <c r="I170" s="234"/>
      <c r="J170" s="233"/>
      <c r="K170" s="234"/>
      <c r="L170" s="233"/>
      <c r="M170" s="234"/>
      <c r="N170" s="233"/>
      <c r="O170" s="234"/>
      <c r="P170" s="428">
        <f t="shared" si="49"/>
        <v>0</v>
      </c>
      <c r="Q170" s="428">
        <f t="shared" si="50"/>
        <v>0</v>
      </c>
    </row>
    <row r="171" spans="1:17" s="68" customFormat="1" ht="12.75">
      <c r="A171" s="246" t="s">
        <v>34</v>
      </c>
      <c r="B171" s="439" t="s">
        <v>200</v>
      </c>
      <c r="C171" s="214">
        <f>SUM(D171:O171)</f>
        <v>67741</v>
      </c>
      <c r="D171" s="214">
        <v>46521</v>
      </c>
      <c r="E171" s="214"/>
      <c r="F171" s="233"/>
      <c r="G171" s="234"/>
      <c r="H171" s="233">
        <v>21220</v>
      </c>
      <c r="I171" s="234"/>
      <c r="J171" s="233"/>
      <c r="K171" s="234"/>
      <c r="L171" s="233"/>
      <c r="M171" s="234"/>
      <c r="N171" s="233"/>
      <c r="O171" s="234"/>
      <c r="P171" s="428">
        <f t="shared" si="49"/>
        <v>67741</v>
      </c>
      <c r="Q171" s="428">
        <f t="shared" si="50"/>
        <v>0</v>
      </c>
    </row>
    <row r="172" spans="1:17" ht="12.75">
      <c r="A172" s="213" t="s">
        <v>475</v>
      </c>
      <c r="B172" s="263"/>
      <c r="C172" s="214">
        <v>71346</v>
      </c>
      <c r="D172" s="214">
        <v>49230</v>
      </c>
      <c r="E172" s="214">
        <v>0</v>
      </c>
      <c r="F172" s="217">
        <v>0</v>
      </c>
      <c r="G172" s="214">
        <v>0</v>
      </c>
      <c r="H172" s="217">
        <v>22116</v>
      </c>
      <c r="I172" s="214">
        <v>0</v>
      </c>
      <c r="J172" s="217">
        <v>0</v>
      </c>
      <c r="K172" s="214">
        <v>0</v>
      </c>
      <c r="L172" s="217">
        <v>0</v>
      </c>
      <c r="M172" s="214">
        <v>0</v>
      </c>
      <c r="N172" s="217">
        <v>0</v>
      </c>
      <c r="O172" s="214">
        <v>0</v>
      </c>
      <c r="P172" s="428">
        <f t="shared" si="49"/>
        <v>71346</v>
      </c>
      <c r="Q172" s="428">
        <f t="shared" si="50"/>
        <v>0</v>
      </c>
    </row>
    <row r="173" spans="1:17" ht="12.75">
      <c r="A173" s="213" t="s">
        <v>703</v>
      </c>
      <c r="B173" s="263"/>
      <c r="C173" s="214">
        <v>494</v>
      </c>
      <c r="D173" s="214">
        <v>494</v>
      </c>
      <c r="E173" s="214"/>
      <c r="F173" s="217"/>
      <c r="G173" s="214"/>
      <c r="H173" s="217"/>
      <c r="I173" s="214"/>
      <c r="J173" s="217"/>
      <c r="K173" s="214"/>
      <c r="L173" s="217"/>
      <c r="M173" s="214"/>
      <c r="N173" s="217"/>
      <c r="O173" s="214"/>
      <c r="P173" s="428">
        <f t="shared" si="49"/>
        <v>494</v>
      </c>
      <c r="Q173" s="428">
        <f t="shared" si="50"/>
        <v>0</v>
      </c>
    </row>
    <row r="174" spans="1:17" ht="12.75">
      <c r="A174" s="213" t="s">
        <v>707</v>
      </c>
      <c r="B174" s="263"/>
      <c r="C174" s="214">
        <v>7100</v>
      </c>
      <c r="D174" s="214"/>
      <c r="E174" s="214"/>
      <c r="F174" s="217"/>
      <c r="G174" s="214"/>
      <c r="H174" s="217">
        <v>7100</v>
      </c>
      <c r="I174" s="214"/>
      <c r="J174" s="217"/>
      <c r="K174" s="214"/>
      <c r="L174" s="217"/>
      <c r="M174" s="214"/>
      <c r="N174" s="217"/>
      <c r="O174" s="214"/>
      <c r="P174" s="428">
        <f t="shared" si="49"/>
        <v>7100</v>
      </c>
      <c r="Q174" s="428">
        <f t="shared" si="50"/>
        <v>0</v>
      </c>
    </row>
    <row r="175" spans="1:17" ht="12.75">
      <c r="A175" s="213" t="s">
        <v>706</v>
      </c>
      <c r="B175" s="263"/>
      <c r="C175" s="214">
        <v>3150</v>
      </c>
      <c r="D175" s="214"/>
      <c r="E175" s="214"/>
      <c r="F175" s="217"/>
      <c r="G175" s="214"/>
      <c r="H175" s="217">
        <v>3150</v>
      </c>
      <c r="I175" s="214"/>
      <c r="J175" s="217"/>
      <c r="K175" s="214"/>
      <c r="L175" s="217"/>
      <c r="M175" s="214"/>
      <c r="N175" s="217"/>
      <c r="O175" s="214"/>
      <c r="P175" s="428">
        <f t="shared" si="49"/>
        <v>3150</v>
      </c>
      <c r="Q175" s="428">
        <f t="shared" si="50"/>
        <v>0</v>
      </c>
    </row>
    <row r="176" spans="1:17" ht="12.75">
      <c r="A176" s="213" t="s">
        <v>702</v>
      </c>
      <c r="B176" s="263"/>
      <c r="C176" s="214">
        <f aca="true" t="shared" si="59" ref="C176:O176">SUM(C173:C175)</f>
        <v>10744</v>
      </c>
      <c r="D176" s="214">
        <f t="shared" si="59"/>
        <v>494</v>
      </c>
      <c r="E176" s="214">
        <f t="shared" si="59"/>
        <v>0</v>
      </c>
      <c r="F176" s="214">
        <f t="shared" si="59"/>
        <v>0</v>
      </c>
      <c r="G176" s="214">
        <f t="shared" si="59"/>
        <v>0</v>
      </c>
      <c r="H176" s="214">
        <f t="shared" si="59"/>
        <v>10250</v>
      </c>
      <c r="I176" s="214">
        <f t="shared" si="59"/>
        <v>0</v>
      </c>
      <c r="J176" s="214">
        <f t="shared" si="59"/>
        <v>0</v>
      </c>
      <c r="K176" s="214">
        <f t="shared" si="59"/>
        <v>0</v>
      </c>
      <c r="L176" s="214">
        <f t="shared" si="59"/>
        <v>0</v>
      </c>
      <c r="M176" s="214">
        <f t="shared" si="59"/>
        <v>0</v>
      </c>
      <c r="N176" s="214">
        <f t="shared" si="59"/>
        <v>0</v>
      </c>
      <c r="O176" s="214">
        <f t="shared" si="59"/>
        <v>0</v>
      </c>
      <c r="P176" s="428">
        <f t="shared" si="49"/>
        <v>10744</v>
      </c>
      <c r="Q176" s="428">
        <f t="shared" si="50"/>
        <v>0</v>
      </c>
    </row>
    <row r="177" spans="1:17" ht="12.75">
      <c r="A177" s="438" t="s">
        <v>701</v>
      </c>
      <c r="B177" s="262"/>
      <c r="C177" s="216">
        <f aca="true" t="shared" si="60" ref="C177:O177">C172+C176</f>
        <v>82090</v>
      </c>
      <c r="D177" s="216">
        <f t="shared" si="60"/>
        <v>49724</v>
      </c>
      <c r="E177" s="216">
        <f t="shared" si="60"/>
        <v>0</v>
      </c>
      <c r="F177" s="216">
        <f t="shared" si="60"/>
        <v>0</v>
      </c>
      <c r="G177" s="216">
        <f t="shared" si="60"/>
        <v>0</v>
      </c>
      <c r="H177" s="216">
        <f t="shared" si="60"/>
        <v>32366</v>
      </c>
      <c r="I177" s="216">
        <f t="shared" si="60"/>
        <v>0</v>
      </c>
      <c r="J177" s="216">
        <f t="shared" si="60"/>
        <v>0</v>
      </c>
      <c r="K177" s="216">
        <f t="shared" si="60"/>
        <v>0</v>
      </c>
      <c r="L177" s="216">
        <f t="shared" si="60"/>
        <v>0</v>
      </c>
      <c r="M177" s="216">
        <f t="shared" si="60"/>
        <v>0</v>
      </c>
      <c r="N177" s="216">
        <f t="shared" si="60"/>
        <v>0</v>
      </c>
      <c r="O177" s="216">
        <f t="shared" si="60"/>
        <v>0</v>
      </c>
      <c r="P177" s="428">
        <f t="shared" si="49"/>
        <v>82090</v>
      </c>
      <c r="Q177" s="428">
        <f t="shared" si="50"/>
        <v>0</v>
      </c>
    </row>
    <row r="178" spans="1:17" ht="12.75">
      <c r="A178" s="236" t="s">
        <v>189</v>
      </c>
      <c r="B178" s="245"/>
      <c r="C178" s="214"/>
      <c r="D178" s="214"/>
      <c r="E178" s="234"/>
      <c r="F178" s="233"/>
      <c r="G178" s="234"/>
      <c r="H178" s="233"/>
      <c r="I178" s="234"/>
      <c r="J178" s="233"/>
      <c r="K178" s="234"/>
      <c r="L178" s="233"/>
      <c r="M178" s="234"/>
      <c r="N178" s="233"/>
      <c r="O178" s="234"/>
      <c r="P178" s="428">
        <f t="shared" si="49"/>
        <v>0</v>
      </c>
      <c r="Q178" s="428">
        <f t="shared" si="50"/>
        <v>0</v>
      </c>
    </row>
    <row r="179" spans="1:17" s="68" customFormat="1" ht="12.75">
      <c r="A179" s="246" t="s">
        <v>34</v>
      </c>
      <c r="B179" s="439" t="s">
        <v>200</v>
      </c>
      <c r="C179" s="214">
        <f>SUM(D179:O179)</f>
        <v>3655</v>
      </c>
      <c r="D179" s="214">
        <v>3655</v>
      </c>
      <c r="E179" s="214"/>
      <c r="F179" s="233"/>
      <c r="G179" s="234"/>
      <c r="H179" s="233"/>
      <c r="I179" s="234"/>
      <c r="J179" s="233"/>
      <c r="K179" s="234"/>
      <c r="L179" s="233"/>
      <c r="M179" s="234"/>
      <c r="N179" s="233"/>
      <c r="O179" s="234"/>
      <c r="P179" s="428">
        <f t="shared" si="49"/>
        <v>3655</v>
      </c>
      <c r="Q179" s="428">
        <f t="shared" si="50"/>
        <v>0</v>
      </c>
    </row>
    <row r="180" spans="1:17" ht="12.75">
      <c r="A180" s="213" t="s">
        <v>475</v>
      </c>
      <c r="B180" s="263"/>
      <c r="C180" s="214">
        <v>3743</v>
      </c>
      <c r="D180" s="214">
        <v>3743</v>
      </c>
      <c r="E180" s="214">
        <v>0</v>
      </c>
      <c r="F180" s="217">
        <v>0</v>
      </c>
      <c r="G180" s="214">
        <v>0</v>
      </c>
      <c r="H180" s="217">
        <v>0</v>
      </c>
      <c r="I180" s="214">
        <v>0</v>
      </c>
      <c r="J180" s="217">
        <v>0</v>
      </c>
      <c r="K180" s="214">
        <v>0</v>
      </c>
      <c r="L180" s="217">
        <v>0</v>
      </c>
      <c r="M180" s="214">
        <v>0</v>
      </c>
      <c r="N180" s="217">
        <v>0</v>
      </c>
      <c r="O180" s="214">
        <v>0</v>
      </c>
      <c r="P180" s="428">
        <f t="shared" si="49"/>
        <v>3743</v>
      </c>
      <c r="Q180" s="428">
        <f t="shared" si="50"/>
        <v>0</v>
      </c>
    </row>
    <row r="181" spans="1:17" ht="12.75">
      <c r="A181" s="213" t="s">
        <v>703</v>
      </c>
      <c r="B181" s="263"/>
      <c r="C181" s="214">
        <v>131</v>
      </c>
      <c r="D181" s="214">
        <v>131</v>
      </c>
      <c r="E181" s="214"/>
      <c r="F181" s="217"/>
      <c r="G181" s="214"/>
      <c r="H181" s="217"/>
      <c r="I181" s="214"/>
      <c r="J181" s="217"/>
      <c r="K181" s="214"/>
      <c r="L181" s="217"/>
      <c r="M181" s="214"/>
      <c r="N181" s="217"/>
      <c r="O181" s="214"/>
      <c r="P181" s="428">
        <f t="shared" si="49"/>
        <v>131</v>
      </c>
      <c r="Q181" s="428">
        <f t="shared" si="50"/>
        <v>0</v>
      </c>
    </row>
    <row r="182" spans="1:17" ht="12.75">
      <c r="A182" s="213" t="s">
        <v>702</v>
      </c>
      <c r="B182" s="263"/>
      <c r="C182" s="214">
        <f aca="true" t="shared" si="61" ref="C182:O182">SUM(C181:C181)</f>
        <v>131</v>
      </c>
      <c r="D182" s="214">
        <f t="shared" si="61"/>
        <v>131</v>
      </c>
      <c r="E182" s="214">
        <f t="shared" si="61"/>
        <v>0</v>
      </c>
      <c r="F182" s="214">
        <f t="shared" si="61"/>
        <v>0</v>
      </c>
      <c r="G182" s="214">
        <f t="shared" si="61"/>
        <v>0</v>
      </c>
      <c r="H182" s="214">
        <f t="shared" si="61"/>
        <v>0</v>
      </c>
      <c r="I182" s="214">
        <f t="shared" si="61"/>
        <v>0</v>
      </c>
      <c r="J182" s="214">
        <f t="shared" si="61"/>
        <v>0</v>
      </c>
      <c r="K182" s="214">
        <f t="shared" si="61"/>
        <v>0</v>
      </c>
      <c r="L182" s="214">
        <f t="shared" si="61"/>
        <v>0</v>
      </c>
      <c r="M182" s="214">
        <f t="shared" si="61"/>
        <v>0</v>
      </c>
      <c r="N182" s="214">
        <f t="shared" si="61"/>
        <v>0</v>
      </c>
      <c r="O182" s="214">
        <f t="shared" si="61"/>
        <v>0</v>
      </c>
      <c r="P182" s="428">
        <f t="shared" si="49"/>
        <v>131</v>
      </c>
      <c r="Q182" s="428">
        <f t="shared" si="50"/>
        <v>0</v>
      </c>
    </row>
    <row r="183" spans="1:17" ht="12.75">
      <c r="A183" s="438" t="s">
        <v>701</v>
      </c>
      <c r="B183" s="262"/>
      <c r="C183" s="216">
        <f aca="true" t="shared" si="62" ref="C183:O183">C180+C182</f>
        <v>3874</v>
      </c>
      <c r="D183" s="216">
        <f t="shared" si="62"/>
        <v>3874</v>
      </c>
      <c r="E183" s="216">
        <f t="shared" si="62"/>
        <v>0</v>
      </c>
      <c r="F183" s="216">
        <f t="shared" si="62"/>
        <v>0</v>
      </c>
      <c r="G183" s="216">
        <f t="shared" si="62"/>
        <v>0</v>
      </c>
      <c r="H183" s="216">
        <f t="shared" si="62"/>
        <v>0</v>
      </c>
      <c r="I183" s="216">
        <f t="shared" si="62"/>
        <v>0</v>
      </c>
      <c r="J183" s="216">
        <f t="shared" si="62"/>
        <v>0</v>
      </c>
      <c r="K183" s="216">
        <f t="shared" si="62"/>
        <v>0</v>
      </c>
      <c r="L183" s="216">
        <f t="shared" si="62"/>
        <v>0</v>
      </c>
      <c r="M183" s="216">
        <f t="shared" si="62"/>
        <v>0</v>
      </c>
      <c r="N183" s="216">
        <f t="shared" si="62"/>
        <v>0</v>
      </c>
      <c r="O183" s="216">
        <f t="shared" si="62"/>
        <v>0</v>
      </c>
      <c r="P183" s="428">
        <f t="shared" si="49"/>
        <v>3874</v>
      </c>
      <c r="Q183" s="428">
        <f t="shared" si="50"/>
        <v>0</v>
      </c>
    </row>
    <row r="184" spans="1:17" ht="12.75">
      <c r="A184" s="235" t="s">
        <v>310</v>
      </c>
      <c r="B184" s="245"/>
      <c r="C184" s="214"/>
      <c r="D184" s="214"/>
      <c r="E184" s="234"/>
      <c r="F184" s="233"/>
      <c r="G184" s="234"/>
      <c r="H184" s="233"/>
      <c r="I184" s="234"/>
      <c r="J184" s="233"/>
      <c r="K184" s="234"/>
      <c r="L184" s="233"/>
      <c r="M184" s="234"/>
      <c r="N184" s="233"/>
      <c r="O184" s="234"/>
      <c r="P184" s="428">
        <f t="shared" si="49"/>
        <v>0</v>
      </c>
      <c r="Q184" s="428">
        <f t="shared" si="50"/>
        <v>0</v>
      </c>
    </row>
    <row r="185" spans="1:17" s="68" customFormat="1" ht="12.75">
      <c r="A185" s="246" t="s">
        <v>34</v>
      </c>
      <c r="B185" s="439" t="s">
        <v>200</v>
      </c>
      <c r="C185" s="214">
        <f>SUM(D185:O185)</f>
        <v>6724</v>
      </c>
      <c r="D185" s="214">
        <v>6724</v>
      </c>
      <c r="E185" s="214"/>
      <c r="F185" s="233"/>
      <c r="G185" s="234"/>
      <c r="H185" s="233"/>
      <c r="I185" s="234"/>
      <c r="J185" s="233"/>
      <c r="K185" s="234"/>
      <c r="L185" s="233"/>
      <c r="M185" s="234"/>
      <c r="N185" s="233"/>
      <c r="O185" s="234"/>
      <c r="P185" s="428">
        <f t="shared" si="49"/>
        <v>6724</v>
      </c>
      <c r="Q185" s="428">
        <f t="shared" si="50"/>
        <v>0</v>
      </c>
    </row>
    <row r="186" spans="1:17" ht="12.75">
      <c r="A186" s="213" t="s">
        <v>475</v>
      </c>
      <c r="B186" s="263"/>
      <c r="C186" s="214">
        <v>6796</v>
      </c>
      <c r="D186" s="214">
        <v>6796</v>
      </c>
      <c r="E186" s="214">
        <v>0</v>
      </c>
      <c r="F186" s="217">
        <v>0</v>
      </c>
      <c r="G186" s="214">
        <v>0</v>
      </c>
      <c r="H186" s="217">
        <v>0</v>
      </c>
      <c r="I186" s="214">
        <v>0</v>
      </c>
      <c r="J186" s="217">
        <v>0</v>
      </c>
      <c r="K186" s="214">
        <v>0</v>
      </c>
      <c r="L186" s="217">
        <v>0</v>
      </c>
      <c r="M186" s="214">
        <v>0</v>
      </c>
      <c r="N186" s="217">
        <v>0</v>
      </c>
      <c r="O186" s="214">
        <v>0</v>
      </c>
      <c r="P186" s="428">
        <f t="shared" si="49"/>
        <v>6796</v>
      </c>
      <c r="Q186" s="428">
        <f t="shared" si="50"/>
        <v>0</v>
      </c>
    </row>
    <row r="187" spans="1:17" ht="12.75">
      <c r="A187" s="213" t="s">
        <v>703</v>
      </c>
      <c r="B187" s="263"/>
      <c r="C187" s="214">
        <v>107</v>
      </c>
      <c r="D187" s="214">
        <v>107</v>
      </c>
      <c r="E187" s="214"/>
      <c r="F187" s="217"/>
      <c r="G187" s="214"/>
      <c r="H187" s="217"/>
      <c r="I187" s="214"/>
      <c r="J187" s="217"/>
      <c r="K187" s="214"/>
      <c r="L187" s="217"/>
      <c r="M187" s="214"/>
      <c r="N187" s="217"/>
      <c r="O187" s="214"/>
      <c r="P187" s="428">
        <f t="shared" si="49"/>
        <v>107</v>
      </c>
      <c r="Q187" s="428">
        <f t="shared" si="50"/>
        <v>0</v>
      </c>
    </row>
    <row r="188" spans="1:17" ht="12.75">
      <c r="A188" s="213" t="s">
        <v>702</v>
      </c>
      <c r="B188" s="263"/>
      <c r="C188" s="214">
        <f aca="true" t="shared" si="63" ref="C188:O188">SUM(C187:C187)</f>
        <v>107</v>
      </c>
      <c r="D188" s="214">
        <f t="shared" si="63"/>
        <v>107</v>
      </c>
      <c r="E188" s="214">
        <f t="shared" si="63"/>
        <v>0</v>
      </c>
      <c r="F188" s="214">
        <f t="shared" si="63"/>
        <v>0</v>
      </c>
      <c r="G188" s="214">
        <f t="shared" si="63"/>
        <v>0</v>
      </c>
      <c r="H188" s="214">
        <f t="shared" si="63"/>
        <v>0</v>
      </c>
      <c r="I188" s="214">
        <f t="shared" si="63"/>
        <v>0</v>
      </c>
      <c r="J188" s="214">
        <f t="shared" si="63"/>
        <v>0</v>
      </c>
      <c r="K188" s="214">
        <f t="shared" si="63"/>
        <v>0</v>
      </c>
      <c r="L188" s="214">
        <f t="shared" si="63"/>
        <v>0</v>
      </c>
      <c r="M188" s="214">
        <f t="shared" si="63"/>
        <v>0</v>
      </c>
      <c r="N188" s="214">
        <f t="shared" si="63"/>
        <v>0</v>
      </c>
      <c r="O188" s="214">
        <f t="shared" si="63"/>
        <v>0</v>
      </c>
      <c r="P188" s="428">
        <f t="shared" si="49"/>
        <v>107</v>
      </c>
      <c r="Q188" s="428">
        <f t="shared" si="50"/>
        <v>0</v>
      </c>
    </row>
    <row r="189" spans="1:17" ht="12.75">
      <c r="A189" s="438" t="s">
        <v>701</v>
      </c>
      <c r="B189" s="262"/>
      <c r="C189" s="216">
        <f aca="true" t="shared" si="64" ref="C189:O189">C186+C188</f>
        <v>6903</v>
      </c>
      <c r="D189" s="216">
        <f t="shared" si="64"/>
        <v>6903</v>
      </c>
      <c r="E189" s="216">
        <f t="shared" si="64"/>
        <v>0</v>
      </c>
      <c r="F189" s="216">
        <f t="shared" si="64"/>
        <v>0</v>
      </c>
      <c r="G189" s="216">
        <f t="shared" si="64"/>
        <v>0</v>
      </c>
      <c r="H189" s="216">
        <f t="shared" si="64"/>
        <v>0</v>
      </c>
      <c r="I189" s="216">
        <f t="shared" si="64"/>
        <v>0</v>
      </c>
      <c r="J189" s="216">
        <f t="shared" si="64"/>
        <v>0</v>
      </c>
      <c r="K189" s="216">
        <f t="shared" si="64"/>
        <v>0</v>
      </c>
      <c r="L189" s="216">
        <f t="shared" si="64"/>
        <v>0</v>
      </c>
      <c r="M189" s="216">
        <f t="shared" si="64"/>
        <v>0</v>
      </c>
      <c r="N189" s="216">
        <f t="shared" si="64"/>
        <v>0</v>
      </c>
      <c r="O189" s="216">
        <f t="shared" si="64"/>
        <v>0</v>
      </c>
      <c r="P189" s="428">
        <f t="shared" si="49"/>
        <v>6903</v>
      </c>
      <c r="Q189" s="428">
        <f t="shared" si="50"/>
        <v>0</v>
      </c>
    </row>
    <row r="190" spans="1:17" ht="12.75">
      <c r="A190" s="235" t="s">
        <v>190</v>
      </c>
      <c r="B190" s="245"/>
      <c r="C190" s="214"/>
      <c r="D190" s="214"/>
      <c r="E190" s="234"/>
      <c r="F190" s="233"/>
      <c r="G190" s="234"/>
      <c r="H190" s="233"/>
      <c r="I190" s="234"/>
      <c r="J190" s="233"/>
      <c r="K190" s="234"/>
      <c r="L190" s="233"/>
      <c r="M190" s="234"/>
      <c r="N190" s="233"/>
      <c r="O190" s="234"/>
      <c r="P190" s="428">
        <f t="shared" si="49"/>
        <v>0</v>
      </c>
      <c r="Q190" s="428">
        <f t="shared" si="50"/>
        <v>0</v>
      </c>
    </row>
    <row r="191" spans="1:17" s="68" customFormat="1" ht="12.75">
      <c r="A191" s="246" t="s">
        <v>34</v>
      </c>
      <c r="B191" s="439" t="s">
        <v>200</v>
      </c>
      <c r="C191" s="214">
        <f>SUM(D191:O191)</f>
        <v>10183</v>
      </c>
      <c r="D191" s="214">
        <v>10183</v>
      </c>
      <c r="E191" s="214"/>
      <c r="F191" s="233"/>
      <c r="G191" s="234"/>
      <c r="H191" s="233"/>
      <c r="I191" s="234"/>
      <c r="J191" s="233"/>
      <c r="K191" s="234"/>
      <c r="L191" s="233"/>
      <c r="M191" s="234"/>
      <c r="N191" s="233"/>
      <c r="O191" s="234"/>
      <c r="P191" s="428">
        <f t="shared" si="49"/>
        <v>10183</v>
      </c>
      <c r="Q191" s="428">
        <f t="shared" si="50"/>
        <v>0</v>
      </c>
    </row>
    <row r="192" spans="1:17" ht="12.75">
      <c r="A192" s="246" t="s">
        <v>475</v>
      </c>
      <c r="B192" s="263"/>
      <c r="C192" s="214">
        <v>10575</v>
      </c>
      <c r="D192" s="214">
        <v>10575</v>
      </c>
      <c r="E192" s="214">
        <v>0</v>
      </c>
      <c r="F192" s="217">
        <v>0</v>
      </c>
      <c r="G192" s="214">
        <v>0</v>
      </c>
      <c r="H192" s="217">
        <v>0</v>
      </c>
      <c r="I192" s="214">
        <v>0</v>
      </c>
      <c r="J192" s="217">
        <v>0</v>
      </c>
      <c r="K192" s="214">
        <v>0</v>
      </c>
      <c r="L192" s="217">
        <v>0</v>
      </c>
      <c r="M192" s="214">
        <v>0</v>
      </c>
      <c r="N192" s="217">
        <v>0</v>
      </c>
      <c r="O192" s="214">
        <v>0</v>
      </c>
      <c r="P192" s="428">
        <f t="shared" si="49"/>
        <v>10575</v>
      </c>
      <c r="Q192" s="428">
        <f t="shared" si="50"/>
        <v>0</v>
      </c>
    </row>
    <row r="193" spans="1:17" ht="12.75">
      <c r="A193" s="213" t="s">
        <v>703</v>
      </c>
      <c r="B193" s="263"/>
      <c r="C193" s="214">
        <v>304</v>
      </c>
      <c r="D193" s="214">
        <v>304</v>
      </c>
      <c r="E193" s="214"/>
      <c r="F193" s="217"/>
      <c r="G193" s="214"/>
      <c r="H193" s="217"/>
      <c r="I193" s="214"/>
      <c r="J193" s="217"/>
      <c r="K193" s="214"/>
      <c r="L193" s="217"/>
      <c r="M193" s="214"/>
      <c r="N193" s="217"/>
      <c r="O193" s="214"/>
      <c r="P193" s="428">
        <f t="shared" si="49"/>
        <v>304</v>
      </c>
      <c r="Q193" s="428">
        <f t="shared" si="50"/>
        <v>0</v>
      </c>
    </row>
    <row r="194" spans="1:17" ht="12.75">
      <c r="A194" s="213" t="s">
        <v>705</v>
      </c>
      <c r="B194" s="263"/>
      <c r="C194" s="214">
        <v>189</v>
      </c>
      <c r="D194" s="214">
        <v>189</v>
      </c>
      <c r="E194" s="214"/>
      <c r="F194" s="217"/>
      <c r="G194" s="214"/>
      <c r="H194" s="217"/>
      <c r="I194" s="214"/>
      <c r="J194" s="217"/>
      <c r="K194" s="214"/>
      <c r="L194" s="217"/>
      <c r="M194" s="214"/>
      <c r="N194" s="217"/>
      <c r="O194" s="214"/>
      <c r="P194" s="428">
        <f t="shared" si="49"/>
        <v>189</v>
      </c>
      <c r="Q194" s="428">
        <f t="shared" si="50"/>
        <v>0</v>
      </c>
    </row>
    <row r="195" spans="1:17" ht="12.75">
      <c r="A195" s="213" t="s">
        <v>704</v>
      </c>
      <c r="B195" s="263"/>
      <c r="C195" s="214">
        <v>99</v>
      </c>
      <c r="D195" s="214">
        <v>99</v>
      </c>
      <c r="E195" s="214"/>
      <c r="F195" s="217"/>
      <c r="G195" s="214"/>
      <c r="H195" s="217"/>
      <c r="I195" s="214"/>
      <c r="J195" s="217"/>
      <c r="K195" s="214"/>
      <c r="L195" s="217"/>
      <c r="M195" s="214"/>
      <c r="N195" s="217"/>
      <c r="O195" s="214"/>
      <c r="P195" s="428">
        <f t="shared" si="49"/>
        <v>99</v>
      </c>
      <c r="Q195" s="428">
        <f t="shared" si="50"/>
        <v>0</v>
      </c>
    </row>
    <row r="196" spans="1:17" ht="12.75">
      <c r="A196" s="213" t="s">
        <v>702</v>
      </c>
      <c r="B196" s="263"/>
      <c r="C196" s="214">
        <f aca="true" t="shared" si="65" ref="C196:O196">SUM(C193:C195)</f>
        <v>592</v>
      </c>
      <c r="D196" s="214">
        <f t="shared" si="65"/>
        <v>592</v>
      </c>
      <c r="E196" s="214">
        <f t="shared" si="65"/>
        <v>0</v>
      </c>
      <c r="F196" s="214">
        <f t="shared" si="65"/>
        <v>0</v>
      </c>
      <c r="G196" s="214">
        <f t="shared" si="65"/>
        <v>0</v>
      </c>
      <c r="H196" s="214">
        <f t="shared" si="65"/>
        <v>0</v>
      </c>
      <c r="I196" s="214">
        <f t="shared" si="65"/>
        <v>0</v>
      </c>
      <c r="J196" s="214">
        <f t="shared" si="65"/>
        <v>0</v>
      </c>
      <c r="K196" s="214">
        <f t="shared" si="65"/>
        <v>0</v>
      </c>
      <c r="L196" s="214">
        <f t="shared" si="65"/>
        <v>0</v>
      </c>
      <c r="M196" s="214">
        <f t="shared" si="65"/>
        <v>0</v>
      </c>
      <c r="N196" s="214">
        <f t="shared" si="65"/>
        <v>0</v>
      </c>
      <c r="O196" s="214">
        <f t="shared" si="65"/>
        <v>0</v>
      </c>
      <c r="P196" s="428">
        <f t="shared" si="49"/>
        <v>592</v>
      </c>
      <c r="Q196" s="428">
        <f t="shared" si="50"/>
        <v>0</v>
      </c>
    </row>
    <row r="197" spans="1:17" ht="12.75">
      <c r="A197" s="438" t="s">
        <v>701</v>
      </c>
      <c r="B197" s="262"/>
      <c r="C197" s="216">
        <f aca="true" t="shared" si="66" ref="C197:O197">C192+C196</f>
        <v>11167</v>
      </c>
      <c r="D197" s="216">
        <f t="shared" si="66"/>
        <v>11167</v>
      </c>
      <c r="E197" s="216">
        <f t="shared" si="66"/>
        <v>0</v>
      </c>
      <c r="F197" s="216">
        <f t="shared" si="66"/>
        <v>0</v>
      </c>
      <c r="G197" s="216">
        <f t="shared" si="66"/>
        <v>0</v>
      </c>
      <c r="H197" s="216">
        <f t="shared" si="66"/>
        <v>0</v>
      </c>
      <c r="I197" s="216">
        <f t="shared" si="66"/>
        <v>0</v>
      </c>
      <c r="J197" s="216">
        <f t="shared" si="66"/>
        <v>0</v>
      </c>
      <c r="K197" s="216">
        <f t="shared" si="66"/>
        <v>0</v>
      </c>
      <c r="L197" s="216">
        <f t="shared" si="66"/>
        <v>0</v>
      </c>
      <c r="M197" s="216">
        <f t="shared" si="66"/>
        <v>0</v>
      </c>
      <c r="N197" s="216">
        <f t="shared" si="66"/>
        <v>0</v>
      </c>
      <c r="O197" s="216">
        <f t="shared" si="66"/>
        <v>0</v>
      </c>
      <c r="P197" s="428">
        <f t="shared" si="49"/>
        <v>11167</v>
      </c>
      <c r="Q197" s="428">
        <f t="shared" si="50"/>
        <v>0</v>
      </c>
    </row>
    <row r="198" spans="1:17" ht="12.75">
      <c r="A198" s="235" t="s">
        <v>191</v>
      </c>
      <c r="B198" s="245"/>
      <c r="C198" s="214"/>
      <c r="D198" s="214"/>
      <c r="E198" s="234"/>
      <c r="F198" s="233"/>
      <c r="G198" s="234"/>
      <c r="H198" s="233"/>
      <c r="I198" s="234"/>
      <c r="J198" s="233"/>
      <c r="K198" s="234"/>
      <c r="L198" s="233"/>
      <c r="M198" s="234"/>
      <c r="N198" s="233"/>
      <c r="O198" s="234"/>
      <c r="P198" s="428">
        <f t="shared" si="49"/>
        <v>0</v>
      </c>
      <c r="Q198" s="428">
        <f t="shared" si="50"/>
        <v>0</v>
      </c>
    </row>
    <row r="199" spans="1:17" s="68" customFormat="1" ht="12.75">
      <c r="A199" s="246" t="s">
        <v>34</v>
      </c>
      <c r="B199" s="439" t="s">
        <v>201</v>
      </c>
      <c r="C199" s="214">
        <f>SUM(D199:O199)</f>
        <v>22988</v>
      </c>
      <c r="D199" s="214">
        <v>22988</v>
      </c>
      <c r="E199" s="214"/>
      <c r="F199" s="233"/>
      <c r="G199" s="234"/>
      <c r="H199" s="233"/>
      <c r="I199" s="234"/>
      <c r="J199" s="233"/>
      <c r="K199" s="234"/>
      <c r="L199" s="233"/>
      <c r="M199" s="234"/>
      <c r="N199" s="233"/>
      <c r="O199" s="234"/>
      <c r="P199" s="428">
        <f t="shared" si="49"/>
        <v>22988</v>
      </c>
      <c r="Q199" s="428">
        <f t="shared" si="50"/>
        <v>0</v>
      </c>
    </row>
    <row r="200" spans="1:17" ht="12.75">
      <c r="A200" s="246" t="s">
        <v>475</v>
      </c>
      <c r="B200" s="263"/>
      <c r="C200" s="214">
        <v>23898</v>
      </c>
      <c r="D200" s="214">
        <v>23898</v>
      </c>
      <c r="E200" s="214">
        <v>0</v>
      </c>
      <c r="F200" s="217">
        <v>0</v>
      </c>
      <c r="G200" s="214">
        <v>0</v>
      </c>
      <c r="H200" s="217">
        <v>0</v>
      </c>
      <c r="I200" s="214">
        <v>0</v>
      </c>
      <c r="J200" s="217">
        <v>0</v>
      </c>
      <c r="K200" s="214">
        <v>0</v>
      </c>
      <c r="L200" s="217">
        <v>0</v>
      </c>
      <c r="M200" s="214">
        <v>0</v>
      </c>
      <c r="N200" s="217">
        <v>0</v>
      </c>
      <c r="O200" s="214">
        <v>0</v>
      </c>
      <c r="P200" s="428">
        <f t="shared" si="49"/>
        <v>23898</v>
      </c>
      <c r="Q200" s="428">
        <f t="shared" si="50"/>
        <v>0</v>
      </c>
    </row>
    <row r="201" spans="1:17" ht="12.75">
      <c r="A201" s="213" t="s">
        <v>703</v>
      </c>
      <c r="B201" s="263"/>
      <c r="C201" s="214">
        <v>680</v>
      </c>
      <c r="D201" s="214">
        <v>680</v>
      </c>
      <c r="E201" s="214"/>
      <c r="F201" s="217"/>
      <c r="G201" s="214"/>
      <c r="H201" s="217"/>
      <c r="I201" s="214"/>
      <c r="J201" s="217"/>
      <c r="K201" s="214"/>
      <c r="L201" s="217"/>
      <c r="M201" s="214"/>
      <c r="N201" s="217"/>
      <c r="O201" s="214"/>
      <c r="P201" s="428">
        <f t="shared" si="49"/>
        <v>680</v>
      </c>
      <c r="Q201" s="428">
        <f t="shared" si="50"/>
        <v>0</v>
      </c>
    </row>
    <row r="202" spans="1:17" ht="12.75">
      <c r="A202" s="213" t="s">
        <v>705</v>
      </c>
      <c r="B202" s="263"/>
      <c r="C202" s="214">
        <v>378</v>
      </c>
      <c r="D202" s="214">
        <v>378</v>
      </c>
      <c r="E202" s="214"/>
      <c r="F202" s="217"/>
      <c r="G202" s="214"/>
      <c r="H202" s="217"/>
      <c r="I202" s="214"/>
      <c r="J202" s="217"/>
      <c r="K202" s="214"/>
      <c r="L202" s="217"/>
      <c r="M202" s="214"/>
      <c r="N202" s="217"/>
      <c r="O202" s="214"/>
      <c r="P202" s="428">
        <f t="shared" si="49"/>
        <v>378</v>
      </c>
      <c r="Q202" s="428">
        <f t="shared" si="50"/>
        <v>0</v>
      </c>
    </row>
    <row r="203" spans="1:17" ht="12.75">
      <c r="A203" s="213" t="s">
        <v>704</v>
      </c>
      <c r="B203" s="263"/>
      <c r="C203" s="214">
        <v>320</v>
      </c>
      <c r="D203" s="214">
        <v>320</v>
      </c>
      <c r="E203" s="214"/>
      <c r="F203" s="217"/>
      <c r="G203" s="214"/>
      <c r="H203" s="217"/>
      <c r="I203" s="214"/>
      <c r="J203" s="217"/>
      <c r="K203" s="214"/>
      <c r="L203" s="217"/>
      <c r="M203" s="214"/>
      <c r="N203" s="217"/>
      <c r="O203" s="214"/>
      <c r="P203" s="428">
        <f t="shared" si="49"/>
        <v>320</v>
      </c>
      <c r="Q203" s="428">
        <f t="shared" si="50"/>
        <v>0</v>
      </c>
    </row>
    <row r="204" spans="1:17" ht="12.75">
      <c r="A204" s="213" t="s">
        <v>702</v>
      </c>
      <c r="B204" s="263"/>
      <c r="C204" s="214">
        <f aca="true" t="shared" si="67" ref="C204:O204">SUM(C201:C203)</f>
        <v>1378</v>
      </c>
      <c r="D204" s="214">
        <f t="shared" si="67"/>
        <v>1378</v>
      </c>
      <c r="E204" s="214">
        <f t="shared" si="67"/>
        <v>0</v>
      </c>
      <c r="F204" s="214">
        <f t="shared" si="67"/>
        <v>0</v>
      </c>
      <c r="G204" s="214">
        <f t="shared" si="67"/>
        <v>0</v>
      </c>
      <c r="H204" s="214">
        <f t="shared" si="67"/>
        <v>0</v>
      </c>
      <c r="I204" s="214">
        <f t="shared" si="67"/>
        <v>0</v>
      </c>
      <c r="J204" s="214">
        <f t="shared" si="67"/>
        <v>0</v>
      </c>
      <c r="K204" s="214">
        <f t="shared" si="67"/>
        <v>0</v>
      </c>
      <c r="L204" s="214">
        <f t="shared" si="67"/>
        <v>0</v>
      </c>
      <c r="M204" s="214">
        <f t="shared" si="67"/>
        <v>0</v>
      </c>
      <c r="N204" s="214">
        <f t="shared" si="67"/>
        <v>0</v>
      </c>
      <c r="O204" s="214">
        <f t="shared" si="67"/>
        <v>0</v>
      </c>
      <c r="P204" s="428">
        <f t="shared" si="49"/>
        <v>1378</v>
      </c>
      <c r="Q204" s="428">
        <f t="shared" si="50"/>
        <v>0</v>
      </c>
    </row>
    <row r="205" spans="1:17" ht="12.75">
      <c r="A205" s="438" t="s">
        <v>701</v>
      </c>
      <c r="B205" s="262"/>
      <c r="C205" s="216">
        <f aca="true" t="shared" si="68" ref="C205:O205">C200+C204</f>
        <v>25276</v>
      </c>
      <c r="D205" s="216">
        <f t="shared" si="68"/>
        <v>25276</v>
      </c>
      <c r="E205" s="216">
        <f t="shared" si="68"/>
        <v>0</v>
      </c>
      <c r="F205" s="216">
        <f t="shared" si="68"/>
        <v>0</v>
      </c>
      <c r="G205" s="216">
        <f t="shared" si="68"/>
        <v>0</v>
      </c>
      <c r="H205" s="216">
        <f t="shared" si="68"/>
        <v>0</v>
      </c>
      <c r="I205" s="216">
        <f t="shared" si="68"/>
        <v>0</v>
      </c>
      <c r="J205" s="216">
        <f t="shared" si="68"/>
        <v>0</v>
      </c>
      <c r="K205" s="216">
        <f t="shared" si="68"/>
        <v>0</v>
      </c>
      <c r="L205" s="216">
        <f t="shared" si="68"/>
        <v>0</v>
      </c>
      <c r="M205" s="216">
        <f t="shared" si="68"/>
        <v>0</v>
      </c>
      <c r="N205" s="216">
        <f t="shared" si="68"/>
        <v>0</v>
      </c>
      <c r="O205" s="216">
        <f t="shared" si="68"/>
        <v>0</v>
      </c>
      <c r="P205" s="428">
        <f aca="true" t="shared" si="69" ref="P205:P268">SUM(D205:O205)</f>
        <v>25276</v>
      </c>
      <c r="Q205" s="428">
        <f aca="true" t="shared" si="70" ref="Q205:Q268">P205-C205</f>
        <v>0</v>
      </c>
    </row>
    <row r="206" spans="1:17" ht="12.75">
      <c r="A206" s="236" t="s">
        <v>192</v>
      </c>
      <c r="B206" s="245"/>
      <c r="C206" s="214"/>
      <c r="D206" s="214"/>
      <c r="E206" s="234"/>
      <c r="F206" s="233"/>
      <c r="G206" s="234"/>
      <c r="H206" s="233"/>
      <c r="I206" s="234"/>
      <c r="J206" s="233"/>
      <c r="K206" s="234"/>
      <c r="L206" s="233"/>
      <c r="M206" s="234"/>
      <c r="N206" s="233"/>
      <c r="O206" s="234"/>
      <c r="P206" s="428">
        <f t="shared" si="69"/>
        <v>0</v>
      </c>
      <c r="Q206" s="428">
        <f t="shared" si="70"/>
        <v>0</v>
      </c>
    </row>
    <row r="207" spans="1:17" s="68" customFormat="1" ht="12.75">
      <c r="A207" s="246" t="s">
        <v>34</v>
      </c>
      <c r="B207" s="439" t="s">
        <v>203</v>
      </c>
      <c r="C207" s="214">
        <f>SUM(D207:O207)</f>
        <v>10185</v>
      </c>
      <c r="D207" s="214">
        <v>10185</v>
      </c>
      <c r="E207" s="214"/>
      <c r="F207" s="233"/>
      <c r="G207" s="234"/>
      <c r="H207" s="233"/>
      <c r="I207" s="234"/>
      <c r="J207" s="233"/>
      <c r="K207" s="234"/>
      <c r="L207" s="233"/>
      <c r="M207" s="234"/>
      <c r="N207" s="233"/>
      <c r="O207" s="234"/>
      <c r="P207" s="428">
        <f t="shared" si="69"/>
        <v>10185</v>
      </c>
      <c r="Q207" s="428">
        <f t="shared" si="70"/>
        <v>0</v>
      </c>
    </row>
    <row r="208" spans="1:17" ht="12.75">
      <c r="A208" s="246" t="s">
        <v>475</v>
      </c>
      <c r="B208" s="263"/>
      <c r="C208" s="214">
        <v>10643</v>
      </c>
      <c r="D208" s="214">
        <v>10643</v>
      </c>
      <c r="E208" s="214">
        <v>0</v>
      </c>
      <c r="F208" s="217">
        <v>0</v>
      </c>
      <c r="G208" s="214">
        <v>0</v>
      </c>
      <c r="H208" s="217">
        <v>0</v>
      </c>
      <c r="I208" s="214">
        <v>0</v>
      </c>
      <c r="J208" s="217">
        <v>0</v>
      </c>
      <c r="K208" s="214">
        <v>0</v>
      </c>
      <c r="L208" s="217">
        <v>0</v>
      </c>
      <c r="M208" s="214">
        <v>0</v>
      </c>
      <c r="N208" s="217">
        <v>0</v>
      </c>
      <c r="O208" s="214">
        <v>0</v>
      </c>
      <c r="P208" s="428">
        <f t="shared" si="69"/>
        <v>10643</v>
      </c>
      <c r="Q208" s="428">
        <f t="shared" si="70"/>
        <v>0</v>
      </c>
    </row>
    <row r="209" spans="1:17" ht="12.75">
      <c r="A209" s="213" t="s">
        <v>703</v>
      </c>
      <c r="B209" s="263"/>
      <c r="C209" s="214">
        <v>343</v>
      </c>
      <c r="D209" s="214">
        <v>343</v>
      </c>
      <c r="E209" s="214"/>
      <c r="F209" s="217"/>
      <c r="G209" s="214"/>
      <c r="H209" s="217"/>
      <c r="I209" s="214"/>
      <c r="J209" s="217"/>
      <c r="K209" s="214"/>
      <c r="L209" s="217"/>
      <c r="M209" s="214"/>
      <c r="N209" s="217"/>
      <c r="O209" s="214"/>
      <c r="P209" s="428">
        <f t="shared" si="69"/>
        <v>343</v>
      </c>
      <c r="Q209" s="428">
        <f t="shared" si="70"/>
        <v>0</v>
      </c>
    </row>
    <row r="210" spans="1:17" ht="12.75">
      <c r="A210" s="213" t="s">
        <v>705</v>
      </c>
      <c r="B210" s="263"/>
      <c r="C210" s="214">
        <v>243</v>
      </c>
      <c r="D210" s="214">
        <v>243</v>
      </c>
      <c r="E210" s="214"/>
      <c r="F210" s="217"/>
      <c r="G210" s="214"/>
      <c r="H210" s="217"/>
      <c r="I210" s="214"/>
      <c r="J210" s="217"/>
      <c r="K210" s="214"/>
      <c r="L210" s="217"/>
      <c r="M210" s="214"/>
      <c r="N210" s="217"/>
      <c r="O210" s="214"/>
      <c r="P210" s="428">
        <f t="shared" si="69"/>
        <v>243</v>
      </c>
      <c r="Q210" s="428">
        <f t="shared" si="70"/>
        <v>0</v>
      </c>
    </row>
    <row r="211" spans="1:17" ht="12.75">
      <c r="A211" s="213" t="s">
        <v>704</v>
      </c>
      <c r="B211" s="263"/>
      <c r="C211" s="214">
        <v>267</v>
      </c>
      <c r="D211" s="214">
        <v>267</v>
      </c>
      <c r="E211" s="214"/>
      <c r="F211" s="217"/>
      <c r="G211" s="214"/>
      <c r="H211" s="217"/>
      <c r="I211" s="214"/>
      <c r="J211" s="217"/>
      <c r="K211" s="214"/>
      <c r="L211" s="217"/>
      <c r="M211" s="214"/>
      <c r="N211" s="217"/>
      <c r="O211" s="214"/>
      <c r="P211" s="428">
        <f t="shared" si="69"/>
        <v>267</v>
      </c>
      <c r="Q211" s="428">
        <f t="shared" si="70"/>
        <v>0</v>
      </c>
    </row>
    <row r="212" spans="1:17" ht="12.75">
      <c r="A212" s="213" t="s">
        <v>702</v>
      </c>
      <c r="B212" s="263"/>
      <c r="C212" s="214">
        <f aca="true" t="shared" si="71" ref="C212:O212">SUM(C209:C211)</f>
        <v>853</v>
      </c>
      <c r="D212" s="214">
        <f t="shared" si="71"/>
        <v>853</v>
      </c>
      <c r="E212" s="214">
        <f t="shared" si="71"/>
        <v>0</v>
      </c>
      <c r="F212" s="214">
        <f t="shared" si="71"/>
        <v>0</v>
      </c>
      <c r="G212" s="214">
        <f t="shared" si="71"/>
        <v>0</v>
      </c>
      <c r="H212" s="214">
        <f t="shared" si="71"/>
        <v>0</v>
      </c>
      <c r="I212" s="214">
        <f t="shared" si="71"/>
        <v>0</v>
      </c>
      <c r="J212" s="214">
        <f t="shared" si="71"/>
        <v>0</v>
      </c>
      <c r="K212" s="214">
        <f t="shared" si="71"/>
        <v>0</v>
      </c>
      <c r="L212" s="214">
        <f t="shared" si="71"/>
        <v>0</v>
      </c>
      <c r="M212" s="214">
        <f t="shared" si="71"/>
        <v>0</v>
      </c>
      <c r="N212" s="214">
        <f t="shared" si="71"/>
        <v>0</v>
      </c>
      <c r="O212" s="214">
        <f t="shared" si="71"/>
        <v>0</v>
      </c>
      <c r="P212" s="428">
        <f t="shared" si="69"/>
        <v>853</v>
      </c>
      <c r="Q212" s="428">
        <f t="shared" si="70"/>
        <v>0</v>
      </c>
    </row>
    <row r="213" spans="1:17" ht="12.75">
      <c r="A213" s="438" t="s">
        <v>701</v>
      </c>
      <c r="B213" s="262"/>
      <c r="C213" s="216">
        <f aca="true" t="shared" si="72" ref="C213:O213">C208+C212</f>
        <v>11496</v>
      </c>
      <c r="D213" s="216">
        <f t="shared" si="72"/>
        <v>11496</v>
      </c>
      <c r="E213" s="216">
        <f t="shared" si="72"/>
        <v>0</v>
      </c>
      <c r="F213" s="216">
        <f t="shared" si="72"/>
        <v>0</v>
      </c>
      <c r="G213" s="216">
        <f t="shared" si="72"/>
        <v>0</v>
      </c>
      <c r="H213" s="216">
        <f t="shared" si="72"/>
        <v>0</v>
      </c>
      <c r="I213" s="216">
        <f t="shared" si="72"/>
        <v>0</v>
      </c>
      <c r="J213" s="216">
        <f t="shared" si="72"/>
        <v>0</v>
      </c>
      <c r="K213" s="216">
        <f t="shared" si="72"/>
        <v>0</v>
      </c>
      <c r="L213" s="216">
        <f t="shared" si="72"/>
        <v>0</v>
      </c>
      <c r="M213" s="216">
        <f t="shared" si="72"/>
        <v>0</v>
      </c>
      <c r="N213" s="216">
        <f t="shared" si="72"/>
        <v>0</v>
      </c>
      <c r="O213" s="216">
        <f t="shared" si="72"/>
        <v>0</v>
      </c>
      <c r="P213" s="428">
        <f t="shared" si="69"/>
        <v>11496</v>
      </c>
      <c r="Q213" s="428">
        <f t="shared" si="70"/>
        <v>0</v>
      </c>
    </row>
    <row r="214" spans="1:17" ht="12.75">
      <c r="A214" s="235" t="s">
        <v>193</v>
      </c>
      <c r="B214" s="245"/>
      <c r="C214" s="214"/>
      <c r="D214" s="214"/>
      <c r="E214" s="234"/>
      <c r="F214" s="233"/>
      <c r="G214" s="234"/>
      <c r="H214" s="233"/>
      <c r="I214" s="234"/>
      <c r="J214" s="233"/>
      <c r="K214" s="234"/>
      <c r="L214" s="233"/>
      <c r="M214" s="234"/>
      <c r="N214" s="233"/>
      <c r="O214" s="234"/>
      <c r="P214" s="428">
        <f t="shared" si="69"/>
        <v>0</v>
      </c>
      <c r="Q214" s="428">
        <f t="shared" si="70"/>
        <v>0</v>
      </c>
    </row>
    <row r="215" spans="1:17" s="68" customFormat="1" ht="12.75">
      <c r="A215" s="246" t="s">
        <v>34</v>
      </c>
      <c r="B215" s="439" t="s">
        <v>200</v>
      </c>
      <c r="C215" s="214">
        <f>SUM(D215:O215)</f>
        <v>4713</v>
      </c>
      <c r="D215" s="214">
        <v>3674</v>
      </c>
      <c r="E215" s="214">
        <v>1039</v>
      </c>
      <c r="F215" s="233"/>
      <c r="G215" s="234"/>
      <c r="H215" s="233"/>
      <c r="I215" s="234"/>
      <c r="J215" s="233"/>
      <c r="K215" s="234"/>
      <c r="L215" s="233"/>
      <c r="M215" s="234"/>
      <c r="N215" s="233"/>
      <c r="O215" s="234"/>
      <c r="P215" s="428">
        <f t="shared" si="69"/>
        <v>4713</v>
      </c>
      <c r="Q215" s="428">
        <f t="shared" si="70"/>
        <v>0</v>
      </c>
    </row>
    <row r="216" spans="1:17" ht="12.75">
      <c r="A216" s="213" t="s">
        <v>475</v>
      </c>
      <c r="B216" s="263"/>
      <c r="C216" s="214">
        <v>4797</v>
      </c>
      <c r="D216" s="214">
        <v>3758</v>
      </c>
      <c r="E216" s="214">
        <v>1039</v>
      </c>
      <c r="F216" s="217">
        <v>0</v>
      </c>
      <c r="G216" s="214">
        <v>0</v>
      </c>
      <c r="H216" s="217">
        <v>0</v>
      </c>
      <c r="I216" s="214">
        <v>0</v>
      </c>
      <c r="J216" s="217">
        <v>0</v>
      </c>
      <c r="K216" s="214">
        <v>0</v>
      </c>
      <c r="L216" s="217">
        <v>0</v>
      </c>
      <c r="M216" s="214">
        <v>0</v>
      </c>
      <c r="N216" s="217">
        <v>0</v>
      </c>
      <c r="O216" s="214">
        <v>0</v>
      </c>
      <c r="P216" s="428">
        <f t="shared" si="69"/>
        <v>4797</v>
      </c>
      <c r="Q216" s="428">
        <f t="shared" si="70"/>
        <v>0</v>
      </c>
    </row>
    <row r="217" spans="1:17" ht="12.75">
      <c r="A217" s="213" t="s">
        <v>703</v>
      </c>
      <c r="B217" s="263"/>
      <c r="C217" s="214">
        <v>130</v>
      </c>
      <c r="D217" s="214">
        <v>130</v>
      </c>
      <c r="E217" s="214"/>
      <c r="F217" s="217"/>
      <c r="G217" s="214"/>
      <c r="H217" s="217"/>
      <c r="I217" s="214"/>
      <c r="J217" s="217"/>
      <c r="K217" s="214"/>
      <c r="L217" s="217"/>
      <c r="M217" s="214"/>
      <c r="N217" s="217"/>
      <c r="O217" s="214"/>
      <c r="P217" s="428">
        <f t="shared" si="69"/>
        <v>130</v>
      </c>
      <c r="Q217" s="428">
        <f t="shared" si="70"/>
        <v>0</v>
      </c>
    </row>
    <row r="218" spans="1:17" ht="12.75">
      <c r="A218" s="213" t="s">
        <v>702</v>
      </c>
      <c r="B218" s="263"/>
      <c r="C218" s="214">
        <f aca="true" t="shared" si="73" ref="C218:O218">SUM(C217:C217)</f>
        <v>130</v>
      </c>
      <c r="D218" s="214">
        <f t="shared" si="73"/>
        <v>130</v>
      </c>
      <c r="E218" s="214">
        <f t="shared" si="73"/>
        <v>0</v>
      </c>
      <c r="F218" s="214">
        <f t="shared" si="73"/>
        <v>0</v>
      </c>
      <c r="G218" s="214">
        <f t="shared" si="73"/>
        <v>0</v>
      </c>
      <c r="H218" s="214">
        <f t="shared" si="73"/>
        <v>0</v>
      </c>
      <c r="I218" s="214">
        <f t="shared" si="73"/>
        <v>0</v>
      </c>
      <c r="J218" s="214">
        <f t="shared" si="73"/>
        <v>0</v>
      </c>
      <c r="K218" s="214">
        <f t="shared" si="73"/>
        <v>0</v>
      </c>
      <c r="L218" s="214">
        <f t="shared" si="73"/>
        <v>0</v>
      </c>
      <c r="M218" s="214">
        <f t="shared" si="73"/>
        <v>0</v>
      </c>
      <c r="N218" s="214">
        <f t="shared" si="73"/>
        <v>0</v>
      </c>
      <c r="O218" s="214">
        <f t="shared" si="73"/>
        <v>0</v>
      </c>
      <c r="P218" s="428">
        <f t="shared" si="69"/>
        <v>130</v>
      </c>
      <c r="Q218" s="428">
        <f t="shared" si="70"/>
        <v>0</v>
      </c>
    </row>
    <row r="219" spans="1:17" ht="12.75">
      <c r="A219" s="438" t="s">
        <v>701</v>
      </c>
      <c r="B219" s="262"/>
      <c r="C219" s="216">
        <f aca="true" t="shared" si="74" ref="C219:O219">C216+C218</f>
        <v>4927</v>
      </c>
      <c r="D219" s="216">
        <f t="shared" si="74"/>
        <v>3888</v>
      </c>
      <c r="E219" s="216">
        <f t="shared" si="74"/>
        <v>1039</v>
      </c>
      <c r="F219" s="216">
        <f t="shared" si="74"/>
        <v>0</v>
      </c>
      <c r="G219" s="216">
        <f t="shared" si="74"/>
        <v>0</v>
      </c>
      <c r="H219" s="216">
        <f t="shared" si="74"/>
        <v>0</v>
      </c>
      <c r="I219" s="216">
        <f t="shared" si="74"/>
        <v>0</v>
      </c>
      <c r="J219" s="216">
        <f t="shared" si="74"/>
        <v>0</v>
      </c>
      <c r="K219" s="216">
        <f t="shared" si="74"/>
        <v>0</v>
      </c>
      <c r="L219" s="216">
        <f t="shared" si="74"/>
        <v>0</v>
      </c>
      <c r="M219" s="216">
        <f t="shared" si="74"/>
        <v>0</v>
      </c>
      <c r="N219" s="216">
        <f t="shared" si="74"/>
        <v>0</v>
      </c>
      <c r="O219" s="216">
        <f t="shared" si="74"/>
        <v>0</v>
      </c>
      <c r="P219" s="428">
        <f t="shared" si="69"/>
        <v>4927</v>
      </c>
      <c r="Q219" s="428">
        <f t="shared" si="70"/>
        <v>0</v>
      </c>
    </row>
    <row r="220" spans="1:17" ht="12.75">
      <c r="A220" s="235" t="s">
        <v>311</v>
      </c>
      <c r="B220" s="245"/>
      <c r="C220" s="214"/>
      <c r="D220" s="214"/>
      <c r="E220" s="214"/>
      <c r="F220" s="233"/>
      <c r="G220" s="234"/>
      <c r="H220" s="233"/>
      <c r="I220" s="234"/>
      <c r="J220" s="233"/>
      <c r="K220" s="234"/>
      <c r="L220" s="233"/>
      <c r="M220" s="234"/>
      <c r="N220" s="233"/>
      <c r="O220" s="234"/>
      <c r="P220" s="428">
        <f t="shared" si="69"/>
        <v>0</v>
      </c>
      <c r="Q220" s="428">
        <f t="shared" si="70"/>
        <v>0</v>
      </c>
    </row>
    <row r="221" spans="1:17" s="68" customFormat="1" ht="12.75">
      <c r="A221" s="246" t="s">
        <v>34</v>
      </c>
      <c r="B221" s="439" t="s">
        <v>200</v>
      </c>
      <c r="C221" s="214">
        <f>SUM(D221:O221)</f>
        <v>16420</v>
      </c>
      <c r="D221" s="214">
        <v>16420</v>
      </c>
      <c r="E221" s="214"/>
      <c r="F221" s="233"/>
      <c r="G221" s="234"/>
      <c r="H221" s="233"/>
      <c r="I221" s="234"/>
      <c r="J221" s="233"/>
      <c r="K221" s="234"/>
      <c r="L221" s="233"/>
      <c r="M221" s="234"/>
      <c r="N221" s="233"/>
      <c r="O221" s="234"/>
      <c r="P221" s="428">
        <f t="shared" si="69"/>
        <v>16420</v>
      </c>
      <c r="Q221" s="428">
        <f t="shared" si="70"/>
        <v>0</v>
      </c>
    </row>
    <row r="222" spans="1:17" s="68" customFormat="1" ht="12.75">
      <c r="A222" s="246" t="s">
        <v>475</v>
      </c>
      <c r="B222" s="439"/>
      <c r="C222" s="214">
        <v>16420</v>
      </c>
      <c r="D222" s="214">
        <v>16420</v>
      </c>
      <c r="E222" s="214">
        <v>0</v>
      </c>
      <c r="F222" s="233">
        <v>0</v>
      </c>
      <c r="G222" s="234">
        <v>0</v>
      </c>
      <c r="H222" s="233">
        <v>0</v>
      </c>
      <c r="I222" s="234">
        <v>0</v>
      </c>
      <c r="J222" s="233">
        <v>0</v>
      </c>
      <c r="K222" s="234">
        <v>0</v>
      </c>
      <c r="L222" s="233">
        <v>0</v>
      </c>
      <c r="M222" s="234">
        <v>0</v>
      </c>
      <c r="N222" s="233">
        <v>0</v>
      </c>
      <c r="O222" s="234">
        <v>0</v>
      </c>
      <c r="P222" s="428">
        <f t="shared" si="69"/>
        <v>16420</v>
      </c>
      <c r="Q222" s="428">
        <f t="shared" si="70"/>
        <v>0</v>
      </c>
    </row>
    <row r="223" spans="1:17" ht="12.75">
      <c r="A223" s="213" t="s">
        <v>702</v>
      </c>
      <c r="B223" s="263"/>
      <c r="C223" s="214">
        <v>0</v>
      </c>
      <c r="D223" s="214">
        <v>0</v>
      </c>
      <c r="E223" s="214">
        <v>0</v>
      </c>
      <c r="F223" s="214">
        <v>0</v>
      </c>
      <c r="G223" s="214">
        <v>0</v>
      </c>
      <c r="H223" s="214">
        <v>0</v>
      </c>
      <c r="I223" s="214">
        <v>0</v>
      </c>
      <c r="J223" s="214">
        <v>0</v>
      </c>
      <c r="K223" s="214">
        <v>0</v>
      </c>
      <c r="L223" s="214">
        <v>0</v>
      </c>
      <c r="M223" s="214">
        <v>0</v>
      </c>
      <c r="N223" s="214">
        <v>0</v>
      </c>
      <c r="O223" s="214">
        <v>0</v>
      </c>
      <c r="P223" s="428">
        <f t="shared" si="69"/>
        <v>0</v>
      </c>
      <c r="Q223" s="428">
        <f t="shared" si="70"/>
        <v>0</v>
      </c>
    </row>
    <row r="224" spans="1:17" ht="12.75">
      <c r="A224" s="438" t="s">
        <v>701</v>
      </c>
      <c r="B224" s="262"/>
      <c r="C224" s="216">
        <f aca="true" t="shared" si="75" ref="C224:O224">C222+C223</f>
        <v>16420</v>
      </c>
      <c r="D224" s="216">
        <f t="shared" si="75"/>
        <v>16420</v>
      </c>
      <c r="E224" s="216">
        <f t="shared" si="75"/>
        <v>0</v>
      </c>
      <c r="F224" s="216">
        <f t="shared" si="75"/>
        <v>0</v>
      </c>
      <c r="G224" s="216">
        <f t="shared" si="75"/>
        <v>0</v>
      </c>
      <c r="H224" s="216">
        <f t="shared" si="75"/>
        <v>0</v>
      </c>
      <c r="I224" s="216">
        <f t="shared" si="75"/>
        <v>0</v>
      </c>
      <c r="J224" s="216">
        <f t="shared" si="75"/>
        <v>0</v>
      </c>
      <c r="K224" s="216">
        <f t="shared" si="75"/>
        <v>0</v>
      </c>
      <c r="L224" s="216">
        <f t="shared" si="75"/>
        <v>0</v>
      </c>
      <c r="M224" s="216">
        <f t="shared" si="75"/>
        <v>0</v>
      </c>
      <c r="N224" s="216">
        <f t="shared" si="75"/>
        <v>0</v>
      </c>
      <c r="O224" s="216">
        <f t="shared" si="75"/>
        <v>0</v>
      </c>
      <c r="P224" s="428">
        <f t="shared" si="69"/>
        <v>16420</v>
      </c>
      <c r="Q224" s="428">
        <f t="shared" si="70"/>
        <v>0</v>
      </c>
    </row>
    <row r="225" spans="1:17" ht="12.75">
      <c r="A225" s="235" t="s">
        <v>194</v>
      </c>
      <c r="B225" s="245"/>
      <c r="C225" s="214"/>
      <c r="D225" s="214"/>
      <c r="E225" s="234"/>
      <c r="F225" s="233"/>
      <c r="G225" s="234"/>
      <c r="H225" s="233"/>
      <c r="I225" s="234"/>
      <c r="J225" s="233"/>
      <c r="K225" s="234"/>
      <c r="L225" s="233"/>
      <c r="M225" s="234"/>
      <c r="N225" s="233"/>
      <c r="O225" s="234"/>
      <c r="P225" s="428">
        <f t="shared" si="69"/>
        <v>0</v>
      </c>
      <c r="Q225" s="428">
        <f t="shared" si="70"/>
        <v>0</v>
      </c>
    </row>
    <row r="226" spans="1:17" s="68" customFormat="1" ht="12.75">
      <c r="A226" s="246" t="s">
        <v>34</v>
      </c>
      <c r="B226" s="439" t="s">
        <v>200</v>
      </c>
      <c r="C226" s="214">
        <f>SUM(D226:O226)</f>
        <v>2564</v>
      </c>
      <c r="D226" s="214">
        <v>959</v>
      </c>
      <c r="E226" s="214"/>
      <c r="F226" s="233"/>
      <c r="G226" s="234"/>
      <c r="H226" s="233">
        <v>1605</v>
      </c>
      <c r="I226" s="234"/>
      <c r="J226" s="233"/>
      <c r="K226" s="234"/>
      <c r="L226" s="233"/>
      <c r="M226" s="234"/>
      <c r="N226" s="233"/>
      <c r="O226" s="234"/>
      <c r="P226" s="428">
        <f t="shared" si="69"/>
        <v>2564</v>
      </c>
      <c r="Q226" s="428">
        <f t="shared" si="70"/>
        <v>0</v>
      </c>
    </row>
    <row r="227" spans="1:17" ht="12.75">
      <c r="A227" s="246" t="s">
        <v>475</v>
      </c>
      <c r="B227" s="263"/>
      <c r="C227" s="214">
        <v>7804</v>
      </c>
      <c r="D227" s="214">
        <v>5609</v>
      </c>
      <c r="E227" s="214">
        <v>0</v>
      </c>
      <c r="F227" s="217">
        <v>0</v>
      </c>
      <c r="G227" s="214">
        <v>0</v>
      </c>
      <c r="H227" s="217">
        <v>2195</v>
      </c>
      <c r="I227" s="214">
        <v>0</v>
      </c>
      <c r="J227" s="217">
        <v>0</v>
      </c>
      <c r="K227" s="214">
        <v>0</v>
      </c>
      <c r="L227" s="217">
        <v>0</v>
      </c>
      <c r="M227" s="214">
        <v>0</v>
      </c>
      <c r="N227" s="217">
        <v>0</v>
      </c>
      <c r="O227" s="214">
        <v>0</v>
      </c>
      <c r="P227" s="428">
        <f t="shared" si="69"/>
        <v>7804</v>
      </c>
      <c r="Q227" s="428">
        <f t="shared" si="70"/>
        <v>0</v>
      </c>
    </row>
    <row r="228" spans="1:17" ht="12.75">
      <c r="A228" s="213" t="s">
        <v>702</v>
      </c>
      <c r="B228" s="263"/>
      <c r="C228" s="214">
        <v>0</v>
      </c>
      <c r="D228" s="214">
        <v>0</v>
      </c>
      <c r="E228" s="214">
        <v>0</v>
      </c>
      <c r="F228" s="214">
        <v>0</v>
      </c>
      <c r="G228" s="214">
        <v>0</v>
      </c>
      <c r="H228" s="214">
        <v>0</v>
      </c>
      <c r="I228" s="214">
        <v>0</v>
      </c>
      <c r="J228" s="214">
        <v>0</v>
      </c>
      <c r="K228" s="214">
        <v>0</v>
      </c>
      <c r="L228" s="214">
        <v>0</v>
      </c>
      <c r="M228" s="214">
        <v>0</v>
      </c>
      <c r="N228" s="214">
        <v>0</v>
      </c>
      <c r="O228" s="214">
        <v>0</v>
      </c>
      <c r="P228" s="428">
        <f t="shared" si="69"/>
        <v>0</v>
      </c>
      <c r="Q228" s="428">
        <f t="shared" si="70"/>
        <v>0</v>
      </c>
    </row>
    <row r="229" spans="1:17" ht="12.75">
      <c r="A229" s="438" t="s">
        <v>701</v>
      </c>
      <c r="B229" s="262"/>
      <c r="C229" s="216">
        <f aca="true" t="shared" si="76" ref="C229:O229">C227+C228</f>
        <v>7804</v>
      </c>
      <c r="D229" s="216">
        <f t="shared" si="76"/>
        <v>5609</v>
      </c>
      <c r="E229" s="216">
        <f t="shared" si="76"/>
        <v>0</v>
      </c>
      <c r="F229" s="216">
        <f t="shared" si="76"/>
        <v>0</v>
      </c>
      <c r="G229" s="216">
        <f t="shared" si="76"/>
        <v>0</v>
      </c>
      <c r="H229" s="216">
        <f t="shared" si="76"/>
        <v>2195</v>
      </c>
      <c r="I229" s="216">
        <f t="shared" si="76"/>
        <v>0</v>
      </c>
      <c r="J229" s="216">
        <f t="shared" si="76"/>
        <v>0</v>
      </c>
      <c r="K229" s="216">
        <f t="shared" si="76"/>
        <v>0</v>
      </c>
      <c r="L229" s="216">
        <f t="shared" si="76"/>
        <v>0</v>
      </c>
      <c r="M229" s="216">
        <f t="shared" si="76"/>
        <v>0</v>
      </c>
      <c r="N229" s="216">
        <f t="shared" si="76"/>
        <v>0</v>
      </c>
      <c r="O229" s="216">
        <f t="shared" si="76"/>
        <v>0</v>
      </c>
      <c r="P229" s="428">
        <f t="shared" si="69"/>
        <v>7804</v>
      </c>
      <c r="Q229" s="428">
        <f t="shared" si="70"/>
        <v>0</v>
      </c>
    </row>
    <row r="230" spans="1:17" ht="12.75">
      <c r="A230" s="235" t="s">
        <v>312</v>
      </c>
      <c r="B230" s="245"/>
      <c r="C230" s="214"/>
      <c r="D230" s="214"/>
      <c r="E230" s="234"/>
      <c r="F230" s="233"/>
      <c r="G230" s="234"/>
      <c r="H230" s="233"/>
      <c r="I230" s="234"/>
      <c r="J230" s="233"/>
      <c r="K230" s="234"/>
      <c r="L230" s="233"/>
      <c r="M230" s="234"/>
      <c r="N230" s="233"/>
      <c r="O230" s="234"/>
      <c r="P230" s="428">
        <f t="shared" si="69"/>
        <v>0</v>
      </c>
      <c r="Q230" s="428">
        <f t="shared" si="70"/>
        <v>0</v>
      </c>
    </row>
    <row r="231" spans="1:17" s="68" customFormat="1" ht="12.75">
      <c r="A231" s="246" t="s">
        <v>34</v>
      </c>
      <c r="B231" s="439" t="s">
        <v>201</v>
      </c>
      <c r="C231" s="214">
        <f>SUM(D231:O231)</f>
        <v>50176</v>
      </c>
      <c r="D231" s="214">
        <v>50176</v>
      </c>
      <c r="E231" s="214"/>
      <c r="F231" s="233"/>
      <c r="G231" s="234"/>
      <c r="H231" s="233"/>
      <c r="I231" s="234"/>
      <c r="J231" s="233"/>
      <c r="K231" s="234"/>
      <c r="L231" s="233"/>
      <c r="M231" s="234"/>
      <c r="N231" s="233"/>
      <c r="O231" s="234"/>
      <c r="P231" s="428">
        <f t="shared" si="69"/>
        <v>50176</v>
      </c>
      <c r="Q231" s="428">
        <f t="shared" si="70"/>
        <v>0</v>
      </c>
    </row>
    <row r="232" spans="1:17" s="68" customFormat="1" ht="12.75">
      <c r="A232" s="246" t="s">
        <v>475</v>
      </c>
      <c r="B232" s="439"/>
      <c r="C232" s="214">
        <v>50176</v>
      </c>
      <c r="D232" s="214">
        <v>50176</v>
      </c>
      <c r="E232" s="214">
        <v>0</v>
      </c>
      <c r="F232" s="233">
        <v>0</v>
      </c>
      <c r="G232" s="234">
        <v>0</v>
      </c>
      <c r="H232" s="233">
        <v>0</v>
      </c>
      <c r="I232" s="234">
        <v>0</v>
      </c>
      <c r="J232" s="233">
        <v>0</v>
      </c>
      <c r="K232" s="234">
        <v>0</v>
      </c>
      <c r="L232" s="233">
        <v>0</v>
      </c>
      <c r="M232" s="234">
        <v>0</v>
      </c>
      <c r="N232" s="233">
        <v>0</v>
      </c>
      <c r="O232" s="234">
        <v>0</v>
      </c>
      <c r="P232" s="428">
        <f t="shared" si="69"/>
        <v>50176</v>
      </c>
      <c r="Q232" s="428">
        <f t="shared" si="70"/>
        <v>0</v>
      </c>
    </row>
    <row r="233" spans="1:17" ht="12.75">
      <c r="A233" s="213" t="s">
        <v>702</v>
      </c>
      <c r="B233" s="263"/>
      <c r="C233" s="214">
        <v>0</v>
      </c>
      <c r="D233" s="214">
        <v>0</v>
      </c>
      <c r="E233" s="214">
        <v>0</v>
      </c>
      <c r="F233" s="214">
        <v>0</v>
      </c>
      <c r="G233" s="214">
        <v>0</v>
      </c>
      <c r="H233" s="214">
        <v>0</v>
      </c>
      <c r="I233" s="214">
        <v>0</v>
      </c>
      <c r="J233" s="214">
        <v>0</v>
      </c>
      <c r="K233" s="214">
        <v>0</v>
      </c>
      <c r="L233" s="214">
        <v>0</v>
      </c>
      <c r="M233" s="214">
        <v>0</v>
      </c>
      <c r="N233" s="214">
        <v>0</v>
      </c>
      <c r="O233" s="214">
        <v>0</v>
      </c>
      <c r="P233" s="428">
        <f t="shared" si="69"/>
        <v>0</v>
      </c>
      <c r="Q233" s="428">
        <f t="shared" si="70"/>
        <v>0</v>
      </c>
    </row>
    <row r="234" spans="1:17" ht="12.75">
      <c r="A234" s="438" t="s">
        <v>701</v>
      </c>
      <c r="B234" s="262"/>
      <c r="C234" s="216">
        <f aca="true" t="shared" si="77" ref="C234:O234">C232+C233</f>
        <v>50176</v>
      </c>
      <c r="D234" s="216">
        <f t="shared" si="77"/>
        <v>50176</v>
      </c>
      <c r="E234" s="216">
        <f t="shared" si="77"/>
        <v>0</v>
      </c>
      <c r="F234" s="216">
        <f t="shared" si="77"/>
        <v>0</v>
      </c>
      <c r="G234" s="216">
        <f t="shared" si="77"/>
        <v>0</v>
      </c>
      <c r="H234" s="216">
        <f t="shared" si="77"/>
        <v>0</v>
      </c>
      <c r="I234" s="216">
        <f t="shared" si="77"/>
        <v>0</v>
      </c>
      <c r="J234" s="216">
        <f t="shared" si="77"/>
        <v>0</v>
      </c>
      <c r="K234" s="216">
        <f t="shared" si="77"/>
        <v>0</v>
      </c>
      <c r="L234" s="216">
        <f t="shared" si="77"/>
        <v>0</v>
      </c>
      <c r="M234" s="216">
        <f t="shared" si="77"/>
        <v>0</v>
      </c>
      <c r="N234" s="216">
        <f t="shared" si="77"/>
        <v>0</v>
      </c>
      <c r="O234" s="216">
        <f t="shared" si="77"/>
        <v>0</v>
      </c>
      <c r="P234" s="428">
        <f t="shared" si="69"/>
        <v>50176</v>
      </c>
      <c r="Q234" s="428">
        <f t="shared" si="70"/>
        <v>0</v>
      </c>
    </row>
    <row r="235" spans="1:17" ht="12.75">
      <c r="A235" s="235" t="s">
        <v>195</v>
      </c>
      <c r="B235" s="245"/>
      <c r="C235" s="214"/>
      <c r="D235" s="214"/>
      <c r="E235" s="234"/>
      <c r="F235" s="233"/>
      <c r="G235" s="234"/>
      <c r="H235" s="233"/>
      <c r="I235" s="234"/>
      <c r="J235" s="233"/>
      <c r="K235" s="234"/>
      <c r="L235" s="233"/>
      <c r="M235" s="234"/>
      <c r="N235" s="233"/>
      <c r="O235" s="234"/>
      <c r="P235" s="428">
        <f t="shared" si="69"/>
        <v>0</v>
      </c>
      <c r="Q235" s="428">
        <f t="shared" si="70"/>
        <v>0</v>
      </c>
    </row>
    <row r="236" spans="1:17" s="68" customFormat="1" ht="12.75">
      <c r="A236" s="246" t="s">
        <v>34</v>
      </c>
      <c r="B236" s="439" t="s">
        <v>200</v>
      </c>
      <c r="C236" s="214">
        <f>SUM(D236:O236)</f>
        <v>18156</v>
      </c>
      <c r="D236" s="214">
        <v>18156</v>
      </c>
      <c r="E236" s="214"/>
      <c r="F236" s="233"/>
      <c r="G236" s="234"/>
      <c r="H236" s="233"/>
      <c r="I236" s="234"/>
      <c r="J236" s="233"/>
      <c r="K236" s="234"/>
      <c r="L236" s="233"/>
      <c r="M236" s="234"/>
      <c r="N236" s="233"/>
      <c r="O236" s="234"/>
      <c r="P236" s="428">
        <f t="shared" si="69"/>
        <v>18156</v>
      </c>
      <c r="Q236" s="428">
        <f t="shared" si="70"/>
        <v>0</v>
      </c>
    </row>
    <row r="237" spans="1:17" s="68" customFormat="1" ht="12.75">
      <c r="A237" s="246" t="s">
        <v>475</v>
      </c>
      <c r="B237" s="439"/>
      <c r="C237" s="214">
        <v>18156</v>
      </c>
      <c r="D237" s="214">
        <v>18156</v>
      </c>
      <c r="E237" s="214">
        <v>0</v>
      </c>
      <c r="F237" s="233">
        <v>0</v>
      </c>
      <c r="G237" s="234">
        <v>0</v>
      </c>
      <c r="H237" s="233">
        <v>0</v>
      </c>
      <c r="I237" s="234">
        <v>0</v>
      </c>
      <c r="J237" s="233">
        <v>0</v>
      </c>
      <c r="K237" s="234">
        <v>0</v>
      </c>
      <c r="L237" s="233">
        <v>0</v>
      </c>
      <c r="M237" s="234">
        <v>0</v>
      </c>
      <c r="N237" s="233">
        <v>0</v>
      </c>
      <c r="O237" s="234">
        <v>0</v>
      </c>
      <c r="P237" s="428">
        <f t="shared" si="69"/>
        <v>18156</v>
      </c>
      <c r="Q237" s="428">
        <f t="shared" si="70"/>
        <v>0</v>
      </c>
    </row>
    <row r="238" spans="1:17" ht="12.75">
      <c r="A238" s="213" t="s">
        <v>702</v>
      </c>
      <c r="B238" s="263"/>
      <c r="C238" s="214">
        <v>0</v>
      </c>
      <c r="D238" s="214">
        <v>0</v>
      </c>
      <c r="E238" s="214">
        <v>0</v>
      </c>
      <c r="F238" s="214">
        <v>0</v>
      </c>
      <c r="G238" s="214">
        <v>0</v>
      </c>
      <c r="H238" s="214">
        <v>0</v>
      </c>
      <c r="I238" s="214">
        <v>0</v>
      </c>
      <c r="J238" s="214">
        <v>0</v>
      </c>
      <c r="K238" s="214">
        <v>0</v>
      </c>
      <c r="L238" s="214">
        <v>0</v>
      </c>
      <c r="M238" s="214">
        <v>0</v>
      </c>
      <c r="N238" s="214">
        <v>0</v>
      </c>
      <c r="O238" s="214">
        <v>0</v>
      </c>
      <c r="P238" s="428">
        <f t="shared" si="69"/>
        <v>0</v>
      </c>
      <c r="Q238" s="428">
        <f t="shared" si="70"/>
        <v>0</v>
      </c>
    </row>
    <row r="239" spans="1:17" ht="12.75">
      <c r="A239" s="438" t="s">
        <v>701</v>
      </c>
      <c r="B239" s="262"/>
      <c r="C239" s="216">
        <f aca="true" t="shared" si="78" ref="C239:O239">C237+C238</f>
        <v>18156</v>
      </c>
      <c r="D239" s="216">
        <f t="shared" si="78"/>
        <v>18156</v>
      </c>
      <c r="E239" s="216">
        <f t="shared" si="78"/>
        <v>0</v>
      </c>
      <c r="F239" s="216">
        <f t="shared" si="78"/>
        <v>0</v>
      </c>
      <c r="G239" s="216">
        <f t="shared" si="78"/>
        <v>0</v>
      </c>
      <c r="H239" s="216">
        <f t="shared" si="78"/>
        <v>0</v>
      </c>
      <c r="I239" s="216">
        <f t="shared" si="78"/>
        <v>0</v>
      </c>
      <c r="J239" s="216">
        <f t="shared" si="78"/>
        <v>0</v>
      </c>
      <c r="K239" s="216">
        <f t="shared" si="78"/>
        <v>0</v>
      </c>
      <c r="L239" s="216">
        <f t="shared" si="78"/>
        <v>0</v>
      </c>
      <c r="M239" s="216">
        <f t="shared" si="78"/>
        <v>0</v>
      </c>
      <c r="N239" s="216">
        <f t="shared" si="78"/>
        <v>0</v>
      </c>
      <c r="O239" s="216">
        <f t="shared" si="78"/>
        <v>0</v>
      </c>
      <c r="P239" s="428">
        <f t="shared" si="69"/>
        <v>18156</v>
      </c>
      <c r="Q239" s="428">
        <f t="shared" si="70"/>
        <v>0</v>
      </c>
    </row>
    <row r="240" spans="1:17" ht="12.75">
      <c r="A240" s="235" t="s">
        <v>197</v>
      </c>
      <c r="B240" s="245"/>
      <c r="C240" s="214"/>
      <c r="D240" s="214"/>
      <c r="E240" s="234"/>
      <c r="F240" s="233"/>
      <c r="G240" s="234"/>
      <c r="H240" s="233"/>
      <c r="I240" s="234"/>
      <c r="J240" s="233"/>
      <c r="K240" s="234"/>
      <c r="L240" s="233"/>
      <c r="M240" s="234"/>
      <c r="N240" s="233"/>
      <c r="O240" s="234"/>
      <c r="P240" s="428">
        <f t="shared" si="69"/>
        <v>0</v>
      </c>
      <c r="Q240" s="428">
        <f t="shared" si="70"/>
        <v>0</v>
      </c>
    </row>
    <row r="241" spans="1:17" s="68" customFormat="1" ht="12.75">
      <c r="A241" s="246" t="s">
        <v>34</v>
      </c>
      <c r="B241" s="439" t="s">
        <v>200</v>
      </c>
      <c r="C241" s="214">
        <f>SUM(D241:O241)</f>
        <v>6594</v>
      </c>
      <c r="D241" s="214">
        <v>6594</v>
      </c>
      <c r="E241" s="214"/>
      <c r="F241" s="233"/>
      <c r="G241" s="234"/>
      <c r="H241" s="233"/>
      <c r="I241" s="234"/>
      <c r="J241" s="233"/>
      <c r="K241" s="234"/>
      <c r="L241" s="233"/>
      <c r="M241" s="234"/>
      <c r="N241" s="233"/>
      <c r="O241" s="234"/>
      <c r="P241" s="428">
        <f t="shared" si="69"/>
        <v>6594</v>
      </c>
      <c r="Q241" s="428">
        <f t="shared" si="70"/>
        <v>0</v>
      </c>
    </row>
    <row r="242" spans="1:17" s="68" customFormat="1" ht="12.75">
      <c r="A242" s="246" t="s">
        <v>475</v>
      </c>
      <c r="B242" s="439"/>
      <c r="C242" s="214">
        <v>6594</v>
      </c>
      <c r="D242" s="214">
        <v>6594</v>
      </c>
      <c r="E242" s="214">
        <v>0</v>
      </c>
      <c r="F242" s="233">
        <v>0</v>
      </c>
      <c r="G242" s="234">
        <v>0</v>
      </c>
      <c r="H242" s="233">
        <v>0</v>
      </c>
      <c r="I242" s="234">
        <v>0</v>
      </c>
      <c r="J242" s="233">
        <v>0</v>
      </c>
      <c r="K242" s="234">
        <v>0</v>
      </c>
      <c r="L242" s="233">
        <v>0</v>
      </c>
      <c r="M242" s="234">
        <v>0</v>
      </c>
      <c r="N242" s="233">
        <v>0</v>
      </c>
      <c r="O242" s="234">
        <v>0</v>
      </c>
      <c r="P242" s="428">
        <f t="shared" si="69"/>
        <v>6594</v>
      </c>
      <c r="Q242" s="428">
        <f t="shared" si="70"/>
        <v>0</v>
      </c>
    </row>
    <row r="243" spans="1:17" ht="12.75">
      <c r="A243" s="213" t="s">
        <v>702</v>
      </c>
      <c r="B243" s="263"/>
      <c r="C243" s="214">
        <v>0</v>
      </c>
      <c r="D243" s="214">
        <v>0</v>
      </c>
      <c r="E243" s="214">
        <v>0</v>
      </c>
      <c r="F243" s="214">
        <v>0</v>
      </c>
      <c r="G243" s="214">
        <v>0</v>
      </c>
      <c r="H243" s="214">
        <v>0</v>
      </c>
      <c r="I243" s="214">
        <v>0</v>
      </c>
      <c r="J243" s="214">
        <v>0</v>
      </c>
      <c r="K243" s="214">
        <v>0</v>
      </c>
      <c r="L243" s="214">
        <v>0</v>
      </c>
      <c r="M243" s="214">
        <v>0</v>
      </c>
      <c r="N243" s="214">
        <v>0</v>
      </c>
      <c r="O243" s="214">
        <v>0</v>
      </c>
      <c r="P243" s="428">
        <f t="shared" si="69"/>
        <v>0</v>
      </c>
      <c r="Q243" s="428">
        <f t="shared" si="70"/>
        <v>0</v>
      </c>
    </row>
    <row r="244" spans="1:17" ht="12.75">
      <c r="A244" s="438" t="s">
        <v>701</v>
      </c>
      <c r="B244" s="262"/>
      <c r="C244" s="216">
        <f aca="true" t="shared" si="79" ref="C244:O244">C242+C243</f>
        <v>6594</v>
      </c>
      <c r="D244" s="216">
        <f t="shared" si="79"/>
        <v>6594</v>
      </c>
      <c r="E244" s="216">
        <f t="shared" si="79"/>
        <v>0</v>
      </c>
      <c r="F244" s="216">
        <f t="shared" si="79"/>
        <v>0</v>
      </c>
      <c r="G244" s="216">
        <f t="shared" si="79"/>
        <v>0</v>
      </c>
      <c r="H244" s="216">
        <f t="shared" si="79"/>
        <v>0</v>
      </c>
      <c r="I244" s="216">
        <f t="shared" si="79"/>
        <v>0</v>
      </c>
      <c r="J244" s="216">
        <f t="shared" si="79"/>
        <v>0</v>
      </c>
      <c r="K244" s="216">
        <f t="shared" si="79"/>
        <v>0</v>
      </c>
      <c r="L244" s="216">
        <f t="shared" si="79"/>
        <v>0</v>
      </c>
      <c r="M244" s="216">
        <f t="shared" si="79"/>
        <v>0</v>
      </c>
      <c r="N244" s="216">
        <f t="shared" si="79"/>
        <v>0</v>
      </c>
      <c r="O244" s="216">
        <f t="shared" si="79"/>
        <v>0</v>
      </c>
      <c r="P244" s="428">
        <f t="shared" si="69"/>
        <v>6594</v>
      </c>
      <c r="Q244" s="428">
        <f t="shared" si="70"/>
        <v>0</v>
      </c>
    </row>
    <row r="245" spans="1:17" ht="12.75">
      <c r="A245" s="235" t="s">
        <v>313</v>
      </c>
      <c r="B245" s="245"/>
      <c r="C245" s="214"/>
      <c r="D245" s="214"/>
      <c r="E245" s="234"/>
      <c r="F245" s="233"/>
      <c r="G245" s="234"/>
      <c r="H245" s="233"/>
      <c r="I245" s="234"/>
      <c r="J245" s="233"/>
      <c r="K245" s="234"/>
      <c r="L245" s="233"/>
      <c r="M245" s="234"/>
      <c r="N245" s="233"/>
      <c r="O245" s="234"/>
      <c r="P245" s="428">
        <f t="shared" si="69"/>
        <v>0</v>
      </c>
      <c r="Q245" s="428">
        <f t="shared" si="70"/>
        <v>0</v>
      </c>
    </row>
    <row r="246" spans="1:17" s="68" customFormat="1" ht="12.75">
      <c r="A246" s="246" t="s">
        <v>34</v>
      </c>
      <c r="B246" s="439" t="s">
        <v>200</v>
      </c>
      <c r="C246" s="214">
        <f>SUM(D246:O246)</f>
        <v>140</v>
      </c>
      <c r="D246" s="214">
        <v>140</v>
      </c>
      <c r="E246" s="214"/>
      <c r="F246" s="233"/>
      <c r="G246" s="234"/>
      <c r="H246" s="233"/>
      <c r="I246" s="234"/>
      <c r="J246" s="233"/>
      <c r="K246" s="234"/>
      <c r="L246" s="233"/>
      <c r="M246" s="234"/>
      <c r="N246" s="233"/>
      <c r="O246" s="234"/>
      <c r="P246" s="428">
        <f t="shared" si="69"/>
        <v>140</v>
      </c>
      <c r="Q246" s="428">
        <f t="shared" si="70"/>
        <v>0</v>
      </c>
    </row>
    <row r="247" spans="1:17" s="68" customFormat="1" ht="12.75">
      <c r="A247" s="246" t="s">
        <v>475</v>
      </c>
      <c r="B247" s="439"/>
      <c r="C247" s="214">
        <v>140</v>
      </c>
      <c r="D247" s="214">
        <v>140</v>
      </c>
      <c r="E247" s="214">
        <v>0</v>
      </c>
      <c r="F247" s="233">
        <v>0</v>
      </c>
      <c r="G247" s="234">
        <v>0</v>
      </c>
      <c r="H247" s="233">
        <v>0</v>
      </c>
      <c r="I247" s="234">
        <v>0</v>
      </c>
      <c r="J247" s="233">
        <v>0</v>
      </c>
      <c r="K247" s="234">
        <v>0</v>
      </c>
      <c r="L247" s="233">
        <v>0</v>
      </c>
      <c r="M247" s="234">
        <v>0</v>
      </c>
      <c r="N247" s="233">
        <v>0</v>
      </c>
      <c r="O247" s="234">
        <v>0</v>
      </c>
      <c r="P247" s="428">
        <f t="shared" si="69"/>
        <v>140</v>
      </c>
      <c r="Q247" s="428">
        <f t="shared" si="70"/>
        <v>0</v>
      </c>
    </row>
    <row r="248" spans="1:17" ht="12.75">
      <c r="A248" s="213" t="s">
        <v>702</v>
      </c>
      <c r="B248" s="263"/>
      <c r="C248" s="214">
        <v>0</v>
      </c>
      <c r="D248" s="214">
        <v>0</v>
      </c>
      <c r="E248" s="214">
        <v>0</v>
      </c>
      <c r="F248" s="214">
        <v>0</v>
      </c>
      <c r="G248" s="214">
        <v>0</v>
      </c>
      <c r="H248" s="214">
        <v>0</v>
      </c>
      <c r="I248" s="214">
        <v>0</v>
      </c>
      <c r="J248" s="214">
        <v>0</v>
      </c>
      <c r="K248" s="214">
        <v>0</v>
      </c>
      <c r="L248" s="214">
        <v>0</v>
      </c>
      <c r="M248" s="214">
        <v>0</v>
      </c>
      <c r="N248" s="214">
        <v>0</v>
      </c>
      <c r="O248" s="214">
        <v>0</v>
      </c>
      <c r="P248" s="428">
        <f t="shared" si="69"/>
        <v>0</v>
      </c>
      <c r="Q248" s="428">
        <f t="shared" si="70"/>
        <v>0</v>
      </c>
    </row>
    <row r="249" spans="1:17" ht="12.75">
      <c r="A249" s="438" t="s">
        <v>701</v>
      </c>
      <c r="B249" s="262"/>
      <c r="C249" s="216">
        <f aca="true" t="shared" si="80" ref="C249:O249">C247+C248</f>
        <v>140</v>
      </c>
      <c r="D249" s="216">
        <f t="shared" si="80"/>
        <v>140</v>
      </c>
      <c r="E249" s="216">
        <f t="shared" si="80"/>
        <v>0</v>
      </c>
      <c r="F249" s="216">
        <f t="shared" si="80"/>
        <v>0</v>
      </c>
      <c r="G249" s="216">
        <f t="shared" si="80"/>
        <v>0</v>
      </c>
      <c r="H249" s="216">
        <f t="shared" si="80"/>
        <v>0</v>
      </c>
      <c r="I249" s="216">
        <f t="shared" si="80"/>
        <v>0</v>
      </c>
      <c r="J249" s="216">
        <f t="shared" si="80"/>
        <v>0</v>
      </c>
      <c r="K249" s="216">
        <f t="shared" si="80"/>
        <v>0</v>
      </c>
      <c r="L249" s="216">
        <f t="shared" si="80"/>
        <v>0</v>
      </c>
      <c r="M249" s="216">
        <f t="shared" si="80"/>
        <v>0</v>
      </c>
      <c r="N249" s="216">
        <f t="shared" si="80"/>
        <v>0</v>
      </c>
      <c r="O249" s="216">
        <f t="shared" si="80"/>
        <v>0</v>
      </c>
      <c r="P249" s="428">
        <f t="shared" si="69"/>
        <v>140</v>
      </c>
      <c r="Q249" s="428">
        <f t="shared" si="70"/>
        <v>0</v>
      </c>
    </row>
    <row r="250" spans="1:17" ht="12.75">
      <c r="A250" s="235" t="s">
        <v>314</v>
      </c>
      <c r="B250" s="245"/>
      <c r="C250" s="214"/>
      <c r="D250" s="214"/>
      <c r="E250" s="234"/>
      <c r="F250" s="233"/>
      <c r="G250" s="234"/>
      <c r="H250" s="233"/>
      <c r="I250" s="234"/>
      <c r="J250" s="233"/>
      <c r="K250" s="234"/>
      <c r="L250" s="233"/>
      <c r="M250" s="234"/>
      <c r="N250" s="233"/>
      <c r="O250" s="234"/>
      <c r="P250" s="428">
        <f t="shared" si="69"/>
        <v>0</v>
      </c>
      <c r="Q250" s="428">
        <f t="shared" si="70"/>
        <v>0</v>
      </c>
    </row>
    <row r="251" spans="1:17" s="68" customFormat="1" ht="12.75">
      <c r="A251" s="246" t="s">
        <v>34</v>
      </c>
      <c r="B251" s="439" t="s">
        <v>200</v>
      </c>
      <c r="C251" s="214">
        <f>SUM(D251:O251)</f>
        <v>167</v>
      </c>
      <c r="D251" s="214">
        <v>167</v>
      </c>
      <c r="E251" s="214"/>
      <c r="F251" s="233"/>
      <c r="G251" s="234"/>
      <c r="H251" s="233"/>
      <c r="I251" s="234"/>
      <c r="J251" s="233"/>
      <c r="K251" s="234"/>
      <c r="L251" s="233"/>
      <c r="M251" s="234"/>
      <c r="N251" s="233"/>
      <c r="O251" s="234"/>
      <c r="P251" s="428">
        <f t="shared" si="69"/>
        <v>167</v>
      </c>
      <c r="Q251" s="428">
        <f t="shared" si="70"/>
        <v>0</v>
      </c>
    </row>
    <row r="252" spans="1:17" s="68" customFormat="1" ht="12.75">
      <c r="A252" s="246" t="s">
        <v>475</v>
      </c>
      <c r="B252" s="439"/>
      <c r="C252" s="214">
        <v>167</v>
      </c>
      <c r="D252" s="214">
        <v>167</v>
      </c>
      <c r="E252" s="214">
        <v>0</v>
      </c>
      <c r="F252" s="233">
        <v>0</v>
      </c>
      <c r="G252" s="234">
        <v>0</v>
      </c>
      <c r="H252" s="233">
        <v>0</v>
      </c>
      <c r="I252" s="234">
        <v>0</v>
      </c>
      <c r="J252" s="233">
        <v>0</v>
      </c>
      <c r="K252" s="234">
        <v>0</v>
      </c>
      <c r="L252" s="233">
        <v>0</v>
      </c>
      <c r="M252" s="234">
        <v>0</v>
      </c>
      <c r="N252" s="233">
        <v>0</v>
      </c>
      <c r="O252" s="234">
        <v>0</v>
      </c>
      <c r="P252" s="428">
        <f t="shared" si="69"/>
        <v>167</v>
      </c>
      <c r="Q252" s="428">
        <f t="shared" si="70"/>
        <v>0</v>
      </c>
    </row>
    <row r="253" spans="1:17" ht="12.75">
      <c r="A253" s="213" t="s">
        <v>702</v>
      </c>
      <c r="B253" s="263"/>
      <c r="C253" s="214">
        <v>0</v>
      </c>
      <c r="D253" s="214">
        <v>0</v>
      </c>
      <c r="E253" s="214">
        <v>0</v>
      </c>
      <c r="F253" s="214">
        <v>0</v>
      </c>
      <c r="G253" s="214">
        <v>0</v>
      </c>
      <c r="H253" s="214">
        <v>0</v>
      </c>
      <c r="I253" s="214">
        <v>0</v>
      </c>
      <c r="J253" s="214">
        <v>0</v>
      </c>
      <c r="K253" s="214">
        <v>0</v>
      </c>
      <c r="L253" s="214">
        <v>0</v>
      </c>
      <c r="M253" s="214">
        <v>0</v>
      </c>
      <c r="N253" s="214">
        <v>0</v>
      </c>
      <c r="O253" s="214">
        <v>0</v>
      </c>
      <c r="P253" s="428">
        <f t="shared" si="69"/>
        <v>0</v>
      </c>
      <c r="Q253" s="428">
        <f t="shared" si="70"/>
        <v>0</v>
      </c>
    </row>
    <row r="254" spans="1:17" ht="12.75">
      <c r="A254" s="438" t="s">
        <v>701</v>
      </c>
      <c r="B254" s="262"/>
      <c r="C254" s="216">
        <f aca="true" t="shared" si="81" ref="C254:O254">C252+C253</f>
        <v>167</v>
      </c>
      <c r="D254" s="216">
        <f t="shared" si="81"/>
        <v>167</v>
      </c>
      <c r="E254" s="216">
        <f t="shared" si="81"/>
        <v>0</v>
      </c>
      <c r="F254" s="216">
        <f t="shared" si="81"/>
        <v>0</v>
      </c>
      <c r="G254" s="216">
        <f t="shared" si="81"/>
        <v>0</v>
      </c>
      <c r="H254" s="216">
        <f t="shared" si="81"/>
        <v>0</v>
      </c>
      <c r="I254" s="216">
        <f t="shared" si="81"/>
        <v>0</v>
      </c>
      <c r="J254" s="216">
        <f t="shared" si="81"/>
        <v>0</v>
      </c>
      <c r="K254" s="216">
        <f t="shared" si="81"/>
        <v>0</v>
      </c>
      <c r="L254" s="216">
        <f t="shared" si="81"/>
        <v>0</v>
      </c>
      <c r="M254" s="216">
        <f t="shared" si="81"/>
        <v>0</v>
      </c>
      <c r="N254" s="216">
        <f t="shared" si="81"/>
        <v>0</v>
      </c>
      <c r="O254" s="216">
        <f t="shared" si="81"/>
        <v>0</v>
      </c>
      <c r="P254" s="428">
        <f t="shared" si="69"/>
        <v>167</v>
      </c>
      <c r="Q254" s="428">
        <f t="shared" si="70"/>
        <v>0</v>
      </c>
    </row>
    <row r="255" spans="1:17" ht="12.75">
      <c r="A255" s="235" t="s">
        <v>315</v>
      </c>
      <c r="B255" s="245"/>
      <c r="C255" s="214"/>
      <c r="D255" s="214"/>
      <c r="E255" s="234"/>
      <c r="F255" s="233"/>
      <c r="G255" s="234"/>
      <c r="H255" s="233"/>
      <c r="I255" s="234"/>
      <c r="J255" s="233"/>
      <c r="K255" s="234"/>
      <c r="L255" s="233"/>
      <c r="M255" s="234"/>
      <c r="N255" s="233"/>
      <c r="O255" s="234"/>
      <c r="P255" s="428">
        <f t="shared" si="69"/>
        <v>0</v>
      </c>
      <c r="Q255" s="428">
        <f t="shared" si="70"/>
        <v>0</v>
      </c>
    </row>
    <row r="256" spans="1:17" s="68" customFormat="1" ht="12.75">
      <c r="A256" s="246" t="s">
        <v>34</v>
      </c>
      <c r="B256" s="439" t="s">
        <v>200</v>
      </c>
      <c r="C256" s="214">
        <f>SUM(D256:O256)</f>
        <v>5893</v>
      </c>
      <c r="D256" s="214">
        <v>5893</v>
      </c>
      <c r="E256" s="214"/>
      <c r="F256" s="233"/>
      <c r="G256" s="234"/>
      <c r="H256" s="233"/>
      <c r="I256" s="234"/>
      <c r="J256" s="233"/>
      <c r="K256" s="234"/>
      <c r="L256" s="233"/>
      <c r="M256" s="234"/>
      <c r="N256" s="233"/>
      <c r="O256" s="234"/>
      <c r="P256" s="428">
        <f t="shared" si="69"/>
        <v>5893</v>
      </c>
      <c r="Q256" s="428">
        <f t="shared" si="70"/>
        <v>0</v>
      </c>
    </row>
    <row r="257" spans="1:17" s="68" customFormat="1" ht="12.75">
      <c r="A257" s="246" t="s">
        <v>475</v>
      </c>
      <c r="B257" s="439"/>
      <c r="C257" s="214">
        <v>5893</v>
      </c>
      <c r="D257" s="214">
        <v>5893</v>
      </c>
      <c r="E257" s="214">
        <v>0</v>
      </c>
      <c r="F257" s="233">
        <v>0</v>
      </c>
      <c r="G257" s="234">
        <v>0</v>
      </c>
      <c r="H257" s="233">
        <v>0</v>
      </c>
      <c r="I257" s="234">
        <v>0</v>
      </c>
      <c r="J257" s="233">
        <v>0</v>
      </c>
      <c r="K257" s="234">
        <v>0</v>
      </c>
      <c r="L257" s="233">
        <v>0</v>
      </c>
      <c r="M257" s="234">
        <v>0</v>
      </c>
      <c r="N257" s="233">
        <v>0</v>
      </c>
      <c r="O257" s="234">
        <v>0</v>
      </c>
      <c r="P257" s="428">
        <f t="shared" si="69"/>
        <v>5893</v>
      </c>
      <c r="Q257" s="428">
        <f t="shared" si="70"/>
        <v>0</v>
      </c>
    </row>
    <row r="258" spans="1:17" ht="12.75">
      <c r="A258" s="213" t="s">
        <v>702</v>
      </c>
      <c r="B258" s="263"/>
      <c r="C258" s="214">
        <v>0</v>
      </c>
      <c r="D258" s="214">
        <v>0</v>
      </c>
      <c r="E258" s="214">
        <v>0</v>
      </c>
      <c r="F258" s="214">
        <v>0</v>
      </c>
      <c r="G258" s="214">
        <v>0</v>
      </c>
      <c r="H258" s="214">
        <v>0</v>
      </c>
      <c r="I258" s="214">
        <v>0</v>
      </c>
      <c r="J258" s="214">
        <v>0</v>
      </c>
      <c r="K258" s="214">
        <v>0</v>
      </c>
      <c r="L258" s="214">
        <v>0</v>
      </c>
      <c r="M258" s="214">
        <v>0</v>
      </c>
      <c r="N258" s="214">
        <v>0</v>
      </c>
      <c r="O258" s="214">
        <v>0</v>
      </c>
      <c r="P258" s="428">
        <f t="shared" si="69"/>
        <v>0</v>
      </c>
      <c r="Q258" s="428">
        <f t="shared" si="70"/>
        <v>0</v>
      </c>
    </row>
    <row r="259" spans="1:17" ht="12.75">
      <c r="A259" s="438" t="s">
        <v>701</v>
      </c>
      <c r="B259" s="262"/>
      <c r="C259" s="216">
        <f aca="true" t="shared" si="82" ref="C259:O259">C257+C258</f>
        <v>5893</v>
      </c>
      <c r="D259" s="216">
        <f t="shared" si="82"/>
        <v>5893</v>
      </c>
      <c r="E259" s="216">
        <f t="shared" si="82"/>
        <v>0</v>
      </c>
      <c r="F259" s="216">
        <f t="shared" si="82"/>
        <v>0</v>
      </c>
      <c r="G259" s="216">
        <f t="shared" si="82"/>
        <v>0</v>
      </c>
      <c r="H259" s="216">
        <f t="shared" si="82"/>
        <v>0</v>
      </c>
      <c r="I259" s="216">
        <f t="shared" si="82"/>
        <v>0</v>
      </c>
      <c r="J259" s="216">
        <f t="shared" si="82"/>
        <v>0</v>
      </c>
      <c r="K259" s="216">
        <f t="shared" si="82"/>
        <v>0</v>
      </c>
      <c r="L259" s="216">
        <f t="shared" si="82"/>
        <v>0</v>
      </c>
      <c r="M259" s="216">
        <f t="shared" si="82"/>
        <v>0</v>
      </c>
      <c r="N259" s="216">
        <f t="shared" si="82"/>
        <v>0</v>
      </c>
      <c r="O259" s="216">
        <f t="shared" si="82"/>
        <v>0</v>
      </c>
      <c r="P259" s="428">
        <f t="shared" si="69"/>
        <v>5893</v>
      </c>
      <c r="Q259" s="428">
        <f t="shared" si="70"/>
        <v>0</v>
      </c>
    </row>
    <row r="260" spans="1:17" ht="12.75">
      <c r="A260" s="235" t="s">
        <v>198</v>
      </c>
      <c r="B260" s="245"/>
      <c r="C260" s="214"/>
      <c r="D260" s="214"/>
      <c r="E260" s="234"/>
      <c r="F260" s="233"/>
      <c r="G260" s="234"/>
      <c r="H260" s="233"/>
      <c r="I260" s="234"/>
      <c r="J260" s="233"/>
      <c r="K260" s="234"/>
      <c r="L260" s="233"/>
      <c r="M260" s="234"/>
      <c r="N260" s="233"/>
      <c r="O260" s="234"/>
      <c r="P260" s="428">
        <f t="shared" si="69"/>
        <v>0</v>
      </c>
      <c r="Q260" s="428">
        <f t="shared" si="70"/>
        <v>0</v>
      </c>
    </row>
    <row r="261" spans="1:17" s="68" customFormat="1" ht="12.75">
      <c r="A261" s="246" t="s">
        <v>34</v>
      </c>
      <c r="B261" s="439" t="s">
        <v>200</v>
      </c>
      <c r="C261" s="214">
        <f>SUM(D261:O261)</f>
        <v>2059</v>
      </c>
      <c r="D261" s="214">
        <v>51</v>
      </c>
      <c r="E261" s="214"/>
      <c r="F261" s="233"/>
      <c r="G261" s="234"/>
      <c r="H261" s="233">
        <v>2008</v>
      </c>
      <c r="I261" s="234"/>
      <c r="J261" s="233"/>
      <c r="K261" s="234"/>
      <c r="L261" s="233"/>
      <c r="M261" s="234"/>
      <c r="N261" s="233"/>
      <c r="O261" s="234"/>
      <c r="P261" s="428">
        <f t="shared" si="69"/>
        <v>2059</v>
      </c>
      <c r="Q261" s="428">
        <f t="shared" si="70"/>
        <v>0</v>
      </c>
    </row>
    <row r="262" spans="1:17" s="68" customFormat="1" ht="12.75">
      <c r="A262" s="246" t="s">
        <v>475</v>
      </c>
      <c r="B262" s="439"/>
      <c r="C262" s="214">
        <v>2059</v>
      </c>
      <c r="D262" s="214">
        <v>51</v>
      </c>
      <c r="E262" s="214">
        <v>0</v>
      </c>
      <c r="F262" s="233">
        <v>0</v>
      </c>
      <c r="G262" s="234">
        <v>0</v>
      </c>
      <c r="H262" s="233">
        <v>2008</v>
      </c>
      <c r="I262" s="234">
        <v>0</v>
      </c>
      <c r="J262" s="233">
        <v>0</v>
      </c>
      <c r="K262" s="234">
        <v>0</v>
      </c>
      <c r="L262" s="233">
        <v>0</v>
      </c>
      <c r="M262" s="234">
        <v>0</v>
      </c>
      <c r="N262" s="233">
        <v>0</v>
      </c>
      <c r="O262" s="234">
        <v>0</v>
      </c>
      <c r="P262" s="428">
        <f t="shared" si="69"/>
        <v>2059</v>
      </c>
      <c r="Q262" s="428">
        <f t="shared" si="70"/>
        <v>0</v>
      </c>
    </row>
    <row r="263" spans="1:17" ht="12.75">
      <c r="A263" s="213" t="s">
        <v>702</v>
      </c>
      <c r="B263" s="263"/>
      <c r="C263" s="214">
        <v>0</v>
      </c>
      <c r="D263" s="214">
        <v>0</v>
      </c>
      <c r="E263" s="214">
        <v>0</v>
      </c>
      <c r="F263" s="214">
        <v>0</v>
      </c>
      <c r="G263" s="214">
        <v>0</v>
      </c>
      <c r="H263" s="214">
        <v>0</v>
      </c>
      <c r="I263" s="214">
        <v>0</v>
      </c>
      <c r="J263" s="214">
        <v>0</v>
      </c>
      <c r="K263" s="214">
        <v>0</v>
      </c>
      <c r="L263" s="214">
        <v>0</v>
      </c>
      <c r="M263" s="214">
        <v>0</v>
      </c>
      <c r="N263" s="214">
        <v>0</v>
      </c>
      <c r="O263" s="214">
        <v>0</v>
      </c>
      <c r="P263" s="428">
        <f t="shared" si="69"/>
        <v>0</v>
      </c>
      <c r="Q263" s="428">
        <f t="shared" si="70"/>
        <v>0</v>
      </c>
    </row>
    <row r="264" spans="1:17" ht="12.75">
      <c r="A264" s="438" t="s">
        <v>701</v>
      </c>
      <c r="B264" s="262"/>
      <c r="C264" s="216">
        <f aca="true" t="shared" si="83" ref="C264:O264">C262+C263</f>
        <v>2059</v>
      </c>
      <c r="D264" s="216">
        <f t="shared" si="83"/>
        <v>51</v>
      </c>
      <c r="E264" s="216">
        <f t="shared" si="83"/>
        <v>0</v>
      </c>
      <c r="F264" s="216">
        <f t="shared" si="83"/>
        <v>0</v>
      </c>
      <c r="G264" s="216">
        <f t="shared" si="83"/>
        <v>0</v>
      </c>
      <c r="H264" s="216">
        <f t="shared" si="83"/>
        <v>2008</v>
      </c>
      <c r="I264" s="216">
        <f t="shared" si="83"/>
        <v>0</v>
      </c>
      <c r="J264" s="216">
        <f t="shared" si="83"/>
        <v>0</v>
      </c>
      <c r="K264" s="216">
        <f t="shared" si="83"/>
        <v>0</v>
      </c>
      <c r="L264" s="216">
        <f t="shared" si="83"/>
        <v>0</v>
      </c>
      <c r="M264" s="216">
        <f t="shared" si="83"/>
        <v>0</v>
      </c>
      <c r="N264" s="216">
        <f t="shared" si="83"/>
        <v>0</v>
      </c>
      <c r="O264" s="216">
        <f t="shared" si="83"/>
        <v>0</v>
      </c>
      <c r="P264" s="428">
        <f t="shared" si="69"/>
        <v>2059</v>
      </c>
      <c r="Q264" s="428">
        <f t="shared" si="70"/>
        <v>0</v>
      </c>
    </row>
    <row r="265" spans="1:17" ht="12.75">
      <c r="A265" s="215" t="s">
        <v>406</v>
      </c>
      <c r="B265" s="208"/>
      <c r="C265" s="303"/>
      <c r="D265" s="237"/>
      <c r="E265" s="238"/>
      <c r="F265" s="237"/>
      <c r="G265" s="238"/>
      <c r="H265" s="237"/>
      <c r="I265" s="238"/>
      <c r="J265" s="237"/>
      <c r="K265" s="238"/>
      <c r="L265" s="237"/>
      <c r="M265" s="238"/>
      <c r="N265" s="237"/>
      <c r="O265" s="238"/>
      <c r="P265" s="428">
        <f t="shared" si="69"/>
        <v>0</v>
      </c>
      <c r="Q265" s="428">
        <f t="shared" si="70"/>
        <v>0</v>
      </c>
    </row>
    <row r="266" spans="1:17" s="430" customFormat="1" ht="12.75">
      <c r="A266" s="440" t="s">
        <v>34</v>
      </c>
      <c r="B266" s="263"/>
      <c r="C266" s="437">
        <f>C13+C20+C27+C34+C40+C62+C71+C97+C104</f>
        <v>1070866</v>
      </c>
      <c r="D266" s="437">
        <v>820145</v>
      </c>
      <c r="E266" s="437">
        <f aca="true" t="shared" si="84" ref="E266:O266">E13+E20+E27+E34+E40+E62+E71+E97+E104</f>
        <v>25999</v>
      </c>
      <c r="F266" s="437">
        <f t="shared" si="84"/>
        <v>0</v>
      </c>
      <c r="G266" s="437">
        <f t="shared" si="84"/>
        <v>0</v>
      </c>
      <c r="H266" s="437">
        <f t="shared" si="84"/>
        <v>224722</v>
      </c>
      <c r="I266" s="437">
        <f t="shared" si="84"/>
        <v>0</v>
      </c>
      <c r="J266" s="437">
        <f t="shared" si="84"/>
        <v>0</v>
      </c>
      <c r="K266" s="437">
        <f t="shared" si="84"/>
        <v>0</v>
      </c>
      <c r="L266" s="437">
        <f t="shared" si="84"/>
        <v>0</v>
      </c>
      <c r="M266" s="437">
        <f t="shared" si="84"/>
        <v>0</v>
      </c>
      <c r="N266" s="437">
        <f t="shared" si="84"/>
        <v>0</v>
      </c>
      <c r="O266" s="437">
        <f t="shared" si="84"/>
        <v>0</v>
      </c>
      <c r="P266" s="428">
        <f t="shared" si="69"/>
        <v>1070866</v>
      </c>
      <c r="Q266" s="428">
        <f t="shared" si="70"/>
        <v>0</v>
      </c>
    </row>
    <row r="267" spans="1:17" s="430" customFormat="1" ht="12.75">
      <c r="A267" s="440" t="s">
        <v>475</v>
      </c>
      <c r="B267" s="263"/>
      <c r="C267" s="437">
        <f>C14+C21+C28+C35+C41+C63+C72+C98+C105</f>
        <v>1128250</v>
      </c>
      <c r="D267" s="437">
        <f>D14+D21+D28+D35+D41+D63+D72+D98+D105</f>
        <v>852628</v>
      </c>
      <c r="E267" s="437">
        <f aca="true" t="shared" si="85" ref="E267:O267">E14+E21+E28+E35+E41+E63+E72+E98+E105</f>
        <v>28066</v>
      </c>
      <c r="F267" s="437">
        <f t="shared" si="85"/>
        <v>0</v>
      </c>
      <c r="G267" s="437">
        <f t="shared" si="85"/>
        <v>0</v>
      </c>
      <c r="H267" s="437">
        <f t="shared" si="85"/>
        <v>224348</v>
      </c>
      <c r="I267" s="437">
        <f t="shared" si="85"/>
        <v>0</v>
      </c>
      <c r="J267" s="437">
        <f t="shared" si="85"/>
        <v>0</v>
      </c>
      <c r="K267" s="437">
        <f t="shared" si="85"/>
        <v>0</v>
      </c>
      <c r="L267" s="437">
        <f t="shared" si="85"/>
        <v>0</v>
      </c>
      <c r="M267" s="437">
        <f t="shared" si="85"/>
        <v>0</v>
      </c>
      <c r="N267" s="437">
        <f t="shared" si="85"/>
        <v>0</v>
      </c>
      <c r="O267" s="437">
        <f t="shared" si="85"/>
        <v>23208</v>
      </c>
      <c r="P267" s="428">
        <f t="shared" si="69"/>
        <v>1128250</v>
      </c>
      <c r="Q267" s="428">
        <f t="shared" si="70"/>
        <v>0</v>
      </c>
    </row>
    <row r="268" spans="1:17" s="430" customFormat="1" ht="12.75">
      <c r="A268" s="440" t="s">
        <v>702</v>
      </c>
      <c r="B268" s="263"/>
      <c r="C268" s="437">
        <f aca="true" t="shared" si="86" ref="C268:O268">C17+C24+C31+C37+C42+C68+C73+C101+C106</f>
        <v>59784</v>
      </c>
      <c r="D268" s="437">
        <f t="shared" si="86"/>
        <v>17840</v>
      </c>
      <c r="E268" s="437">
        <f t="shared" si="86"/>
        <v>1373</v>
      </c>
      <c r="F268" s="437">
        <f t="shared" si="86"/>
        <v>0</v>
      </c>
      <c r="G268" s="437">
        <f t="shared" si="86"/>
        <v>0</v>
      </c>
      <c r="H268" s="437">
        <f t="shared" si="86"/>
        <v>40571</v>
      </c>
      <c r="I268" s="437">
        <f t="shared" si="86"/>
        <v>0</v>
      </c>
      <c r="J268" s="437">
        <f t="shared" si="86"/>
        <v>0</v>
      </c>
      <c r="K268" s="437">
        <f t="shared" si="86"/>
        <v>0</v>
      </c>
      <c r="L268" s="437">
        <f t="shared" si="86"/>
        <v>0</v>
      </c>
      <c r="M268" s="437">
        <f t="shared" si="86"/>
        <v>0</v>
      </c>
      <c r="N268" s="437">
        <f t="shared" si="86"/>
        <v>0</v>
      </c>
      <c r="O268" s="437">
        <f t="shared" si="86"/>
        <v>0</v>
      </c>
      <c r="P268" s="428">
        <f t="shared" si="69"/>
        <v>59784</v>
      </c>
      <c r="Q268" s="428">
        <f t="shared" si="70"/>
        <v>0</v>
      </c>
    </row>
    <row r="269" spans="1:17" s="444" customFormat="1" ht="12.75">
      <c r="A269" s="546" t="s">
        <v>701</v>
      </c>
      <c r="B269" s="262"/>
      <c r="C269" s="259">
        <f aca="true" t="shared" si="87" ref="C269:O269">C18+C25+C32+C38+C43+C69+C74+C102+C107</f>
        <v>1188034</v>
      </c>
      <c r="D269" s="259">
        <f t="shared" si="87"/>
        <v>870468</v>
      </c>
      <c r="E269" s="259">
        <f t="shared" si="87"/>
        <v>29439</v>
      </c>
      <c r="F269" s="259">
        <f t="shared" si="87"/>
        <v>0</v>
      </c>
      <c r="G269" s="259">
        <f t="shared" si="87"/>
        <v>0</v>
      </c>
      <c r="H269" s="259">
        <f t="shared" si="87"/>
        <v>264919</v>
      </c>
      <c r="I269" s="259">
        <f t="shared" si="87"/>
        <v>0</v>
      </c>
      <c r="J269" s="259">
        <f t="shared" si="87"/>
        <v>0</v>
      </c>
      <c r="K269" s="259">
        <f t="shared" si="87"/>
        <v>0</v>
      </c>
      <c r="L269" s="259">
        <f t="shared" si="87"/>
        <v>0</v>
      </c>
      <c r="M269" s="259">
        <f t="shared" si="87"/>
        <v>0</v>
      </c>
      <c r="N269" s="259">
        <f t="shared" si="87"/>
        <v>0</v>
      </c>
      <c r="O269" s="259">
        <f t="shared" si="87"/>
        <v>23208</v>
      </c>
      <c r="P269" s="428">
        <f aca="true" t="shared" si="88" ref="P269:P281">SUM(D269:O269)</f>
        <v>1188034</v>
      </c>
      <c r="Q269" s="428">
        <f aca="true" t="shared" si="89" ref="Q269:Q281">P269-C269</f>
        <v>0</v>
      </c>
    </row>
    <row r="270" spans="1:17" s="68" customFormat="1" ht="12.75">
      <c r="A270" s="440" t="s">
        <v>477</v>
      </c>
      <c r="B270" s="263"/>
      <c r="C270" s="437"/>
      <c r="D270" s="437"/>
      <c r="E270" s="437"/>
      <c r="F270" s="437"/>
      <c r="G270" s="437"/>
      <c r="H270" s="437"/>
      <c r="I270" s="437"/>
      <c r="J270" s="437"/>
      <c r="K270" s="437"/>
      <c r="L270" s="437"/>
      <c r="M270" s="437"/>
      <c r="N270" s="437"/>
      <c r="O270" s="437"/>
      <c r="P270" s="428">
        <f t="shared" si="88"/>
        <v>0</v>
      </c>
      <c r="Q270" s="428">
        <f t="shared" si="89"/>
        <v>0</v>
      </c>
    </row>
    <row r="271" spans="1:17" s="430" customFormat="1" ht="12.75">
      <c r="A271" s="440" t="s">
        <v>34</v>
      </c>
      <c r="B271" s="434"/>
      <c r="C271" s="389">
        <f aca="true" t="shared" si="90" ref="C271:O271">C13+C20+C27+C34+C62+C81+C86+C91+C97+C109+C116+C126+C132+C138+C144+C150+C155+C163+C171+C179+C185+C191+C215+C221+C226+C236+C241+C246+C251+C256+C261</f>
        <v>784681</v>
      </c>
      <c r="D271" s="389">
        <f t="shared" si="90"/>
        <v>665031</v>
      </c>
      <c r="E271" s="389">
        <f t="shared" si="90"/>
        <v>25999</v>
      </c>
      <c r="F271" s="389">
        <f t="shared" si="90"/>
        <v>0</v>
      </c>
      <c r="G271" s="389">
        <f t="shared" si="90"/>
        <v>0</v>
      </c>
      <c r="H271" s="389">
        <f t="shared" si="90"/>
        <v>93651</v>
      </c>
      <c r="I271" s="389">
        <f t="shared" si="90"/>
        <v>0</v>
      </c>
      <c r="J271" s="389">
        <f t="shared" si="90"/>
        <v>0</v>
      </c>
      <c r="K271" s="389">
        <f t="shared" si="90"/>
        <v>0</v>
      </c>
      <c r="L271" s="389">
        <f t="shared" si="90"/>
        <v>0</v>
      </c>
      <c r="M271" s="389">
        <f t="shared" si="90"/>
        <v>0</v>
      </c>
      <c r="N271" s="389">
        <f t="shared" si="90"/>
        <v>0</v>
      </c>
      <c r="O271" s="389">
        <f t="shared" si="90"/>
        <v>0</v>
      </c>
      <c r="P271" s="428">
        <f t="shared" si="88"/>
        <v>784681</v>
      </c>
      <c r="Q271" s="428">
        <f t="shared" si="89"/>
        <v>0</v>
      </c>
    </row>
    <row r="272" spans="1:17" s="430" customFormat="1" ht="12.75">
      <c r="A272" s="440" t="s">
        <v>475</v>
      </c>
      <c r="B272" s="434"/>
      <c r="C272" s="389">
        <f aca="true" t="shared" si="91" ref="C272:O272">C14+C21+C28+C35+C63+C82+C87+C92+C98+C110+C117+C127+C133+C139+C145+C151+C156+C164+C172+C180+C186+C192+C216+C222+C227+C237+C242+C247+C252+C257+C262</f>
        <v>830600</v>
      </c>
      <c r="D272" s="389">
        <f t="shared" si="91"/>
        <v>692105</v>
      </c>
      <c r="E272" s="389">
        <f t="shared" si="91"/>
        <v>27859</v>
      </c>
      <c r="F272" s="389">
        <f t="shared" si="91"/>
        <v>0</v>
      </c>
      <c r="G272" s="389">
        <f t="shared" si="91"/>
        <v>0</v>
      </c>
      <c r="H272" s="389">
        <f t="shared" si="91"/>
        <v>93277</v>
      </c>
      <c r="I272" s="389">
        <f t="shared" si="91"/>
        <v>0</v>
      </c>
      <c r="J272" s="389">
        <f t="shared" si="91"/>
        <v>0</v>
      </c>
      <c r="K272" s="389">
        <f t="shared" si="91"/>
        <v>0</v>
      </c>
      <c r="L272" s="389">
        <f t="shared" si="91"/>
        <v>0</v>
      </c>
      <c r="M272" s="389">
        <f t="shared" si="91"/>
        <v>0</v>
      </c>
      <c r="N272" s="389">
        <f t="shared" si="91"/>
        <v>0</v>
      </c>
      <c r="O272" s="389">
        <f t="shared" si="91"/>
        <v>17359</v>
      </c>
      <c r="P272" s="428">
        <f t="shared" si="88"/>
        <v>830600</v>
      </c>
      <c r="Q272" s="428">
        <f t="shared" si="89"/>
        <v>0</v>
      </c>
    </row>
    <row r="273" spans="1:17" s="430" customFormat="1" ht="12.75">
      <c r="A273" s="440" t="s">
        <v>702</v>
      </c>
      <c r="B273" s="434"/>
      <c r="C273" s="389">
        <f aca="true" t="shared" si="92" ref="C273:O273">C17+C24+C31+C37+C68+C83+C88+C94+C101+C113+C118+C129+C135+C141+C147+C152+C160+C168+C176+C182+C188+C196+C218+C223+C228+C238+C243+C248+C253+C258+C263</f>
        <v>51938</v>
      </c>
      <c r="D273" s="389">
        <f t="shared" si="92"/>
        <v>10099</v>
      </c>
      <c r="E273" s="389">
        <f t="shared" si="92"/>
        <v>1268</v>
      </c>
      <c r="F273" s="389">
        <f t="shared" si="92"/>
        <v>0</v>
      </c>
      <c r="G273" s="389">
        <f t="shared" si="92"/>
        <v>0</v>
      </c>
      <c r="H273" s="389">
        <f t="shared" si="92"/>
        <v>40571</v>
      </c>
      <c r="I273" s="389">
        <f t="shared" si="92"/>
        <v>0</v>
      </c>
      <c r="J273" s="389">
        <f t="shared" si="92"/>
        <v>0</v>
      </c>
      <c r="K273" s="389">
        <f t="shared" si="92"/>
        <v>0</v>
      </c>
      <c r="L273" s="389">
        <f t="shared" si="92"/>
        <v>0</v>
      </c>
      <c r="M273" s="389">
        <f t="shared" si="92"/>
        <v>0</v>
      </c>
      <c r="N273" s="389">
        <f t="shared" si="92"/>
        <v>0</v>
      </c>
      <c r="O273" s="389">
        <f t="shared" si="92"/>
        <v>0</v>
      </c>
      <c r="P273" s="428">
        <f t="shared" si="88"/>
        <v>51938</v>
      </c>
      <c r="Q273" s="428">
        <f t="shared" si="89"/>
        <v>0</v>
      </c>
    </row>
    <row r="274" spans="1:17" s="444" customFormat="1" ht="12.75">
      <c r="A274" s="546" t="s">
        <v>701</v>
      </c>
      <c r="B274" s="262"/>
      <c r="C274" s="433">
        <f aca="true" t="shared" si="93" ref="C274:O274">C18+C25+C32+C38+C69+C84+C89+C95+C102+C114+C119+C130+C136+C142+C148+C153+C161+C169+C177+C183+C189+C197+C219+C224+C229+C239+C244+C249+C254+C259+C264</f>
        <v>882538</v>
      </c>
      <c r="D274" s="433">
        <f t="shared" si="93"/>
        <v>702204</v>
      </c>
      <c r="E274" s="433">
        <f t="shared" si="93"/>
        <v>29127</v>
      </c>
      <c r="F274" s="433">
        <f t="shared" si="93"/>
        <v>0</v>
      </c>
      <c r="G274" s="433">
        <f t="shared" si="93"/>
        <v>0</v>
      </c>
      <c r="H274" s="433">
        <f t="shared" si="93"/>
        <v>133848</v>
      </c>
      <c r="I274" s="433">
        <f t="shared" si="93"/>
        <v>0</v>
      </c>
      <c r="J274" s="433">
        <f t="shared" si="93"/>
        <v>0</v>
      </c>
      <c r="K274" s="433">
        <f t="shared" si="93"/>
        <v>0</v>
      </c>
      <c r="L274" s="433">
        <f t="shared" si="93"/>
        <v>0</v>
      </c>
      <c r="M274" s="433">
        <f t="shared" si="93"/>
        <v>0</v>
      </c>
      <c r="N274" s="433">
        <f t="shared" si="93"/>
        <v>0</v>
      </c>
      <c r="O274" s="433">
        <f t="shared" si="93"/>
        <v>17359</v>
      </c>
      <c r="P274" s="428">
        <f t="shared" si="88"/>
        <v>882538</v>
      </c>
      <c r="Q274" s="428">
        <f t="shared" si="89"/>
        <v>0</v>
      </c>
    </row>
    <row r="275" spans="1:17" s="68" customFormat="1" ht="12.75">
      <c r="A275" s="440" t="s">
        <v>476</v>
      </c>
      <c r="B275" s="434"/>
      <c r="C275" s="436"/>
      <c r="D275" s="436"/>
      <c r="E275" s="436"/>
      <c r="F275" s="436"/>
      <c r="G275" s="436"/>
      <c r="H275" s="436"/>
      <c r="I275" s="436"/>
      <c r="J275" s="436"/>
      <c r="K275" s="436"/>
      <c r="L275" s="436"/>
      <c r="M275" s="436"/>
      <c r="N275" s="436"/>
      <c r="O275" s="436"/>
      <c r="P275" s="428">
        <f t="shared" si="88"/>
        <v>0</v>
      </c>
      <c r="Q275" s="428">
        <f t="shared" si="89"/>
        <v>0</v>
      </c>
    </row>
    <row r="276" spans="1:17" s="430" customFormat="1" ht="12.75">
      <c r="A276" s="440" t="s">
        <v>34</v>
      </c>
      <c r="B276" s="434"/>
      <c r="C276" s="389">
        <f aca="true" t="shared" si="94" ref="C276:O276">C40+C76+C199+C207+C231</f>
        <v>286185</v>
      </c>
      <c r="D276" s="389">
        <f t="shared" si="94"/>
        <v>155114</v>
      </c>
      <c r="E276" s="389">
        <f t="shared" si="94"/>
        <v>0</v>
      </c>
      <c r="F276" s="389">
        <f t="shared" si="94"/>
        <v>0</v>
      </c>
      <c r="G276" s="389">
        <f t="shared" si="94"/>
        <v>0</v>
      </c>
      <c r="H276" s="389">
        <f t="shared" si="94"/>
        <v>131071</v>
      </c>
      <c r="I276" s="389">
        <f t="shared" si="94"/>
        <v>0</v>
      </c>
      <c r="J276" s="389">
        <f t="shared" si="94"/>
        <v>0</v>
      </c>
      <c r="K276" s="389">
        <f t="shared" si="94"/>
        <v>0</v>
      </c>
      <c r="L276" s="389">
        <f t="shared" si="94"/>
        <v>0</v>
      </c>
      <c r="M276" s="389">
        <f t="shared" si="94"/>
        <v>0</v>
      </c>
      <c r="N276" s="389">
        <f t="shared" si="94"/>
        <v>0</v>
      </c>
      <c r="O276" s="389">
        <f t="shared" si="94"/>
        <v>0</v>
      </c>
      <c r="P276" s="428">
        <f t="shared" si="88"/>
        <v>286185</v>
      </c>
      <c r="Q276" s="428">
        <f t="shared" si="89"/>
        <v>0</v>
      </c>
    </row>
    <row r="277" spans="1:17" s="430" customFormat="1" ht="12.75">
      <c r="A277" s="440" t="s">
        <v>475</v>
      </c>
      <c r="B277" s="434"/>
      <c r="C277" s="389">
        <f aca="true" t="shared" si="95" ref="C277:O277">C41+C77+C200+C208+C232</f>
        <v>297650</v>
      </c>
      <c r="D277" s="389">
        <f t="shared" si="95"/>
        <v>160523</v>
      </c>
      <c r="E277" s="389">
        <f t="shared" si="95"/>
        <v>207</v>
      </c>
      <c r="F277" s="389">
        <f t="shared" si="95"/>
        <v>0</v>
      </c>
      <c r="G277" s="389">
        <f t="shared" si="95"/>
        <v>0</v>
      </c>
      <c r="H277" s="389">
        <f t="shared" si="95"/>
        <v>131071</v>
      </c>
      <c r="I277" s="389">
        <f t="shared" si="95"/>
        <v>0</v>
      </c>
      <c r="J277" s="389">
        <f t="shared" si="95"/>
        <v>0</v>
      </c>
      <c r="K277" s="389">
        <f t="shared" si="95"/>
        <v>0</v>
      </c>
      <c r="L277" s="389">
        <f t="shared" si="95"/>
        <v>0</v>
      </c>
      <c r="M277" s="389">
        <f t="shared" si="95"/>
        <v>0</v>
      </c>
      <c r="N277" s="389">
        <f t="shared" si="95"/>
        <v>0</v>
      </c>
      <c r="O277" s="389">
        <f t="shared" si="95"/>
        <v>5849</v>
      </c>
      <c r="P277" s="428">
        <f t="shared" si="88"/>
        <v>297650</v>
      </c>
      <c r="Q277" s="428">
        <f t="shared" si="89"/>
        <v>0</v>
      </c>
    </row>
    <row r="278" spans="1:17" s="430" customFormat="1" ht="12.75">
      <c r="A278" s="440" t="s">
        <v>702</v>
      </c>
      <c r="B278" s="434"/>
      <c r="C278" s="389">
        <f aca="true" t="shared" si="96" ref="C278:O278">C42+C78+C204+C212+C233</f>
        <v>7846</v>
      </c>
      <c r="D278" s="389">
        <f t="shared" si="96"/>
        <v>7741</v>
      </c>
      <c r="E278" s="389">
        <f t="shared" si="96"/>
        <v>105</v>
      </c>
      <c r="F278" s="389">
        <f t="shared" si="96"/>
        <v>0</v>
      </c>
      <c r="G278" s="389">
        <f t="shared" si="96"/>
        <v>0</v>
      </c>
      <c r="H278" s="389">
        <f t="shared" si="96"/>
        <v>0</v>
      </c>
      <c r="I278" s="389">
        <f t="shared" si="96"/>
        <v>0</v>
      </c>
      <c r="J278" s="389">
        <f t="shared" si="96"/>
        <v>0</v>
      </c>
      <c r="K278" s="389">
        <f t="shared" si="96"/>
        <v>0</v>
      </c>
      <c r="L278" s="389">
        <f t="shared" si="96"/>
        <v>0</v>
      </c>
      <c r="M278" s="389">
        <f t="shared" si="96"/>
        <v>0</v>
      </c>
      <c r="N278" s="389">
        <f t="shared" si="96"/>
        <v>0</v>
      </c>
      <c r="O278" s="389">
        <f t="shared" si="96"/>
        <v>0</v>
      </c>
      <c r="P278" s="428">
        <f t="shared" si="88"/>
        <v>7846</v>
      </c>
      <c r="Q278" s="428">
        <f t="shared" si="89"/>
        <v>0</v>
      </c>
    </row>
    <row r="279" spans="1:17" s="444" customFormat="1" ht="12.75">
      <c r="A279" s="546" t="s">
        <v>701</v>
      </c>
      <c r="B279" s="262"/>
      <c r="C279" s="433">
        <f aca="true" t="shared" si="97" ref="C279:O279">C43+C79+C205+C213+C234</f>
        <v>305496</v>
      </c>
      <c r="D279" s="433">
        <f t="shared" si="97"/>
        <v>168264</v>
      </c>
      <c r="E279" s="433">
        <f t="shared" si="97"/>
        <v>312</v>
      </c>
      <c r="F279" s="433">
        <f t="shared" si="97"/>
        <v>0</v>
      </c>
      <c r="G279" s="433">
        <f t="shared" si="97"/>
        <v>0</v>
      </c>
      <c r="H279" s="433">
        <f t="shared" si="97"/>
        <v>131071</v>
      </c>
      <c r="I279" s="433">
        <f t="shared" si="97"/>
        <v>0</v>
      </c>
      <c r="J279" s="433">
        <f t="shared" si="97"/>
        <v>0</v>
      </c>
      <c r="K279" s="433">
        <f t="shared" si="97"/>
        <v>0</v>
      </c>
      <c r="L279" s="433">
        <f t="shared" si="97"/>
        <v>0</v>
      </c>
      <c r="M279" s="433">
        <f t="shared" si="97"/>
        <v>0</v>
      </c>
      <c r="N279" s="433">
        <f t="shared" si="97"/>
        <v>0</v>
      </c>
      <c r="O279" s="433">
        <f t="shared" si="97"/>
        <v>5849</v>
      </c>
      <c r="P279" s="428">
        <f t="shared" si="88"/>
        <v>305496</v>
      </c>
      <c r="Q279" s="428">
        <f t="shared" si="89"/>
        <v>0</v>
      </c>
    </row>
    <row r="280" spans="1:17" s="430" customFormat="1" ht="12.75">
      <c r="A280" s="546" t="s">
        <v>474</v>
      </c>
      <c r="B280" s="432"/>
      <c r="C280" s="431">
        <v>0</v>
      </c>
      <c r="D280" s="431">
        <v>0</v>
      </c>
      <c r="E280" s="431">
        <v>0</v>
      </c>
      <c r="F280" s="431">
        <v>0</v>
      </c>
      <c r="G280" s="431">
        <v>0</v>
      </c>
      <c r="H280" s="431">
        <v>0</v>
      </c>
      <c r="I280" s="431">
        <v>0</v>
      </c>
      <c r="J280" s="431">
        <v>0</v>
      </c>
      <c r="K280" s="431">
        <v>0</v>
      </c>
      <c r="L280" s="431">
        <v>0</v>
      </c>
      <c r="M280" s="431">
        <v>0</v>
      </c>
      <c r="N280" s="431">
        <v>0</v>
      </c>
      <c r="O280" s="431">
        <v>0</v>
      </c>
      <c r="P280" s="428">
        <f t="shared" si="88"/>
        <v>0</v>
      </c>
      <c r="Q280" s="428">
        <f t="shared" si="89"/>
        <v>0</v>
      </c>
    </row>
    <row r="281" spans="1:17" ht="12.75">
      <c r="A281" s="241"/>
      <c r="B281" s="429"/>
      <c r="C281" s="304">
        <f aca="true" t="shared" si="98" ref="C281:O281">C271+C276</f>
        <v>1070866</v>
      </c>
      <c r="D281" s="304">
        <f t="shared" si="98"/>
        <v>820145</v>
      </c>
      <c r="E281" s="304">
        <f t="shared" si="98"/>
        <v>25999</v>
      </c>
      <c r="F281" s="304">
        <f t="shared" si="98"/>
        <v>0</v>
      </c>
      <c r="G281" s="304">
        <f t="shared" si="98"/>
        <v>0</v>
      </c>
      <c r="H281" s="304">
        <f t="shared" si="98"/>
        <v>224722</v>
      </c>
      <c r="I281" s="304">
        <f t="shared" si="98"/>
        <v>0</v>
      </c>
      <c r="J281" s="304">
        <f t="shared" si="98"/>
        <v>0</v>
      </c>
      <c r="K281" s="304">
        <f t="shared" si="98"/>
        <v>0</v>
      </c>
      <c r="L281" s="304">
        <f t="shared" si="98"/>
        <v>0</v>
      </c>
      <c r="M281" s="304">
        <f t="shared" si="98"/>
        <v>0</v>
      </c>
      <c r="N281" s="304">
        <f t="shared" si="98"/>
        <v>0</v>
      </c>
      <c r="O281" s="304">
        <f t="shared" si="98"/>
        <v>0</v>
      </c>
      <c r="P281" s="428">
        <f t="shared" si="88"/>
        <v>1070866</v>
      </c>
      <c r="Q281" s="428">
        <f t="shared" si="89"/>
        <v>0</v>
      </c>
    </row>
    <row r="282" spans="3:17" ht="12.75">
      <c r="C282" s="304">
        <f aca="true" t="shared" si="99" ref="C282:O282">C272+C277</f>
        <v>1128250</v>
      </c>
      <c r="D282" s="304">
        <f t="shared" si="99"/>
        <v>852628</v>
      </c>
      <c r="E282" s="304">
        <f t="shared" si="99"/>
        <v>28066</v>
      </c>
      <c r="F282" s="304">
        <f t="shared" si="99"/>
        <v>0</v>
      </c>
      <c r="G282" s="304">
        <f t="shared" si="99"/>
        <v>0</v>
      </c>
      <c r="H282" s="304">
        <f t="shared" si="99"/>
        <v>224348</v>
      </c>
      <c r="I282" s="304">
        <f t="shared" si="99"/>
        <v>0</v>
      </c>
      <c r="J282" s="304">
        <f t="shared" si="99"/>
        <v>0</v>
      </c>
      <c r="K282" s="304">
        <f t="shared" si="99"/>
        <v>0</v>
      </c>
      <c r="L282" s="304">
        <f t="shared" si="99"/>
        <v>0</v>
      </c>
      <c r="M282" s="304">
        <f t="shared" si="99"/>
        <v>0</v>
      </c>
      <c r="N282" s="304">
        <f t="shared" si="99"/>
        <v>0</v>
      </c>
      <c r="O282" s="304">
        <f t="shared" si="99"/>
        <v>23208</v>
      </c>
      <c r="P282" s="428"/>
      <c r="Q282" s="428"/>
    </row>
    <row r="283" spans="3:17" ht="12.75">
      <c r="C283" s="304">
        <f aca="true" t="shared" si="100" ref="C283:O283">C273+C278</f>
        <v>59784</v>
      </c>
      <c r="D283" s="304">
        <f t="shared" si="100"/>
        <v>17840</v>
      </c>
      <c r="E283" s="304">
        <f t="shared" si="100"/>
        <v>1373</v>
      </c>
      <c r="F283" s="304">
        <f t="shared" si="100"/>
        <v>0</v>
      </c>
      <c r="G283" s="304">
        <f t="shared" si="100"/>
        <v>0</v>
      </c>
      <c r="H283" s="304">
        <f t="shared" si="100"/>
        <v>40571</v>
      </c>
      <c r="I283" s="304">
        <f t="shared" si="100"/>
        <v>0</v>
      </c>
      <c r="J283" s="304">
        <f t="shared" si="100"/>
        <v>0</v>
      </c>
      <c r="K283" s="304">
        <f t="shared" si="100"/>
        <v>0</v>
      </c>
      <c r="L283" s="304">
        <f t="shared" si="100"/>
        <v>0</v>
      </c>
      <c r="M283" s="304">
        <f t="shared" si="100"/>
        <v>0</v>
      </c>
      <c r="N283" s="304">
        <f t="shared" si="100"/>
        <v>0</v>
      </c>
      <c r="O283" s="304">
        <f t="shared" si="100"/>
        <v>0</v>
      </c>
      <c r="P283" s="428"/>
      <c r="Q283" s="428"/>
    </row>
    <row r="284" spans="3:15" ht="12.75">
      <c r="C284" s="304">
        <f aca="true" t="shared" si="101" ref="C284:O284">C274+C279</f>
        <v>1188034</v>
      </c>
      <c r="D284" s="304">
        <f t="shared" si="101"/>
        <v>870468</v>
      </c>
      <c r="E284" s="304">
        <f t="shared" si="101"/>
        <v>29439</v>
      </c>
      <c r="F284" s="304">
        <f t="shared" si="101"/>
        <v>0</v>
      </c>
      <c r="G284" s="304">
        <f t="shared" si="101"/>
        <v>0</v>
      </c>
      <c r="H284" s="304">
        <f t="shared" si="101"/>
        <v>264919</v>
      </c>
      <c r="I284" s="304">
        <f t="shared" si="101"/>
        <v>0</v>
      </c>
      <c r="J284" s="304">
        <f t="shared" si="101"/>
        <v>0</v>
      </c>
      <c r="K284" s="304">
        <f t="shared" si="101"/>
        <v>0</v>
      </c>
      <c r="L284" s="304">
        <f t="shared" si="101"/>
        <v>0</v>
      </c>
      <c r="M284" s="304">
        <f t="shared" si="101"/>
        <v>0</v>
      </c>
      <c r="N284" s="304">
        <f t="shared" si="101"/>
        <v>0</v>
      </c>
      <c r="O284" s="304">
        <f t="shared" si="101"/>
        <v>23208</v>
      </c>
    </row>
    <row r="285" ht="12.75">
      <c r="D285" s="156"/>
    </row>
    <row r="286" spans="1:4" ht="12.75">
      <c r="A286" t="s">
        <v>700</v>
      </c>
      <c r="C286">
        <v>6610</v>
      </c>
      <c r="D286" s="156"/>
    </row>
    <row r="287" spans="1:4" ht="12.75">
      <c r="A287" t="s">
        <v>699</v>
      </c>
      <c r="C287">
        <v>3272</v>
      </c>
      <c r="D287" s="156"/>
    </row>
    <row r="288" spans="1:4" ht="12.75">
      <c r="A288" t="s">
        <v>698</v>
      </c>
      <c r="C288">
        <v>4212</v>
      </c>
      <c r="D288" s="156"/>
    </row>
    <row r="289" spans="1:3" ht="12.75">
      <c r="A289" t="s">
        <v>697</v>
      </c>
      <c r="C289">
        <v>886</v>
      </c>
    </row>
    <row r="290" spans="1:3" ht="12.75">
      <c r="A290" t="s">
        <v>696</v>
      </c>
      <c r="C290">
        <v>1740</v>
      </c>
    </row>
    <row r="291" spans="3:4" ht="12.75">
      <c r="C291">
        <f>SUM(C286:C290)</f>
        <v>16720</v>
      </c>
      <c r="D291" s="156"/>
    </row>
  </sheetData>
  <sheetProtection/>
  <mergeCells count="19">
    <mergeCell ref="O8:O10"/>
    <mergeCell ref="N8:N10"/>
    <mergeCell ref="A8:A10"/>
    <mergeCell ref="A3:O3"/>
    <mergeCell ref="A4:O4"/>
    <mergeCell ref="A5:O5"/>
    <mergeCell ref="K7:M7"/>
    <mergeCell ref="B8:B10"/>
    <mergeCell ref="C8:C10"/>
    <mergeCell ref="D8:D10"/>
    <mergeCell ref="E8:E10"/>
    <mergeCell ref="F8:F10"/>
    <mergeCell ref="G8:G10"/>
    <mergeCell ref="J11:K11"/>
    <mergeCell ref="L11:M11"/>
    <mergeCell ref="H8:H10"/>
    <mergeCell ref="I8:I10"/>
    <mergeCell ref="J8:K9"/>
    <mergeCell ref="L8:M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Footer>&amp;C&amp;P.oldal</oddFooter>
  </headerFooter>
  <rowBreaks count="6" manualBreakCount="6">
    <brk id="43" max="14" man="1"/>
    <brk id="89" max="14" man="1"/>
    <brk id="136" max="14" man="1"/>
    <brk id="177" max="14" man="1"/>
    <brk id="224" max="14" man="1"/>
    <brk id="26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Normal="80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2.7109375" style="0" customWidth="1"/>
    <col min="2" max="2" width="10.57421875" style="0" customWidth="1"/>
    <col min="3" max="3" width="10.7109375" style="0" customWidth="1"/>
    <col min="4" max="4" width="9.7109375" style="0" customWidth="1"/>
    <col min="5" max="5" width="9.28125" style="0" customWidth="1"/>
    <col min="6" max="6" width="10.57421875" style="0" customWidth="1"/>
    <col min="7" max="7" width="11.00390625" style="0" customWidth="1"/>
    <col min="8" max="8" width="11.421875" style="0" customWidth="1"/>
    <col min="9" max="9" width="9.7109375" style="0" customWidth="1"/>
    <col min="10" max="10" width="10.8515625" style="0" customWidth="1"/>
    <col min="11" max="11" width="10.28125" style="0" customWidth="1"/>
  </cols>
  <sheetData>
    <row r="1" spans="1:11" ht="15.75">
      <c r="A1" s="28" t="s">
        <v>731</v>
      </c>
      <c r="B1" s="28"/>
      <c r="C1" s="28"/>
      <c r="D1" s="28"/>
      <c r="E1" s="28"/>
      <c r="F1" s="28"/>
      <c r="G1" s="28"/>
      <c r="H1" s="27"/>
      <c r="I1" s="35"/>
      <c r="J1" s="35"/>
      <c r="K1" s="35"/>
    </row>
    <row r="2" spans="1:11" ht="12.75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</row>
    <row r="3" spans="1:11" ht="12.75">
      <c r="A3" s="36"/>
      <c r="B3" s="36"/>
      <c r="C3" s="36"/>
      <c r="D3" s="36"/>
      <c r="E3" s="36"/>
      <c r="F3" s="36"/>
      <c r="G3" s="36"/>
      <c r="H3" s="37"/>
      <c r="I3" s="36"/>
      <c r="J3" s="36"/>
      <c r="K3" s="36"/>
    </row>
    <row r="4" spans="1:11" ht="15.75">
      <c r="A4" s="36"/>
      <c r="B4" s="36"/>
      <c r="C4" s="36"/>
      <c r="D4" s="36"/>
      <c r="E4" s="38"/>
      <c r="F4" s="38" t="s">
        <v>26</v>
      </c>
      <c r="G4" s="38"/>
      <c r="H4" s="36"/>
      <c r="I4" s="36"/>
      <c r="J4" s="36"/>
      <c r="K4" s="36"/>
    </row>
    <row r="5" spans="1:11" ht="15.75">
      <c r="A5" s="36"/>
      <c r="B5" s="36"/>
      <c r="C5" s="36"/>
      <c r="D5" s="36"/>
      <c r="E5" s="38"/>
      <c r="F5" s="38" t="s">
        <v>501</v>
      </c>
      <c r="G5" s="38"/>
      <c r="H5" s="36"/>
      <c r="I5" s="36"/>
      <c r="J5" s="36"/>
      <c r="K5" s="36"/>
    </row>
    <row r="6" spans="1:11" ht="15.75">
      <c r="A6" s="36"/>
      <c r="B6" s="36"/>
      <c r="C6" s="36"/>
      <c r="D6" s="36"/>
      <c r="E6" s="38"/>
      <c r="F6" s="38" t="s">
        <v>35</v>
      </c>
      <c r="G6" s="38"/>
      <c r="H6" s="36"/>
      <c r="I6" s="36"/>
      <c r="J6" s="36"/>
      <c r="K6" s="36"/>
    </row>
    <row r="7" spans="1:11" ht="15.75">
      <c r="A7" s="36"/>
      <c r="B7" s="36"/>
      <c r="C7" s="36"/>
      <c r="D7" s="36"/>
      <c r="E7" s="38"/>
      <c r="F7" s="38"/>
      <c r="G7" s="38"/>
      <c r="H7" s="36"/>
      <c r="I7" s="36"/>
      <c r="J7" s="36"/>
      <c r="K7" s="36"/>
    </row>
    <row r="8" spans="1:1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">
      <c r="A9" s="39"/>
      <c r="B9" s="39"/>
      <c r="C9" s="39"/>
      <c r="D9" s="39"/>
      <c r="E9" s="39"/>
      <c r="F9" s="39"/>
      <c r="G9" s="39"/>
      <c r="H9" s="5"/>
      <c r="I9" s="39"/>
      <c r="J9" s="5" t="s">
        <v>28</v>
      </c>
      <c r="K9" s="39"/>
    </row>
    <row r="10" spans="1:11" ht="12.75">
      <c r="A10" s="575" t="s">
        <v>432</v>
      </c>
      <c r="B10" s="568" t="s">
        <v>434</v>
      </c>
      <c r="C10" s="585" t="s">
        <v>36</v>
      </c>
      <c r="D10" s="602"/>
      <c r="E10" s="602"/>
      <c r="F10" s="602"/>
      <c r="G10" s="602"/>
      <c r="H10" s="585" t="s">
        <v>37</v>
      </c>
      <c r="I10" s="603"/>
      <c r="J10" s="604"/>
      <c r="K10" s="568" t="s">
        <v>229</v>
      </c>
    </row>
    <row r="11" spans="1:11" ht="12.75" customHeight="1">
      <c r="A11" s="576"/>
      <c r="B11" s="569"/>
      <c r="C11" s="568" t="s">
        <v>80</v>
      </c>
      <c r="D11" s="568" t="s">
        <v>81</v>
      </c>
      <c r="E11" s="568" t="s">
        <v>103</v>
      </c>
      <c r="F11" s="566" t="s">
        <v>250</v>
      </c>
      <c r="G11" s="566" t="s">
        <v>222</v>
      </c>
      <c r="H11" s="568" t="s">
        <v>39</v>
      </c>
      <c r="I11" s="568" t="s">
        <v>38</v>
      </c>
      <c r="J11" s="587" t="s">
        <v>278</v>
      </c>
      <c r="K11" s="569"/>
    </row>
    <row r="12" spans="1:11" ht="12.75">
      <c r="A12" s="576"/>
      <c r="B12" s="569"/>
      <c r="C12" s="569"/>
      <c r="D12" s="569"/>
      <c r="E12" s="569"/>
      <c r="F12" s="605"/>
      <c r="G12" s="605"/>
      <c r="H12" s="569"/>
      <c r="I12" s="569"/>
      <c r="J12" s="606"/>
      <c r="K12" s="569"/>
    </row>
    <row r="13" spans="1:11" ht="26.25" customHeight="1">
      <c r="A13" s="601"/>
      <c r="B13" s="567"/>
      <c r="C13" s="570"/>
      <c r="D13" s="570"/>
      <c r="E13" s="570"/>
      <c r="F13" s="567"/>
      <c r="G13" s="567"/>
      <c r="H13" s="570"/>
      <c r="I13" s="570"/>
      <c r="J13" s="607"/>
      <c r="K13" s="570"/>
    </row>
    <row r="14" spans="1:11" ht="12.75">
      <c r="A14" s="7" t="s">
        <v>8</v>
      </c>
      <c r="B14" s="16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 ht="12.75">
      <c r="A15" s="29" t="s">
        <v>136</v>
      </c>
      <c r="B15" s="121"/>
      <c r="C15" s="123"/>
      <c r="D15" s="125"/>
      <c r="E15" s="121"/>
      <c r="F15" s="125"/>
      <c r="G15" s="121"/>
      <c r="H15" s="125"/>
      <c r="I15" s="121"/>
      <c r="J15" s="125"/>
      <c r="K15" s="121"/>
    </row>
    <row r="16" spans="1:11" ht="12.75">
      <c r="A16" s="33" t="s">
        <v>32</v>
      </c>
      <c r="B16" s="94">
        <v>913443</v>
      </c>
      <c r="C16" s="117">
        <f>SUM('5.1'!D270)</f>
        <v>107982</v>
      </c>
      <c r="D16" s="117">
        <f>SUM('5.1'!E270)</f>
        <v>25585</v>
      </c>
      <c r="E16" s="117">
        <f>SUM('5.1'!F270)</f>
        <v>332651</v>
      </c>
      <c r="F16" s="117">
        <f>SUM('5.1'!G270)</f>
        <v>10460</v>
      </c>
      <c r="G16" s="117">
        <f>SUM('5.1'!H270)</f>
        <v>140201</v>
      </c>
      <c r="H16" s="117">
        <f>SUM('5.1'!I270)</f>
        <v>149064</v>
      </c>
      <c r="I16" s="117">
        <f>SUM('5.1'!J270)</f>
        <v>136000</v>
      </c>
      <c r="J16" s="117">
        <f>SUM('5.1'!K270)</f>
        <v>11500</v>
      </c>
      <c r="K16" s="117">
        <f>SUM('5.1'!L270)</f>
        <v>0</v>
      </c>
    </row>
    <row r="17" spans="1:11" ht="12.75">
      <c r="A17" s="33" t="s">
        <v>431</v>
      </c>
      <c r="B17" s="94">
        <v>913443</v>
      </c>
      <c r="C17" s="117">
        <f>SUM('5.1'!D271)</f>
        <v>124917</v>
      </c>
      <c r="D17" s="117">
        <f>SUM('5.1'!E271)</f>
        <v>26028</v>
      </c>
      <c r="E17" s="117">
        <f>SUM('5.1'!F271)</f>
        <v>439649</v>
      </c>
      <c r="F17" s="117">
        <f>SUM('5.1'!G271)</f>
        <v>13866</v>
      </c>
      <c r="G17" s="117">
        <f>SUM('5.1'!H271)</f>
        <v>168824</v>
      </c>
      <c r="H17" s="117">
        <f>SUM('5.1'!I271)</f>
        <v>270877</v>
      </c>
      <c r="I17" s="117">
        <f>SUM('5.1'!J271)</f>
        <v>147914</v>
      </c>
      <c r="J17" s="117">
        <f>SUM('5.1'!K271)</f>
        <v>22861</v>
      </c>
      <c r="K17" s="117">
        <f>SUM('5.1'!L271)</f>
        <v>250500</v>
      </c>
    </row>
    <row r="18" spans="1:12" ht="12.75">
      <c r="A18" s="30" t="s">
        <v>506</v>
      </c>
      <c r="B18" s="119">
        <v>1465436</v>
      </c>
      <c r="C18" s="116">
        <f>SUM('5.1'!D273)</f>
        <v>125027</v>
      </c>
      <c r="D18" s="116">
        <f>SUM('5.1'!E273)</f>
        <v>26028</v>
      </c>
      <c r="E18" s="116">
        <f>SUM('5.1'!F273)</f>
        <v>393150</v>
      </c>
      <c r="F18" s="116">
        <f>SUM('5.1'!G273)</f>
        <v>15666</v>
      </c>
      <c r="G18" s="116">
        <f>SUM('5.1'!H273)</f>
        <v>173650</v>
      </c>
      <c r="H18" s="116">
        <f>SUM('5.1'!I273)</f>
        <v>338906</v>
      </c>
      <c r="I18" s="116">
        <f>SUM('5.1'!J273)</f>
        <v>156751</v>
      </c>
      <c r="J18" s="116">
        <f>SUM('5.1'!K273)</f>
        <v>22961</v>
      </c>
      <c r="K18" s="116">
        <f>SUM('5.1'!L273)</f>
        <v>397700</v>
      </c>
      <c r="L18" s="156"/>
    </row>
    <row r="19" spans="1:11" ht="12.75">
      <c r="A19" s="23" t="s">
        <v>72</v>
      </c>
      <c r="B19" s="137"/>
      <c r="C19" s="121"/>
      <c r="D19" s="125"/>
      <c r="E19" s="121"/>
      <c r="F19" s="125"/>
      <c r="G19" s="121"/>
      <c r="H19" s="121"/>
      <c r="I19" s="129"/>
      <c r="J19" s="121"/>
      <c r="K19" s="121"/>
    </row>
    <row r="20" spans="1:11" ht="12.75">
      <c r="A20" s="33" t="s">
        <v>32</v>
      </c>
      <c r="B20" s="142">
        <f>SUM(C20:K20)</f>
        <v>276843</v>
      </c>
      <c r="C20" s="94">
        <f>SUM('5.2'!E46)</f>
        <v>154165</v>
      </c>
      <c r="D20" s="94">
        <f>SUM('5.2'!F46)</f>
        <v>45603</v>
      </c>
      <c r="E20" s="94">
        <f>SUM('5.2'!G46)</f>
        <v>51354</v>
      </c>
      <c r="F20" s="94">
        <f>SUM('5.2'!H46)</f>
        <v>15610</v>
      </c>
      <c r="G20" s="94">
        <f>SUM('5.2'!I46)</f>
        <v>0</v>
      </c>
      <c r="H20" s="94">
        <f>SUM('5.2'!J46)</f>
        <v>10111</v>
      </c>
      <c r="I20" s="94">
        <f>SUM('5.2'!K46)</f>
        <v>0</v>
      </c>
      <c r="J20" s="94">
        <f>SUM('5.2'!L46)</f>
        <v>0</v>
      </c>
      <c r="K20" s="94">
        <f>SUM('5.2'!M46)</f>
        <v>0</v>
      </c>
    </row>
    <row r="21" spans="1:11" ht="12.75">
      <c r="A21" s="33" t="s">
        <v>431</v>
      </c>
      <c r="B21" s="142">
        <f>SUM(C21:K21)</f>
        <v>282257</v>
      </c>
      <c r="C21" s="94">
        <f>SUM('5.2'!E47)</f>
        <v>157045</v>
      </c>
      <c r="D21" s="94">
        <f>SUM('5.2'!F47)</f>
        <v>45603</v>
      </c>
      <c r="E21" s="94">
        <f>SUM('5.2'!G47)</f>
        <v>51354</v>
      </c>
      <c r="F21" s="94">
        <f>SUM('5.2'!H47)</f>
        <v>18144</v>
      </c>
      <c r="G21" s="94">
        <f>SUM('5.2'!I47)</f>
        <v>0</v>
      </c>
      <c r="H21" s="94">
        <f>SUM('5.2'!J47)</f>
        <v>10111</v>
      </c>
      <c r="I21" s="94">
        <f>SUM('5.2'!K47)</f>
        <v>0</v>
      </c>
      <c r="J21" s="94">
        <f>SUM('5.2'!L47)</f>
        <v>0</v>
      </c>
      <c r="K21" s="94">
        <f>SUM('5.2'!M47)</f>
        <v>0</v>
      </c>
    </row>
    <row r="22" spans="1:11" ht="12.75">
      <c r="A22" s="30" t="s">
        <v>506</v>
      </c>
      <c r="B22" s="118">
        <f>SUM(C22:K22)</f>
        <v>282009</v>
      </c>
      <c r="C22" s="119">
        <f>SUM('5.2'!E49)</f>
        <v>157946</v>
      </c>
      <c r="D22" s="119">
        <f>SUM('5.2'!F49)</f>
        <v>45603</v>
      </c>
      <c r="E22" s="119">
        <f>SUM('5.2'!G49)</f>
        <v>51824</v>
      </c>
      <c r="F22" s="119">
        <f>SUM('5.2'!H49)</f>
        <v>16294</v>
      </c>
      <c r="G22" s="119">
        <f>SUM('5.2'!I49)</f>
        <v>0</v>
      </c>
      <c r="H22" s="119">
        <f>SUM('5.2'!J49)</f>
        <v>10342</v>
      </c>
      <c r="I22" s="119">
        <f>SUM('5.2'!K49)</f>
        <v>0</v>
      </c>
      <c r="J22" s="119">
        <f>SUM('5.2'!L49)</f>
        <v>0</v>
      </c>
      <c r="K22" s="119">
        <f>SUM('5.2'!M49)</f>
        <v>0</v>
      </c>
    </row>
    <row r="23" spans="1:11" ht="12.75">
      <c r="A23" s="13" t="s">
        <v>236</v>
      </c>
      <c r="B23" s="137"/>
      <c r="C23" s="137"/>
      <c r="D23" s="139"/>
      <c r="E23" s="137"/>
      <c r="F23" s="139"/>
      <c r="G23" s="137"/>
      <c r="H23" s="137"/>
      <c r="I23" s="139"/>
      <c r="J23" s="137"/>
      <c r="K23" s="137"/>
    </row>
    <row r="24" spans="1:11" s="279" customFormat="1" ht="12.75">
      <c r="A24" s="33" t="s">
        <v>32</v>
      </c>
      <c r="B24" s="94">
        <f>SUM(C24:K24)</f>
        <v>117419</v>
      </c>
      <c r="C24" s="94">
        <v>73432</v>
      </c>
      <c r="D24" s="129">
        <v>19624</v>
      </c>
      <c r="E24" s="94">
        <v>24363</v>
      </c>
      <c r="F24" s="129"/>
      <c r="G24" s="94"/>
      <c r="H24" s="94"/>
      <c r="I24" s="129"/>
      <c r="J24" s="94"/>
      <c r="K24" s="94"/>
    </row>
    <row r="25" spans="1:11" s="279" customFormat="1" ht="12.75">
      <c r="A25" s="33" t="s">
        <v>431</v>
      </c>
      <c r="B25" s="94">
        <f>SUM(C25:K25)</f>
        <v>118483</v>
      </c>
      <c r="C25" s="94">
        <v>73672</v>
      </c>
      <c r="D25" s="129">
        <v>19689</v>
      </c>
      <c r="E25" s="94">
        <v>25122</v>
      </c>
      <c r="F25" s="129"/>
      <c r="G25" s="94"/>
      <c r="H25" s="94"/>
      <c r="I25" s="129"/>
      <c r="J25" s="94"/>
      <c r="K25" s="94"/>
    </row>
    <row r="26" spans="1:11" ht="12.75">
      <c r="A26" s="30" t="s">
        <v>506</v>
      </c>
      <c r="B26" s="119">
        <f>SUM(C26:K26)</f>
        <v>125840</v>
      </c>
      <c r="C26" s="118">
        <v>73992</v>
      </c>
      <c r="D26" s="118">
        <v>19776</v>
      </c>
      <c r="E26" s="118">
        <v>31477</v>
      </c>
      <c r="F26" s="118">
        <v>0</v>
      </c>
      <c r="G26" s="118">
        <v>0</v>
      </c>
      <c r="H26" s="118">
        <v>595</v>
      </c>
      <c r="I26" s="118">
        <v>0</v>
      </c>
      <c r="J26" s="118">
        <v>0</v>
      </c>
      <c r="K26" s="118">
        <v>0</v>
      </c>
    </row>
    <row r="27" spans="1:11" ht="12.75">
      <c r="A27" s="13" t="s">
        <v>237</v>
      </c>
      <c r="B27" s="137"/>
      <c r="C27" s="137"/>
      <c r="D27" s="139"/>
      <c r="E27" s="137"/>
      <c r="F27" s="139"/>
      <c r="G27" s="137"/>
      <c r="H27" s="137"/>
      <c r="I27" s="139"/>
      <c r="J27" s="137"/>
      <c r="K27" s="137"/>
    </row>
    <row r="28" spans="1:11" ht="12.75">
      <c r="A28" s="33" t="s">
        <v>32</v>
      </c>
      <c r="B28" s="142">
        <f>SUM(C28:K28)</f>
        <v>96049</v>
      </c>
      <c r="C28" s="142">
        <v>61968</v>
      </c>
      <c r="D28" s="378">
        <v>16429</v>
      </c>
      <c r="E28" s="142">
        <v>17652</v>
      </c>
      <c r="F28" s="133"/>
      <c r="G28" s="132"/>
      <c r="H28" s="132"/>
      <c r="I28" s="133"/>
      <c r="J28" s="132"/>
      <c r="K28" s="132"/>
    </row>
    <row r="29" spans="1:11" ht="12.75">
      <c r="A29" s="33" t="s">
        <v>431</v>
      </c>
      <c r="B29" s="142">
        <f>SUM(C29:K29)</f>
        <v>97055</v>
      </c>
      <c r="C29" s="142">
        <v>62271</v>
      </c>
      <c r="D29" s="378">
        <v>16511</v>
      </c>
      <c r="E29" s="142">
        <v>18273</v>
      </c>
      <c r="F29" s="133"/>
      <c r="G29" s="132"/>
      <c r="H29" s="132"/>
      <c r="I29" s="133"/>
      <c r="J29" s="132"/>
      <c r="K29" s="132"/>
    </row>
    <row r="30" spans="1:11" ht="12.75">
      <c r="A30" s="30" t="s">
        <v>506</v>
      </c>
      <c r="B30" s="118">
        <f>SUM(C30:K30)</f>
        <v>102693</v>
      </c>
      <c r="C30" s="118">
        <v>62694</v>
      </c>
      <c r="D30" s="118">
        <v>16626</v>
      </c>
      <c r="E30" s="118">
        <v>22565</v>
      </c>
      <c r="F30" s="118">
        <v>0</v>
      </c>
      <c r="G30" s="118">
        <v>0</v>
      </c>
      <c r="H30" s="118">
        <v>808</v>
      </c>
      <c r="I30" s="118">
        <v>0</v>
      </c>
      <c r="J30" s="118">
        <v>0</v>
      </c>
      <c r="K30" s="118">
        <v>0</v>
      </c>
    </row>
    <row r="31" spans="1:11" ht="12.75">
      <c r="A31" s="13" t="s">
        <v>238</v>
      </c>
      <c r="B31" s="132"/>
      <c r="C31" s="137"/>
      <c r="D31" s="139"/>
      <c r="E31" s="137"/>
      <c r="F31" s="139"/>
      <c r="G31" s="137"/>
      <c r="H31" s="137"/>
      <c r="I31" s="139"/>
      <c r="J31" s="137"/>
      <c r="K31" s="137"/>
    </row>
    <row r="32" spans="1:11" ht="12.75">
      <c r="A32" s="33" t="s">
        <v>32</v>
      </c>
      <c r="B32" s="142">
        <f>SUM(C32:K32)</f>
        <v>56533</v>
      </c>
      <c r="C32" s="142">
        <v>36744</v>
      </c>
      <c r="D32" s="378">
        <v>9793</v>
      </c>
      <c r="E32" s="142">
        <v>9996</v>
      </c>
      <c r="F32" s="133"/>
      <c r="G32" s="132"/>
      <c r="H32" s="132"/>
      <c r="I32" s="133"/>
      <c r="J32" s="132"/>
      <c r="K32" s="132"/>
    </row>
    <row r="33" spans="1:11" ht="12.75">
      <c r="A33" s="33" t="s">
        <v>431</v>
      </c>
      <c r="B33" s="142">
        <f>SUM(C33:K33)</f>
        <v>56976</v>
      </c>
      <c r="C33" s="142">
        <v>36805</v>
      </c>
      <c r="D33" s="378">
        <v>9810</v>
      </c>
      <c r="E33" s="142">
        <v>10361</v>
      </c>
      <c r="F33" s="133"/>
      <c r="G33" s="132"/>
      <c r="H33" s="132"/>
      <c r="I33" s="133"/>
      <c r="J33" s="132"/>
      <c r="K33" s="132"/>
    </row>
    <row r="34" spans="1:11" ht="12.75">
      <c r="A34" s="30" t="s">
        <v>506</v>
      </c>
      <c r="B34" s="142">
        <f>SUM(C34:K34)</f>
        <v>59342</v>
      </c>
      <c r="C34" s="118">
        <v>36936</v>
      </c>
      <c r="D34" s="118">
        <v>9845</v>
      </c>
      <c r="E34" s="118">
        <v>12180</v>
      </c>
      <c r="F34" s="118">
        <v>0</v>
      </c>
      <c r="G34" s="118">
        <v>0</v>
      </c>
      <c r="H34" s="118">
        <v>381</v>
      </c>
      <c r="I34" s="118">
        <v>0</v>
      </c>
      <c r="J34" s="118">
        <v>0</v>
      </c>
      <c r="K34" s="118">
        <v>0</v>
      </c>
    </row>
    <row r="35" spans="1:11" ht="12.75">
      <c r="A35" s="13" t="s">
        <v>251</v>
      </c>
      <c r="B35" s="379"/>
      <c r="C35" s="121"/>
      <c r="D35" s="125"/>
      <c r="E35" s="121"/>
      <c r="F35" s="125"/>
      <c r="G35" s="121"/>
      <c r="H35" s="121"/>
      <c r="I35" s="125"/>
      <c r="J35" s="121"/>
      <c r="K35" s="121"/>
    </row>
    <row r="36" spans="1:11" ht="12.75">
      <c r="A36" s="33" t="s">
        <v>32</v>
      </c>
      <c r="B36" s="142">
        <f>SUM(C36:K36)</f>
        <v>23993</v>
      </c>
      <c r="C36" s="94">
        <v>16175</v>
      </c>
      <c r="D36" s="129">
        <v>4370</v>
      </c>
      <c r="E36" s="94">
        <v>3448</v>
      </c>
      <c r="F36" s="129"/>
      <c r="G36" s="94"/>
      <c r="H36" s="94"/>
      <c r="I36" s="129"/>
      <c r="J36" s="94"/>
      <c r="K36" s="94"/>
    </row>
    <row r="37" spans="1:11" ht="12.75">
      <c r="A37" s="33" t="s">
        <v>431</v>
      </c>
      <c r="B37" s="142">
        <f>SUM(C37:K37)</f>
        <v>24603</v>
      </c>
      <c r="C37" s="94">
        <v>16338</v>
      </c>
      <c r="D37" s="129">
        <v>4414</v>
      </c>
      <c r="E37" s="94">
        <v>3851</v>
      </c>
      <c r="F37" s="129"/>
      <c r="G37" s="94"/>
      <c r="H37" s="94"/>
      <c r="I37" s="129"/>
      <c r="J37" s="94"/>
      <c r="K37" s="94"/>
    </row>
    <row r="38" spans="1:11" ht="12.75">
      <c r="A38" s="30" t="s">
        <v>506</v>
      </c>
      <c r="B38" s="142">
        <f>SUM(C38:K38)</f>
        <v>24889</v>
      </c>
      <c r="C38" s="119">
        <v>16563</v>
      </c>
      <c r="D38" s="119">
        <v>4475</v>
      </c>
      <c r="E38" s="119">
        <v>2701</v>
      </c>
      <c r="F38" s="119">
        <v>0</v>
      </c>
      <c r="G38" s="119">
        <v>0</v>
      </c>
      <c r="H38" s="118">
        <v>1150</v>
      </c>
      <c r="I38" s="119">
        <v>0</v>
      </c>
      <c r="J38" s="119">
        <v>0</v>
      </c>
      <c r="K38" s="119">
        <v>0</v>
      </c>
    </row>
    <row r="39" spans="1:11" ht="12.75">
      <c r="A39" s="23" t="s">
        <v>252</v>
      </c>
      <c r="B39" s="379"/>
      <c r="C39" s="121"/>
      <c r="D39" s="125"/>
      <c r="E39" s="121"/>
      <c r="F39" s="125"/>
      <c r="G39" s="121"/>
      <c r="H39" s="121"/>
      <c r="I39" s="125"/>
      <c r="J39" s="121"/>
      <c r="K39" s="121"/>
    </row>
    <row r="40" spans="1:11" ht="12.75">
      <c r="A40" s="33" t="s">
        <v>32</v>
      </c>
      <c r="B40" s="142">
        <f>SUM(C40:K40)</f>
        <v>143832</v>
      </c>
      <c r="C40" s="94">
        <v>65944</v>
      </c>
      <c r="D40" s="129">
        <v>16117</v>
      </c>
      <c r="E40" s="94">
        <v>61771</v>
      </c>
      <c r="F40" s="129"/>
      <c r="G40" s="94"/>
      <c r="H40" s="94"/>
      <c r="I40" s="129"/>
      <c r="J40" s="94"/>
      <c r="K40" s="94"/>
    </row>
    <row r="41" spans="1:11" ht="12.75">
      <c r="A41" s="33" t="s">
        <v>431</v>
      </c>
      <c r="B41" s="142">
        <f>SUM(C41:K41)</f>
        <v>153129</v>
      </c>
      <c r="C41" s="94">
        <v>68501</v>
      </c>
      <c r="D41" s="129">
        <v>16808</v>
      </c>
      <c r="E41" s="94">
        <v>67820</v>
      </c>
      <c r="F41" s="129"/>
      <c r="G41" s="94"/>
      <c r="H41" s="94"/>
      <c r="I41" s="129"/>
      <c r="J41" s="94"/>
      <c r="K41" s="94"/>
    </row>
    <row r="42" spans="1:11" ht="12.75">
      <c r="A42" s="30" t="s">
        <v>506</v>
      </c>
      <c r="B42" s="118">
        <f>SUM(C42:K42)</f>
        <v>158744</v>
      </c>
      <c r="C42" s="119">
        <v>72944</v>
      </c>
      <c r="D42" s="119">
        <v>17980</v>
      </c>
      <c r="E42" s="119">
        <v>65229</v>
      </c>
      <c r="F42" s="119">
        <v>0</v>
      </c>
      <c r="G42" s="119">
        <v>0</v>
      </c>
      <c r="H42" s="118">
        <v>2591</v>
      </c>
      <c r="I42" s="119">
        <v>0</v>
      </c>
      <c r="J42" s="119">
        <v>0</v>
      </c>
      <c r="K42" s="119">
        <v>0</v>
      </c>
    </row>
    <row r="43" spans="1:11" ht="12.75">
      <c r="A43" s="13" t="s">
        <v>253</v>
      </c>
      <c r="B43" s="379"/>
      <c r="C43" s="121"/>
      <c r="D43" s="125"/>
      <c r="E43" s="121"/>
      <c r="F43" s="125"/>
      <c r="G43" s="121"/>
      <c r="H43" s="121"/>
      <c r="I43" s="125"/>
      <c r="J43" s="121"/>
      <c r="K43" s="121"/>
    </row>
    <row r="44" spans="1:11" ht="12.75">
      <c r="A44" s="33" t="s">
        <v>32</v>
      </c>
      <c r="B44" s="142">
        <f>SUM(C44:K44)</f>
        <v>38212</v>
      </c>
      <c r="C44" s="94">
        <v>22466</v>
      </c>
      <c r="D44" s="129">
        <v>6144</v>
      </c>
      <c r="E44" s="94">
        <v>9602</v>
      </c>
      <c r="F44" s="129"/>
      <c r="G44" s="94"/>
      <c r="H44" s="94"/>
      <c r="I44" s="129"/>
      <c r="J44" s="94"/>
      <c r="K44" s="94"/>
    </row>
    <row r="45" spans="1:11" ht="12.75">
      <c r="A45" s="33" t="s">
        <v>431</v>
      </c>
      <c r="B45" s="142">
        <f>SUM(C45:K45)</f>
        <v>39609</v>
      </c>
      <c r="C45" s="94">
        <v>23274</v>
      </c>
      <c r="D45" s="129">
        <v>6363</v>
      </c>
      <c r="E45" s="94">
        <v>9972</v>
      </c>
      <c r="F45" s="129"/>
      <c r="G45" s="94"/>
      <c r="H45" s="94"/>
      <c r="I45" s="129"/>
      <c r="J45" s="94"/>
      <c r="K45" s="94"/>
    </row>
    <row r="46" spans="1:11" ht="12.75">
      <c r="A46" s="30" t="s">
        <v>506</v>
      </c>
      <c r="B46" s="118">
        <f>SUM(C46:K46)</f>
        <v>43177</v>
      </c>
      <c r="C46" s="119">
        <v>25060</v>
      </c>
      <c r="D46" s="119">
        <v>6845</v>
      </c>
      <c r="E46" s="119">
        <v>11172</v>
      </c>
      <c r="F46" s="119">
        <v>0</v>
      </c>
      <c r="G46" s="119">
        <v>0</v>
      </c>
      <c r="H46" s="118">
        <v>100</v>
      </c>
      <c r="I46" s="119">
        <v>0</v>
      </c>
      <c r="J46" s="119">
        <v>0</v>
      </c>
      <c r="K46" s="119">
        <v>0</v>
      </c>
    </row>
    <row r="47" spans="1:11" ht="12.75">
      <c r="A47" s="13" t="s">
        <v>254</v>
      </c>
      <c r="B47" s="379"/>
      <c r="C47" s="121"/>
      <c r="D47" s="125"/>
      <c r="E47" s="121"/>
      <c r="F47" s="125"/>
      <c r="G47" s="121"/>
      <c r="H47" s="121"/>
      <c r="I47" s="125"/>
      <c r="J47" s="121"/>
      <c r="K47" s="121"/>
    </row>
    <row r="48" spans="1:11" ht="12.75">
      <c r="A48" s="33" t="s">
        <v>32</v>
      </c>
      <c r="B48" s="142">
        <f>SUM(C48:K48)</f>
        <v>116882</v>
      </c>
      <c r="C48" s="94">
        <v>33724</v>
      </c>
      <c r="D48" s="129">
        <v>9082</v>
      </c>
      <c r="E48" s="94">
        <v>54376</v>
      </c>
      <c r="F48" s="129"/>
      <c r="G48" s="94">
        <v>19700</v>
      </c>
      <c r="H48" s="94"/>
      <c r="I48" s="129"/>
      <c r="J48" s="94"/>
      <c r="K48" s="94"/>
    </row>
    <row r="49" spans="1:11" ht="12.75">
      <c r="A49" s="33" t="s">
        <v>431</v>
      </c>
      <c r="B49" s="142">
        <f>SUM(C49:K49)</f>
        <v>123235</v>
      </c>
      <c r="C49" s="94">
        <v>33724</v>
      </c>
      <c r="D49" s="129">
        <v>9082</v>
      </c>
      <c r="E49" s="94">
        <v>57739</v>
      </c>
      <c r="F49" s="129"/>
      <c r="G49" s="94">
        <v>20790</v>
      </c>
      <c r="H49" s="94">
        <v>1900</v>
      </c>
      <c r="I49" s="129"/>
      <c r="J49" s="94"/>
      <c r="K49" s="94"/>
    </row>
    <row r="50" spans="1:11" ht="12.75">
      <c r="A50" s="30" t="s">
        <v>506</v>
      </c>
      <c r="B50" s="118">
        <f>SUM(C50:K50)</f>
        <v>124121</v>
      </c>
      <c r="C50" s="119">
        <v>34028</v>
      </c>
      <c r="D50" s="119">
        <v>9164</v>
      </c>
      <c r="E50" s="119">
        <v>54889</v>
      </c>
      <c r="F50" s="119">
        <v>0</v>
      </c>
      <c r="G50" s="119">
        <v>20790</v>
      </c>
      <c r="H50" s="118">
        <v>5250</v>
      </c>
      <c r="I50" s="119">
        <v>0</v>
      </c>
      <c r="J50" s="119">
        <v>0</v>
      </c>
      <c r="K50" s="119">
        <v>0</v>
      </c>
    </row>
    <row r="51" spans="1:11" ht="12.75">
      <c r="A51" s="13" t="s">
        <v>242</v>
      </c>
      <c r="B51" s="379"/>
      <c r="C51" s="121"/>
      <c r="D51" s="125"/>
      <c r="E51" s="121"/>
      <c r="F51" s="125"/>
      <c r="G51" s="121"/>
      <c r="H51" s="121"/>
      <c r="I51" s="125"/>
      <c r="J51" s="121"/>
      <c r="K51" s="121"/>
    </row>
    <row r="52" spans="1:11" ht="12.75">
      <c r="A52" s="33" t="s">
        <v>32</v>
      </c>
      <c r="B52" s="142">
        <f>SUM(C52:K52)</f>
        <v>60000</v>
      </c>
      <c r="C52" s="94">
        <v>16065</v>
      </c>
      <c r="D52" s="129">
        <v>4277</v>
      </c>
      <c r="E52" s="94">
        <v>39658</v>
      </c>
      <c r="F52" s="129"/>
      <c r="G52" s="94"/>
      <c r="H52" s="94"/>
      <c r="I52" s="129"/>
      <c r="J52" s="94"/>
      <c r="K52" s="94"/>
    </row>
    <row r="53" spans="1:11" ht="12.75">
      <c r="A53" s="33" t="s">
        <v>431</v>
      </c>
      <c r="B53" s="142">
        <f>SUM(C53:K53)</f>
        <v>77222</v>
      </c>
      <c r="C53" s="94">
        <v>16073</v>
      </c>
      <c r="D53" s="129">
        <v>4279</v>
      </c>
      <c r="E53" s="94">
        <v>44638</v>
      </c>
      <c r="F53" s="129"/>
      <c r="G53" s="94"/>
      <c r="H53" s="94">
        <v>12232</v>
      </c>
      <c r="I53" s="129"/>
      <c r="J53" s="94"/>
      <c r="K53" s="94"/>
    </row>
    <row r="54" spans="1:11" ht="12.75">
      <c r="A54" s="30" t="s">
        <v>506</v>
      </c>
      <c r="B54" s="118">
        <f>SUM(C54:K54)</f>
        <v>83103</v>
      </c>
      <c r="C54" s="119">
        <v>16073</v>
      </c>
      <c r="D54" s="119">
        <v>4279</v>
      </c>
      <c r="E54" s="119">
        <v>42521</v>
      </c>
      <c r="F54" s="119">
        <v>0</v>
      </c>
      <c r="G54" s="119">
        <v>0</v>
      </c>
      <c r="H54" s="118">
        <v>20230</v>
      </c>
      <c r="I54" s="119">
        <v>0</v>
      </c>
      <c r="J54" s="119">
        <v>0</v>
      </c>
      <c r="K54" s="119">
        <v>0</v>
      </c>
    </row>
    <row r="55" spans="1:11" ht="12.75">
      <c r="A55" s="13" t="s">
        <v>243</v>
      </c>
      <c r="B55" s="142"/>
      <c r="C55" s="121"/>
      <c r="D55" s="125"/>
      <c r="E55" s="121"/>
      <c r="F55" s="125"/>
      <c r="G55" s="121"/>
      <c r="H55" s="121"/>
      <c r="I55" s="125"/>
      <c r="J55" s="121"/>
      <c r="K55" s="121"/>
    </row>
    <row r="56" spans="1:11" ht="12.75">
      <c r="A56" s="33" t="s">
        <v>32</v>
      </c>
      <c r="B56" s="142">
        <f>SUM(C56:K56)</f>
        <v>417946</v>
      </c>
      <c r="C56" s="94">
        <v>110920</v>
      </c>
      <c r="D56" s="129">
        <v>29812</v>
      </c>
      <c r="E56" s="94">
        <v>277214</v>
      </c>
      <c r="F56" s="129"/>
      <c r="G56" s="94"/>
      <c r="H56" s="94"/>
      <c r="I56" s="129"/>
      <c r="J56" s="94"/>
      <c r="K56" s="94"/>
    </row>
    <row r="57" spans="1:11" ht="12.75">
      <c r="A57" s="33" t="s">
        <v>431</v>
      </c>
      <c r="B57" s="142">
        <f>SUM(C57:K57)</f>
        <v>437938</v>
      </c>
      <c r="C57" s="94">
        <v>116569</v>
      </c>
      <c r="D57" s="129">
        <v>31337</v>
      </c>
      <c r="E57" s="94">
        <v>290032</v>
      </c>
      <c r="F57" s="129"/>
      <c r="G57" s="94"/>
      <c r="H57" s="94"/>
      <c r="I57" s="129"/>
      <c r="J57" s="94"/>
      <c r="K57" s="94"/>
    </row>
    <row r="58" spans="1:11" ht="12.75">
      <c r="A58" s="30" t="s">
        <v>506</v>
      </c>
      <c r="B58" s="142">
        <f>SUM(C58:K58)</f>
        <v>466125</v>
      </c>
      <c r="C58" s="119">
        <v>122969</v>
      </c>
      <c r="D58" s="119">
        <v>32722</v>
      </c>
      <c r="E58" s="119">
        <v>308489</v>
      </c>
      <c r="F58" s="119">
        <v>0</v>
      </c>
      <c r="G58" s="119">
        <v>0</v>
      </c>
      <c r="H58" s="119">
        <v>1945</v>
      </c>
      <c r="I58" s="119">
        <v>0</v>
      </c>
      <c r="J58" s="119">
        <v>0</v>
      </c>
      <c r="K58" s="119">
        <v>0</v>
      </c>
    </row>
    <row r="59" spans="1:11" ht="12.75">
      <c r="A59" s="13" t="s">
        <v>108</v>
      </c>
      <c r="B59" s="379"/>
      <c r="C59" s="121"/>
      <c r="D59" s="124"/>
      <c r="E59" s="121"/>
      <c r="F59" s="125"/>
      <c r="G59" s="121"/>
      <c r="H59" s="125"/>
      <c r="I59" s="121"/>
      <c r="J59" s="125"/>
      <c r="K59" s="121"/>
    </row>
    <row r="60" spans="1:11" ht="12.75">
      <c r="A60" s="33" t="s">
        <v>32</v>
      </c>
      <c r="B60" s="142">
        <f>SUM(C60:K60)</f>
        <v>2261152</v>
      </c>
      <c r="C60" s="94">
        <f>SUM(C16,C20,C24,C28,C32,C36,C40,C44,C48,C52,C56)</f>
        <v>699585</v>
      </c>
      <c r="D60" s="94">
        <f aca="true" t="shared" si="0" ref="D60:K60">SUM(D16,D20,D24,D28,D32,D36,D40,D44,D48,D52,D56)</f>
        <v>186836</v>
      </c>
      <c r="E60" s="94">
        <f t="shared" si="0"/>
        <v>882085</v>
      </c>
      <c r="F60" s="94">
        <f t="shared" si="0"/>
        <v>26070</v>
      </c>
      <c r="G60" s="94">
        <f t="shared" si="0"/>
        <v>159901</v>
      </c>
      <c r="H60" s="94">
        <f t="shared" si="0"/>
        <v>159175</v>
      </c>
      <c r="I60" s="94">
        <f t="shared" si="0"/>
        <v>136000</v>
      </c>
      <c r="J60" s="94">
        <f t="shared" si="0"/>
        <v>11500</v>
      </c>
      <c r="K60" s="94">
        <f t="shared" si="0"/>
        <v>0</v>
      </c>
    </row>
    <row r="61" spans="1:11" ht="12.75">
      <c r="A61" s="33" t="s">
        <v>431</v>
      </c>
      <c r="B61" s="142">
        <f>SUM(C61:K61)</f>
        <v>2875943</v>
      </c>
      <c r="C61" s="94">
        <f aca="true" t="shared" si="1" ref="C61:K62">SUM(C17,C21,C25,C29,C33,C37,C41,C45,C49,C53,C57)</f>
        <v>729189</v>
      </c>
      <c r="D61" s="94">
        <f t="shared" si="1"/>
        <v>189924</v>
      </c>
      <c r="E61" s="94">
        <f t="shared" si="1"/>
        <v>1018811</v>
      </c>
      <c r="F61" s="94">
        <f t="shared" si="1"/>
        <v>32010</v>
      </c>
      <c r="G61" s="94">
        <f t="shared" si="1"/>
        <v>189614</v>
      </c>
      <c r="H61" s="94">
        <f t="shared" si="1"/>
        <v>295120</v>
      </c>
      <c r="I61" s="94">
        <f t="shared" si="1"/>
        <v>147914</v>
      </c>
      <c r="J61" s="94">
        <f t="shared" si="1"/>
        <v>22861</v>
      </c>
      <c r="K61" s="94">
        <f t="shared" si="1"/>
        <v>250500</v>
      </c>
    </row>
    <row r="62" spans="1:11" ht="12.75">
      <c r="A62" s="30" t="s">
        <v>506</v>
      </c>
      <c r="B62" s="118">
        <f>SUM(C62:K62)</f>
        <v>3119882</v>
      </c>
      <c r="C62" s="119">
        <f t="shared" si="1"/>
        <v>744232</v>
      </c>
      <c r="D62" s="119">
        <f t="shared" si="1"/>
        <v>193343</v>
      </c>
      <c r="E62" s="119">
        <f t="shared" si="1"/>
        <v>996197</v>
      </c>
      <c r="F62" s="119">
        <f t="shared" si="1"/>
        <v>31960</v>
      </c>
      <c r="G62" s="119">
        <f t="shared" si="1"/>
        <v>194440</v>
      </c>
      <c r="H62" s="119">
        <f t="shared" si="1"/>
        <v>382298</v>
      </c>
      <c r="I62" s="119">
        <f t="shared" si="1"/>
        <v>156751</v>
      </c>
      <c r="J62" s="119">
        <f t="shared" si="1"/>
        <v>22961</v>
      </c>
      <c r="K62" s="119">
        <f t="shared" si="1"/>
        <v>397700</v>
      </c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167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168</v>
      </c>
      <c r="B67" s="163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</sheetData>
  <sheetProtection/>
  <mergeCells count="13">
    <mergeCell ref="H11:H13"/>
    <mergeCell ref="J11:J13"/>
    <mergeCell ref="I11:I13"/>
    <mergeCell ref="B10:B13"/>
    <mergeCell ref="A10:A13"/>
    <mergeCell ref="K10:K13"/>
    <mergeCell ref="D11:D13"/>
    <mergeCell ref="C10:G10"/>
    <mergeCell ref="H10:J10"/>
    <mergeCell ref="F11:F13"/>
    <mergeCell ref="E11:E13"/>
    <mergeCell ref="C11:C13"/>
    <mergeCell ref="G11:G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59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6"/>
  <sheetViews>
    <sheetView view="pageBreakPreview" zoomScaleSheetLayoutView="100" zoomScalePageLayoutView="0" workbookViewId="0" topLeftCell="A8">
      <pane ySplit="1740" topLeftCell="A1" activePane="bottomLeft" state="split"/>
      <selection pane="topLeft" activeCell="F12" sqref="F12"/>
      <selection pane="bottomLeft" activeCell="D2" sqref="D2"/>
    </sheetView>
  </sheetViews>
  <sheetFormatPr defaultColWidth="9.140625" defaultRowHeight="12.75"/>
  <cols>
    <col min="1" max="1" width="42.421875" style="0" customWidth="1"/>
    <col min="2" max="2" width="8.421875" style="0" customWidth="1"/>
    <col min="3" max="3" width="9.7109375" style="0" customWidth="1"/>
    <col min="4" max="4" width="9.8515625" style="0" bestFit="1" customWidth="1"/>
    <col min="5" max="5" width="10.8515625" style="0" customWidth="1"/>
    <col min="6" max="7" width="9.7109375" style="0" customWidth="1"/>
    <col min="8" max="8" width="10.421875" style="0" customWidth="1"/>
    <col min="9" max="9" width="10.57421875" style="0" customWidth="1"/>
    <col min="10" max="10" width="9.7109375" style="0" customWidth="1"/>
    <col min="11" max="11" width="11.140625" style="0" customWidth="1"/>
    <col min="12" max="12" width="10.28125" style="0" customWidth="1"/>
    <col min="14" max="14" width="9.8515625" style="0" bestFit="1" customWidth="1"/>
  </cols>
  <sheetData>
    <row r="1" spans="1:12" ht="15.75">
      <c r="A1" s="4" t="s">
        <v>732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608" t="s">
        <v>134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</row>
    <row r="4" spans="1:12" ht="15.75">
      <c r="A4" s="608" t="s">
        <v>422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</row>
    <row r="5" spans="1:12" ht="15.75">
      <c r="A5" s="608" t="s">
        <v>20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>
      <c r="A7" s="568" t="s">
        <v>432</v>
      </c>
      <c r="B7" s="596" t="s">
        <v>305</v>
      </c>
      <c r="C7" s="568" t="s">
        <v>435</v>
      </c>
      <c r="D7" s="585" t="s">
        <v>36</v>
      </c>
      <c r="E7" s="602"/>
      <c r="F7" s="602"/>
      <c r="G7" s="602"/>
      <c r="H7" s="602"/>
      <c r="I7" s="585" t="s">
        <v>37</v>
      </c>
      <c r="J7" s="603"/>
      <c r="K7" s="604"/>
      <c r="L7" s="568" t="s">
        <v>229</v>
      </c>
    </row>
    <row r="8" spans="1:12" ht="12.75" customHeight="1">
      <c r="A8" s="569"/>
      <c r="B8" s="597"/>
      <c r="C8" s="569"/>
      <c r="D8" s="568" t="s">
        <v>80</v>
      </c>
      <c r="E8" s="568" t="s">
        <v>81</v>
      </c>
      <c r="F8" s="568" t="s">
        <v>103</v>
      </c>
      <c r="G8" s="566" t="s">
        <v>250</v>
      </c>
      <c r="H8" s="566" t="s">
        <v>222</v>
      </c>
      <c r="I8" s="568" t="s">
        <v>39</v>
      </c>
      <c r="J8" s="568" t="s">
        <v>38</v>
      </c>
      <c r="K8" s="587" t="s">
        <v>279</v>
      </c>
      <c r="L8" s="569"/>
    </row>
    <row r="9" spans="1:12" ht="12.75">
      <c r="A9" s="569"/>
      <c r="B9" s="597"/>
      <c r="C9" s="569"/>
      <c r="D9" s="569"/>
      <c r="E9" s="569"/>
      <c r="F9" s="569"/>
      <c r="G9" s="605"/>
      <c r="H9" s="605"/>
      <c r="I9" s="569"/>
      <c r="J9" s="569"/>
      <c r="K9" s="606"/>
      <c r="L9" s="569"/>
    </row>
    <row r="10" spans="1:12" ht="23.25" customHeight="1">
      <c r="A10" s="570"/>
      <c r="B10" s="570"/>
      <c r="C10" s="570"/>
      <c r="D10" s="570"/>
      <c r="E10" s="570"/>
      <c r="F10" s="570"/>
      <c r="G10" s="567"/>
      <c r="H10" s="567"/>
      <c r="I10" s="570"/>
      <c r="J10" s="570"/>
      <c r="K10" s="607"/>
      <c r="L10" s="570"/>
    </row>
    <row r="11" spans="1:12" ht="12.75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2" ht="12.75">
      <c r="A12" s="43" t="s">
        <v>257</v>
      </c>
      <c r="B12" s="13"/>
      <c r="C12" s="13"/>
      <c r="D12" s="123"/>
      <c r="E12" s="121"/>
      <c r="F12" s="122"/>
      <c r="G12" s="121"/>
      <c r="H12" s="122"/>
      <c r="I12" s="121"/>
      <c r="J12" s="124"/>
      <c r="K12" s="121"/>
      <c r="L12" s="121"/>
    </row>
    <row r="13" spans="1:12" ht="12.75">
      <c r="A13" s="45" t="s">
        <v>41</v>
      </c>
      <c r="B13" s="23"/>
      <c r="C13" s="142">
        <f>SUM(D13:L13)</f>
        <v>40725</v>
      </c>
      <c r="D13" s="117">
        <v>32067</v>
      </c>
      <c r="E13" s="94">
        <v>8658</v>
      </c>
      <c r="F13" s="122"/>
      <c r="G13" s="94"/>
      <c r="H13" s="122"/>
      <c r="I13" s="94"/>
      <c r="J13" s="138"/>
      <c r="K13" s="94"/>
      <c r="L13" s="94"/>
    </row>
    <row r="14" spans="1:12" ht="12.75">
      <c r="A14" s="45" t="s">
        <v>423</v>
      </c>
      <c r="B14" s="23"/>
      <c r="C14" s="142">
        <f>SUM(D14:L14)</f>
        <v>45654</v>
      </c>
      <c r="D14" s="117">
        <v>31916</v>
      </c>
      <c r="E14" s="94">
        <v>8658</v>
      </c>
      <c r="F14" s="122">
        <v>5080</v>
      </c>
      <c r="G14" s="94"/>
      <c r="H14" s="122"/>
      <c r="I14" s="94"/>
      <c r="J14" s="138"/>
      <c r="K14" s="94"/>
      <c r="L14" s="94"/>
    </row>
    <row r="15" spans="1:12" ht="12.75">
      <c r="A15" s="15" t="s">
        <v>423</v>
      </c>
      <c r="B15" s="340" t="s">
        <v>202</v>
      </c>
      <c r="C15" s="119">
        <f>SUM(D15:L15)</f>
        <v>45654</v>
      </c>
      <c r="D15" s="116">
        <v>31916</v>
      </c>
      <c r="E15" s="116">
        <v>8658</v>
      </c>
      <c r="F15" s="116">
        <v>5080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</row>
    <row r="16" spans="1:12" ht="12.75">
      <c r="A16" s="43" t="s">
        <v>258</v>
      </c>
      <c r="B16" s="19"/>
      <c r="C16" s="13"/>
      <c r="D16" s="123"/>
      <c r="E16" s="121"/>
      <c r="F16" s="125"/>
      <c r="G16" s="121"/>
      <c r="H16" s="125"/>
      <c r="I16" s="121"/>
      <c r="J16" s="124"/>
      <c r="K16" s="121"/>
      <c r="L16" s="121"/>
    </row>
    <row r="17" spans="1:12" ht="12.75">
      <c r="A17" s="45" t="s">
        <v>41</v>
      </c>
      <c r="B17" s="19"/>
      <c r="C17" s="142">
        <f>SUM(D17:L17)</f>
        <v>3000</v>
      </c>
      <c r="D17" s="117"/>
      <c r="E17" s="94"/>
      <c r="F17" s="129">
        <v>3000</v>
      </c>
      <c r="G17" s="94"/>
      <c r="H17" s="129"/>
      <c r="I17" s="94"/>
      <c r="J17" s="138"/>
      <c r="K17" s="94"/>
      <c r="L17" s="94"/>
    </row>
    <row r="18" spans="1:12" ht="12.75">
      <c r="A18" s="45" t="s">
        <v>423</v>
      </c>
      <c r="B18" s="19"/>
      <c r="C18" s="142">
        <f>SUM(D18:L18)</f>
        <v>3000</v>
      </c>
      <c r="D18" s="117"/>
      <c r="E18" s="94"/>
      <c r="F18" s="129">
        <v>3000</v>
      </c>
      <c r="G18" s="94"/>
      <c r="H18" s="129"/>
      <c r="I18" s="94"/>
      <c r="J18" s="138"/>
      <c r="K18" s="94"/>
      <c r="L18" s="94"/>
    </row>
    <row r="19" spans="1:12" ht="12.75">
      <c r="A19" s="15" t="s">
        <v>507</v>
      </c>
      <c r="B19" s="340" t="s">
        <v>200</v>
      </c>
      <c r="C19" s="119">
        <f>SUM(D19:L19)</f>
        <v>3000</v>
      </c>
      <c r="D19" s="116">
        <v>0</v>
      </c>
      <c r="E19" s="119">
        <v>0</v>
      </c>
      <c r="F19" s="127">
        <v>3000</v>
      </c>
      <c r="G19" s="119">
        <v>0</v>
      </c>
      <c r="H19" s="127">
        <v>0</v>
      </c>
      <c r="I19" s="119">
        <v>0</v>
      </c>
      <c r="J19" s="126">
        <v>0</v>
      </c>
      <c r="K19" s="119">
        <v>0</v>
      </c>
      <c r="L19" s="119">
        <v>0</v>
      </c>
    </row>
    <row r="20" spans="1:12" ht="12.75">
      <c r="A20" s="382" t="s">
        <v>259</v>
      </c>
      <c r="B20" s="19"/>
      <c r="C20" s="23"/>
      <c r="D20" s="123"/>
      <c r="E20" s="121"/>
      <c r="F20" s="121"/>
      <c r="G20" s="123"/>
      <c r="H20" s="125"/>
      <c r="I20" s="121"/>
      <c r="J20" s="124"/>
      <c r="K20" s="121"/>
      <c r="L20" s="121"/>
    </row>
    <row r="21" spans="1:12" ht="12.75">
      <c r="A21" s="45" t="s">
        <v>41</v>
      </c>
      <c r="B21" s="19"/>
      <c r="C21" s="142">
        <f aca="true" t="shared" si="0" ref="C21:C34">SUM(D21:L21)</f>
        <v>185030</v>
      </c>
      <c r="D21" s="117"/>
      <c r="E21" s="94"/>
      <c r="F21" s="94">
        <v>65050</v>
      </c>
      <c r="G21" s="117"/>
      <c r="H21" s="129"/>
      <c r="I21" s="94">
        <v>93980</v>
      </c>
      <c r="J21" s="138">
        <v>26000</v>
      </c>
      <c r="K21" s="94"/>
      <c r="L21" s="94"/>
    </row>
    <row r="22" spans="1:12" ht="12.75">
      <c r="A22" s="45" t="s">
        <v>500</v>
      </c>
      <c r="B22" s="19"/>
      <c r="C22" s="142">
        <f t="shared" si="0"/>
        <v>212840</v>
      </c>
      <c r="D22" s="117"/>
      <c r="E22" s="94"/>
      <c r="F22" s="94">
        <v>65050</v>
      </c>
      <c r="G22" s="117"/>
      <c r="H22" s="129"/>
      <c r="I22" s="94">
        <v>121790</v>
      </c>
      <c r="J22" s="138">
        <v>26000</v>
      </c>
      <c r="K22" s="94"/>
      <c r="L22" s="94"/>
    </row>
    <row r="23" spans="1:12" ht="12.75">
      <c r="A23" s="45" t="s">
        <v>636</v>
      </c>
      <c r="B23" s="19"/>
      <c r="C23" s="142">
        <f t="shared" si="0"/>
        <v>1400</v>
      </c>
      <c r="D23" s="117"/>
      <c r="E23" s="94"/>
      <c r="F23" s="94"/>
      <c r="G23" s="117"/>
      <c r="H23" s="129"/>
      <c r="I23" s="94">
        <v>1400</v>
      </c>
      <c r="J23" s="138"/>
      <c r="K23" s="94"/>
      <c r="L23" s="94"/>
    </row>
    <row r="24" spans="1:12" ht="12.75">
      <c r="A24" s="45" t="s">
        <v>555</v>
      </c>
      <c r="B24" s="19"/>
      <c r="C24" s="142">
        <f t="shared" si="0"/>
        <v>3370</v>
      </c>
      <c r="D24" s="117"/>
      <c r="E24" s="94"/>
      <c r="F24" s="94"/>
      <c r="G24" s="117"/>
      <c r="H24" s="129"/>
      <c r="I24" s="94">
        <v>3370</v>
      </c>
      <c r="J24" s="138"/>
      <c r="K24" s="94"/>
      <c r="L24" s="94"/>
    </row>
    <row r="25" spans="1:12" ht="12.75">
      <c r="A25" s="45" t="s">
        <v>637</v>
      </c>
      <c r="B25" s="19"/>
      <c r="C25" s="142">
        <f t="shared" si="0"/>
        <v>5200</v>
      </c>
      <c r="D25" s="117"/>
      <c r="E25" s="94"/>
      <c r="F25" s="94"/>
      <c r="G25" s="117"/>
      <c r="H25" s="129"/>
      <c r="I25" s="94">
        <v>5200</v>
      </c>
      <c r="J25" s="138"/>
      <c r="K25" s="94"/>
      <c r="L25" s="94"/>
    </row>
    <row r="26" spans="1:12" ht="12.75">
      <c r="A26" s="45" t="s">
        <v>638</v>
      </c>
      <c r="B26" s="19"/>
      <c r="C26" s="142">
        <f t="shared" si="0"/>
        <v>12265</v>
      </c>
      <c r="D26" s="117"/>
      <c r="E26" s="94"/>
      <c r="F26" s="94"/>
      <c r="G26" s="117"/>
      <c r="H26" s="129"/>
      <c r="I26" s="94">
        <v>12265</v>
      </c>
      <c r="J26" s="138"/>
      <c r="K26" s="94"/>
      <c r="L26" s="94"/>
    </row>
    <row r="27" spans="1:12" ht="12.75">
      <c r="A27" s="45" t="s">
        <v>556</v>
      </c>
      <c r="B27" s="19"/>
      <c r="C27" s="142">
        <f t="shared" si="0"/>
        <v>8970</v>
      </c>
      <c r="D27" s="117"/>
      <c r="E27" s="94"/>
      <c r="F27" s="94"/>
      <c r="G27" s="117"/>
      <c r="H27" s="129"/>
      <c r="I27" s="94">
        <v>8970</v>
      </c>
      <c r="J27" s="138"/>
      <c r="K27" s="94"/>
      <c r="L27" s="94"/>
    </row>
    <row r="28" spans="1:12" ht="12.75">
      <c r="A28" s="45" t="s">
        <v>557</v>
      </c>
      <c r="B28" s="19"/>
      <c r="C28" s="142">
        <f t="shared" si="0"/>
        <v>17005</v>
      </c>
      <c r="D28" s="117"/>
      <c r="E28" s="94"/>
      <c r="F28" s="94"/>
      <c r="G28" s="117"/>
      <c r="H28" s="129"/>
      <c r="I28" s="94">
        <v>17005</v>
      </c>
      <c r="J28" s="138"/>
      <c r="K28" s="94"/>
      <c r="L28" s="94"/>
    </row>
    <row r="29" spans="1:12" ht="12.75">
      <c r="A29" s="45" t="s">
        <v>560</v>
      </c>
      <c r="B29" s="19"/>
      <c r="C29" s="142">
        <f t="shared" si="0"/>
        <v>4800</v>
      </c>
      <c r="D29" s="117"/>
      <c r="E29" s="94"/>
      <c r="F29" s="94"/>
      <c r="G29" s="117"/>
      <c r="H29" s="129"/>
      <c r="I29" s="94">
        <v>4800</v>
      </c>
      <c r="J29" s="138"/>
      <c r="K29" s="94"/>
      <c r="L29" s="94"/>
    </row>
    <row r="30" spans="1:12" ht="12.75">
      <c r="A30" s="45" t="s">
        <v>561</v>
      </c>
      <c r="B30" s="19"/>
      <c r="C30" s="142">
        <f>SUM(D30:L30)</f>
        <v>-650</v>
      </c>
      <c r="D30" s="117"/>
      <c r="E30" s="117"/>
      <c r="F30" s="94"/>
      <c r="G30" s="117"/>
      <c r="H30" s="129"/>
      <c r="I30" s="94"/>
      <c r="J30" s="129">
        <v>-650</v>
      </c>
      <c r="K30" s="94"/>
      <c r="L30" s="117"/>
    </row>
    <row r="31" spans="1:12" ht="12.75">
      <c r="A31" s="45" t="s">
        <v>644</v>
      </c>
      <c r="B31" s="19"/>
      <c r="C31" s="142">
        <f>SUM(D31:L31)</f>
        <v>-300</v>
      </c>
      <c r="D31" s="117"/>
      <c r="E31" s="117"/>
      <c r="F31" s="94">
        <v>-300</v>
      </c>
      <c r="G31" s="117"/>
      <c r="H31" s="129"/>
      <c r="I31" s="94"/>
      <c r="J31" s="129"/>
      <c r="K31" s="94"/>
      <c r="L31" s="117"/>
    </row>
    <row r="32" spans="1:12" ht="12.75">
      <c r="A32" s="45" t="s">
        <v>562</v>
      </c>
      <c r="B32" s="19"/>
      <c r="C32" s="142">
        <f t="shared" si="0"/>
        <v>1500</v>
      </c>
      <c r="D32" s="117"/>
      <c r="E32" s="117"/>
      <c r="F32" s="94"/>
      <c r="G32" s="117"/>
      <c r="H32" s="129"/>
      <c r="I32" s="94"/>
      <c r="J32" s="129">
        <v>1500</v>
      </c>
      <c r="K32" s="94"/>
      <c r="L32" s="117"/>
    </row>
    <row r="33" spans="1:12" ht="12.75">
      <c r="A33" s="45" t="s">
        <v>442</v>
      </c>
      <c r="B33" s="19"/>
      <c r="C33" s="142">
        <f t="shared" si="0"/>
        <v>53560</v>
      </c>
      <c r="D33" s="117">
        <f>SUM(D23:D32)</f>
        <v>0</v>
      </c>
      <c r="E33" s="117">
        <f aca="true" t="shared" si="1" ref="E33:L33">SUM(E23:E32)</f>
        <v>0</v>
      </c>
      <c r="F33" s="94">
        <f t="shared" si="1"/>
        <v>-300</v>
      </c>
      <c r="G33" s="117">
        <f t="shared" si="1"/>
        <v>0</v>
      </c>
      <c r="H33" s="117">
        <f t="shared" si="1"/>
        <v>0</v>
      </c>
      <c r="I33" s="117">
        <f t="shared" si="1"/>
        <v>53010</v>
      </c>
      <c r="J33" s="117">
        <f t="shared" si="1"/>
        <v>850</v>
      </c>
      <c r="K33" s="117">
        <f t="shared" si="1"/>
        <v>0</v>
      </c>
      <c r="L33" s="117">
        <f t="shared" si="1"/>
        <v>0</v>
      </c>
    </row>
    <row r="34" spans="1:12" ht="12.75">
      <c r="A34" s="15" t="s">
        <v>423</v>
      </c>
      <c r="B34" s="341" t="s">
        <v>200</v>
      </c>
      <c r="C34" s="119">
        <f t="shared" si="0"/>
        <v>266400</v>
      </c>
      <c r="D34" s="116">
        <f>SUM(D22,D33)</f>
        <v>0</v>
      </c>
      <c r="E34" s="116">
        <f aca="true" t="shared" si="2" ref="E34:L34">SUM(E22,E33)</f>
        <v>0</v>
      </c>
      <c r="F34" s="119">
        <f t="shared" si="2"/>
        <v>64750</v>
      </c>
      <c r="G34" s="116">
        <f t="shared" si="2"/>
        <v>0</v>
      </c>
      <c r="H34" s="116">
        <f t="shared" si="2"/>
        <v>0</v>
      </c>
      <c r="I34" s="116">
        <f t="shared" si="2"/>
        <v>174800</v>
      </c>
      <c r="J34" s="116">
        <f t="shared" si="2"/>
        <v>26850</v>
      </c>
      <c r="K34" s="116">
        <f t="shared" si="2"/>
        <v>0</v>
      </c>
      <c r="L34" s="116">
        <f t="shared" si="2"/>
        <v>0</v>
      </c>
    </row>
    <row r="35" spans="1:12" ht="12.75">
      <c r="A35" s="43" t="s">
        <v>260</v>
      </c>
      <c r="B35" s="7"/>
      <c r="C35" s="13"/>
      <c r="D35" s="123"/>
      <c r="E35" s="94"/>
      <c r="F35" s="122"/>
      <c r="G35" s="94"/>
      <c r="H35" s="128"/>
      <c r="I35" s="94"/>
      <c r="J35" s="124"/>
      <c r="K35" s="121"/>
      <c r="L35" s="121"/>
    </row>
    <row r="36" spans="1:12" ht="12.75">
      <c r="A36" s="45" t="s">
        <v>41</v>
      </c>
      <c r="B36" s="19"/>
      <c r="C36" s="142">
        <f>SUM(D36:L36)</f>
        <v>0</v>
      </c>
      <c r="D36" s="117"/>
      <c r="E36" s="94"/>
      <c r="F36" s="122"/>
      <c r="G36" s="94"/>
      <c r="H36" s="128"/>
      <c r="I36" s="94"/>
      <c r="J36" s="138"/>
      <c r="K36" s="94"/>
      <c r="L36" s="94"/>
    </row>
    <row r="37" spans="1:12" ht="12.75">
      <c r="A37" s="45" t="s">
        <v>494</v>
      </c>
      <c r="B37" s="19"/>
      <c r="C37" s="142">
        <f>SUM(D37:L37)</f>
        <v>0</v>
      </c>
      <c r="D37" s="117"/>
      <c r="E37" s="94"/>
      <c r="F37" s="122"/>
      <c r="G37" s="94"/>
      <c r="H37" s="128"/>
      <c r="I37" s="94"/>
      <c r="J37" s="138"/>
      <c r="K37" s="94"/>
      <c r="L37" s="94"/>
    </row>
    <row r="38" spans="1:12" ht="12.75">
      <c r="A38" s="45" t="s">
        <v>543</v>
      </c>
      <c r="B38" s="19"/>
      <c r="C38" s="142">
        <f>SUM(D38:L38)</f>
        <v>15822</v>
      </c>
      <c r="D38" s="117"/>
      <c r="E38" s="94"/>
      <c r="F38" s="122"/>
      <c r="G38" s="94"/>
      <c r="H38" s="128">
        <v>15822</v>
      </c>
      <c r="I38" s="94"/>
      <c r="J38" s="138"/>
      <c r="K38" s="94"/>
      <c r="L38" s="94"/>
    </row>
    <row r="39" spans="1:12" ht="12.75">
      <c r="A39" s="45" t="s">
        <v>442</v>
      </c>
      <c r="B39" s="19"/>
      <c r="C39" s="142">
        <f>SUM(D39:L39)</f>
        <v>15822</v>
      </c>
      <c r="D39" s="117"/>
      <c r="E39" s="94"/>
      <c r="F39" s="122"/>
      <c r="G39" s="94"/>
      <c r="H39" s="128">
        <v>15822</v>
      </c>
      <c r="I39" s="94"/>
      <c r="J39" s="138"/>
      <c r="K39" s="94"/>
      <c r="L39" s="94"/>
    </row>
    <row r="40" spans="1:12" ht="12.75">
      <c r="A40" s="15" t="s">
        <v>497</v>
      </c>
      <c r="B40" s="340" t="s">
        <v>200</v>
      </c>
      <c r="C40" s="119">
        <f>SUM(D40:L40)</f>
        <v>15822</v>
      </c>
      <c r="D40" s="116">
        <v>0</v>
      </c>
      <c r="E40" s="94">
        <v>0</v>
      </c>
      <c r="F40" s="122">
        <v>0</v>
      </c>
      <c r="G40" s="94">
        <v>0</v>
      </c>
      <c r="H40" s="122">
        <f>SUM(H39)</f>
        <v>15822</v>
      </c>
      <c r="I40" s="94">
        <v>0</v>
      </c>
      <c r="J40" s="126">
        <v>0</v>
      </c>
      <c r="K40" s="119">
        <v>0</v>
      </c>
      <c r="L40" s="119">
        <v>0</v>
      </c>
    </row>
    <row r="41" spans="1:12" ht="12.75">
      <c r="A41" s="43" t="s">
        <v>261</v>
      </c>
      <c r="B41" s="7"/>
      <c r="C41" s="13"/>
      <c r="D41" s="123"/>
      <c r="E41" s="121"/>
      <c r="F41" s="125"/>
      <c r="G41" s="121"/>
      <c r="H41" s="125"/>
      <c r="I41" s="121"/>
      <c r="J41" s="124"/>
      <c r="K41" s="121"/>
      <c r="L41" s="121"/>
    </row>
    <row r="42" spans="1:12" ht="12.75">
      <c r="A42" s="45" t="s">
        <v>41</v>
      </c>
      <c r="B42" s="19"/>
      <c r="C42" s="142">
        <f>SUM(D42:L42)</f>
        <v>0</v>
      </c>
      <c r="D42" s="117"/>
      <c r="E42" s="94"/>
      <c r="F42" s="129"/>
      <c r="G42" s="94"/>
      <c r="H42" s="129"/>
      <c r="I42" s="94"/>
      <c r="J42" s="138"/>
      <c r="K42" s="94"/>
      <c r="L42" s="94"/>
    </row>
    <row r="43" spans="1:12" ht="12.75">
      <c r="A43" s="45" t="s">
        <v>494</v>
      </c>
      <c r="B43" s="19"/>
      <c r="C43" s="142"/>
      <c r="D43" s="117"/>
      <c r="E43" s="94"/>
      <c r="F43" s="129"/>
      <c r="G43" s="94"/>
      <c r="H43" s="129"/>
      <c r="I43" s="94"/>
      <c r="J43" s="138"/>
      <c r="K43" s="94"/>
      <c r="L43" s="94"/>
    </row>
    <row r="44" spans="1:12" ht="12.75">
      <c r="A44" s="15" t="s">
        <v>497</v>
      </c>
      <c r="B44" s="340" t="s">
        <v>200</v>
      </c>
      <c r="C44" s="119">
        <f>SUM(D44:L44)</f>
        <v>0</v>
      </c>
      <c r="D44" s="116">
        <v>0</v>
      </c>
      <c r="E44" s="119">
        <v>0</v>
      </c>
      <c r="F44" s="127">
        <v>0</v>
      </c>
      <c r="G44" s="119">
        <v>0</v>
      </c>
      <c r="H44" s="127">
        <v>0</v>
      </c>
      <c r="I44" s="119">
        <v>0</v>
      </c>
      <c r="J44" s="126">
        <v>0</v>
      </c>
      <c r="K44" s="119">
        <v>0</v>
      </c>
      <c r="L44" s="119">
        <v>0</v>
      </c>
    </row>
    <row r="45" spans="1:12" ht="12.75">
      <c r="A45" s="43" t="s">
        <v>262</v>
      </c>
      <c r="B45" s="7"/>
      <c r="C45" s="13"/>
      <c r="D45" s="123"/>
      <c r="E45" s="121"/>
      <c r="F45" s="125"/>
      <c r="G45" s="121"/>
      <c r="H45" s="125"/>
      <c r="I45" s="121"/>
      <c r="J45" s="124"/>
      <c r="K45" s="121"/>
      <c r="L45" s="121"/>
    </row>
    <row r="46" spans="1:12" ht="12.75">
      <c r="A46" s="45" t="s">
        <v>41</v>
      </c>
      <c r="B46" s="19"/>
      <c r="C46" s="142">
        <f>SUM(D46:L46)</f>
        <v>0</v>
      </c>
      <c r="D46" s="117"/>
      <c r="E46" s="94"/>
      <c r="F46" s="129"/>
      <c r="G46" s="94"/>
      <c r="H46" s="129"/>
      <c r="I46" s="94"/>
      <c r="J46" s="138"/>
      <c r="K46" s="94"/>
      <c r="L46" s="94"/>
    </row>
    <row r="47" spans="1:12" ht="12.75">
      <c r="A47" s="45" t="s">
        <v>494</v>
      </c>
      <c r="B47" s="19"/>
      <c r="C47" s="142">
        <f>SUM(D47:L47)</f>
        <v>0</v>
      </c>
      <c r="D47" s="117"/>
      <c r="E47" s="94"/>
      <c r="F47" s="129"/>
      <c r="G47" s="94"/>
      <c r="H47" s="129"/>
      <c r="I47" s="94"/>
      <c r="J47" s="138"/>
      <c r="K47" s="94"/>
      <c r="L47" s="94"/>
    </row>
    <row r="48" spans="1:12" ht="12.75">
      <c r="A48" s="45" t="s">
        <v>524</v>
      </c>
      <c r="B48" s="19"/>
      <c r="C48" s="142">
        <f>SUM(D48:L48)</f>
        <v>150</v>
      </c>
      <c r="D48" s="117"/>
      <c r="E48" s="94"/>
      <c r="F48" s="129">
        <v>150</v>
      </c>
      <c r="G48" s="94"/>
      <c r="H48" s="129"/>
      <c r="I48" s="94"/>
      <c r="J48" s="138"/>
      <c r="K48" s="94"/>
      <c r="L48" s="94"/>
    </row>
    <row r="49" spans="1:12" ht="12.75">
      <c r="A49" s="45" t="s">
        <v>442</v>
      </c>
      <c r="B49" s="19"/>
      <c r="C49" s="142">
        <f>SUM(D49:L49)</f>
        <v>150</v>
      </c>
      <c r="D49" s="117"/>
      <c r="E49" s="94"/>
      <c r="F49" s="129">
        <v>150</v>
      </c>
      <c r="G49" s="94"/>
      <c r="H49" s="129"/>
      <c r="I49" s="94"/>
      <c r="J49" s="138"/>
      <c r="K49" s="94"/>
      <c r="L49" s="94"/>
    </row>
    <row r="50" spans="1:12" ht="12.75">
      <c r="A50" s="15" t="s">
        <v>497</v>
      </c>
      <c r="B50" s="340" t="s">
        <v>200</v>
      </c>
      <c r="C50" s="119">
        <f>SUM(D50:L50)</f>
        <v>150</v>
      </c>
      <c r="D50" s="116">
        <v>0</v>
      </c>
      <c r="E50" s="119">
        <v>0</v>
      </c>
      <c r="F50" s="127">
        <v>150</v>
      </c>
      <c r="G50" s="119">
        <v>0</v>
      </c>
      <c r="H50" s="127">
        <v>0</v>
      </c>
      <c r="I50" s="119">
        <v>0</v>
      </c>
      <c r="J50" s="126">
        <v>0</v>
      </c>
      <c r="K50" s="119">
        <v>0</v>
      </c>
      <c r="L50" s="119">
        <v>0</v>
      </c>
    </row>
    <row r="51" spans="1:12" ht="12.75">
      <c r="A51" s="43" t="s">
        <v>263</v>
      </c>
      <c r="B51" s="7"/>
      <c r="C51" s="13"/>
      <c r="D51" s="123"/>
      <c r="E51" s="121"/>
      <c r="F51" s="125"/>
      <c r="G51" s="121"/>
      <c r="H51" s="125"/>
      <c r="I51" s="121"/>
      <c r="J51" s="124"/>
      <c r="K51" s="121"/>
      <c r="L51" s="121"/>
    </row>
    <row r="52" spans="1:12" ht="12.75">
      <c r="A52" s="45" t="s">
        <v>41</v>
      </c>
      <c r="B52" s="19"/>
      <c r="C52" s="142">
        <f>SUM(D52:L52)</f>
        <v>88282</v>
      </c>
      <c r="D52" s="117">
        <v>75915</v>
      </c>
      <c r="E52" s="94">
        <v>10367</v>
      </c>
      <c r="F52" s="129">
        <v>2000</v>
      </c>
      <c r="G52" s="94"/>
      <c r="H52" s="129"/>
      <c r="I52" s="94"/>
      <c r="J52" s="138"/>
      <c r="K52" s="94"/>
      <c r="L52" s="94"/>
    </row>
    <row r="53" spans="1:12" ht="12.75">
      <c r="A53" s="45" t="s">
        <v>494</v>
      </c>
      <c r="B53" s="19"/>
      <c r="C53" s="142">
        <f>SUM(D53:L53)</f>
        <v>88282</v>
      </c>
      <c r="D53" s="117">
        <v>75915</v>
      </c>
      <c r="E53" s="94">
        <v>10367</v>
      </c>
      <c r="F53" s="129">
        <v>2000</v>
      </c>
      <c r="G53" s="94"/>
      <c r="H53" s="129"/>
      <c r="I53" s="94"/>
      <c r="J53" s="138"/>
      <c r="K53" s="94"/>
      <c r="L53" s="94"/>
    </row>
    <row r="54" spans="1:12" ht="12.75">
      <c r="A54" s="15" t="s">
        <v>497</v>
      </c>
      <c r="B54" s="340" t="s">
        <v>200</v>
      </c>
      <c r="C54" s="119">
        <f>SUM(D54:L54)</f>
        <v>88282</v>
      </c>
      <c r="D54" s="116">
        <v>75915</v>
      </c>
      <c r="E54" s="119">
        <v>10367</v>
      </c>
      <c r="F54" s="127">
        <v>2000</v>
      </c>
      <c r="G54" s="119">
        <v>0</v>
      </c>
      <c r="H54" s="127">
        <v>0</v>
      </c>
      <c r="I54" s="119">
        <v>0</v>
      </c>
      <c r="J54" s="126">
        <v>0</v>
      </c>
      <c r="K54" s="119">
        <v>0</v>
      </c>
      <c r="L54" s="119">
        <v>0</v>
      </c>
    </row>
    <row r="55" spans="1:12" s="165" customFormat="1" ht="12.75">
      <c r="A55" s="43" t="s">
        <v>264</v>
      </c>
      <c r="B55" s="7"/>
      <c r="C55" s="13"/>
      <c r="D55" s="123"/>
      <c r="E55" s="121"/>
      <c r="F55" s="125"/>
      <c r="G55" s="121"/>
      <c r="H55" s="125"/>
      <c r="I55" s="121"/>
      <c r="J55" s="124"/>
      <c r="K55" s="121"/>
      <c r="L55" s="121"/>
    </row>
    <row r="56" spans="1:12" s="165" customFormat="1" ht="12.75">
      <c r="A56" s="45" t="s">
        <v>41</v>
      </c>
      <c r="B56" s="19"/>
      <c r="C56" s="142">
        <f>SUM(D56:L56)</f>
        <v>3960</v>
      </c>
      <c r="D56" s="117"/>
      <c r="E56" s="94"/>
      <c r="F56" s="129">
        <v>3960</v>
      </c>
      <c r="G56" s="94"/>
      <c r="H56" s="129"/>
      <c r="I56" s="94"/>
      <c r="J56" s="138"/>
      <c r="K56" s="94"/>
      <c r="L56" s="94"/>
    </row>
    <row r="57" spans="1:12" s="165" customFormat="1" ht="12.75">
      <c r="A57" s="45" t="s">
        <v>494</v>
      </c>
      <c r="B57" s="19"/>
      <c r="C57" s="142">
        <f>SUM(D57:L57)</f>
        <v>3960</v>
      </c>
      <c r="D57" s="117"/>
      <c r="E57" s="94"/>
      <c r="F57" s="129">
        <v>3960</v>
      </c>
      <c r="G57" s="94"/>
      <c r="H57" s="129"/>
      <c r="I57" s="94"/>
      <c r="J57" s="138"/>
      <c r="K57" s="94"/>
      <c r="L57" s="94"/>
    </row>
    <row r="58" spans="1:12" s="165" customFormat="1" ht="12.75">
      <c r="A58" s="15" t="s">
        <v>497</v>
      </c>
      <c r="B58" s="340" t="s">
        <v>200</v>
      </c>
      <c r="C58" s="119">
        <f>SUM(D58:L58)</f>
        <v>3960</v>
      </c>
      <c r="D58" s="116">
        <v>0</v>
      </c>
      <c r="E58" s="119">
        <v>0</v>
      </c>
      <c r="F58" s="127">
        <v>3960</v>
      </c>
      <c r="G58" s="119">
        <v>0</v>
      </c>
      <c r="H58" s="127">
        <v>0</v>
      </c>
      <c r="I58" s="119">
        <v>0</v>
      </c>
      <c r="J58" s="126">
        <v>0</v>
      </c>
      <c r="K58" s="119">
        <v>0</v>
      </c>
      <c r="L58" s="119">
        <v>0</v>
      </c>
    </row>
    <row r="59" spans="1:12" s="165" customFormat="1" ht="12.75">
      <c r="A59" s="43" t="s">
        <v>265</v>
      </c>
      <c r="B59" s="7"/>
      <c r="C59" s="13"/>
      <c r="D59" s="123"/>
      <c r="E59" s="121"/>
      <c r="F59" s="125"/>
      <c r="G59" s="121"/>
      <c r="H59" s="125"/>
      <c r="I59" s="121"/>
      <c r="J59" s="124"/>
      <c r="K59" s="121"/>
      <c r="L59" s="121"/>
    </row>
    <row r="60" spans="1:12" s="165" customFormat="1" ht="12.75">
      <c r="A60" s="45" t="s">
        <v>41</v>
      </c>
      <c r="B60" s="19"/>
      <c r="C60" s="142">
        <f aca="true" t="shared" si="3" ref="C60:C65">SUM(D60:L60)</f>
        <v>75000</v>
      </c>
      <c r="D60" s="117"/>
      <c r="E60" s="94"/>
      <c r="F60" s="129"/>
      <c r="G60" s="94"/>
      <c r="H60" s="129"/>
      <c r="I60" s="94"/>
      <c r="J60" s="138">
        <v>75000</v>
      </c>
      <c r="K60" s="94"/>
      <c r="L60" s="94"/>
    </row>
    <row r="61" spans="1:12" s="165" customFormat="1" ht="12.75">
      <c r="A61" s="45" t="s">
        <v>494</v>
      </c>
      <c r="B61" s="19"/>
      <c r="C61" s="142">
        <f t="shared" si="3"/>
        <v>93198</v>
      </c>
      <c r="D61" s="117"/>
      <c r="E61" s="94"/>
      <c r="F61" s="129"/>
      <c r="G61" s="94"/>
      <c r="H61" s="129"/>
      <c r="I61" s="94"/>
      <c r="J61" s="138">
        <v>93198</v>
      </c>
      <c r="K61" s="94"/>
      <c r="L61" s="94"/>
    </row>
    <row r="62" spans="1:12" s="165" customFormat="1" ht="12.75">
      <c r="A62" s="45" t="s">
        <v>558</v>
      </c>
      <c r="B62" s="19"/>
      <c r="C62" s="142">
        <f t="shared" si="3"/>
        <v>776</v>
      </c>
      <c r="D62" s="117"/>
      <c r="E62" s="94"/>
      <c r="F62" s="129"/>
      <c r="G62" s="94"/>
      <c r="H62" s="129"/>
      <c r="I62" s="94"/>
      <c r="J62" s="138">
        <v>776</v>
      </c>
      <c r="K62" s="94"/>
      <c r="L62" s="94"/>
    </row>
    <row r="63" spans="1:12" s="165" customFormat="1" ht="12.75">
      <c r="A63" s="45" t="s">
        <v>635</v>
      </c>
      <c r="B63" s="19"/>
      <c r="C63" s="142">
        <f t="shared" si="3"/>
        <v>2600</v>
      </c>
      <c r="D63" s="117"/>
      <c r="E63" s="94"/>
      <c r="F63" s="129"/>
      <c r="G63" s="94"/>
      <c r="H63" s="129"/>
      <c r="I63" s="94"/>
      <c r="J63" s="138">
        <v>2600</v>
      </c>
      <c r="K63" s="94"/>
      <c r="L63" s="94"/>
    </row>
    <row r="64" spans="1:12" s="165" customFormat="1" ht="12.75">
      <c r="A64" s="45" t="s">
        <v>440</v>
      </c>
      <c r="B64" s="19"/>
      <c r="C64" s="142">
        <f t="shared" si="3"/>
        <v>3376</v>
      </c>
      <c r="D64" s="117">
        <f>SUM(D62:D63)</f>
        <v>0</v>
      </c>
      <c r="E64" s="117">
        <f aca="true" t="shared" si="4" ref="E64:L64">SUM(E62:E63)</f>
        <v>0</v>
      </c>
      <c r="F64" s="117">
        <f t="shared" si="4"/>
        <v>0</v>
      </c>
      <c r="G64" s="117">
        <f t="shared" si="4"/>
        <v>0</v>
      </c>
      <c r="H64" s="117">
        <f t="shared" si="4"/>
        <v>0</v>
      </c>
      <c r="I64" s="117">
        <f t="shared" si="4"/>
        <v>0</v>
      </c>
      <c r="J64" s="117">
        <f t="shared" si="4"/>
        <v>3376</v>
      </c>
      <c r="K64" s="117">
        <f t="shared" si="4"/>
        <v>0</v>
      </c>
      <c r="L64" s="117">
        <f t="shared" si="4"/>
        <v>0</v>
      </c>
    </row>
    <row r="65" spans="1:12" s="165" customFormat="1" ht="12.75">
      <c r="A65" s="15" t="s">
        <v>423</v>
      </c>
      <c r="B65" s="340" t="s">
        <v>200</v>
      </c>
      <c r="C65" s="119">
        <f t="shared" si="3"/>
        <v>96574</v>
      </c>
      <c r="D65" s="116">
        <f>SUM(D61,D64)</f>
        <v>0</v>
      </c>
      <c r="E65" s="116">
        <f aca="true" t="shared" si="5" ref="E65:L65">SUM(E61,E64)</f>
        <v>0</v>
      </c>
      <c r="F65" s="116">
        <f t="shared" si="5"/>
        <v>0</v>
      </c>
      <c r="G65" s="116">
        <f t="shared" si="5"/>
        <v>0</v>
      </c>
      <c r="H65" s="116">
        <f t="shared" si="5"/>
        <v>0</v>
      </c>
      <c r="I65" s="116">
        <f t="shared" si="5"/>
        <v>0</v>
      </c>
      <c r="J65" s="116">
        <f t="shared" si="5"/>
        <v>96574</v>
      </c>
      <c r="K65" s="116">
        <f t="shared" si="5"/>
        <v>0</v>
      </c>
      <c r="L65" s="116">
        <f t="shared" si="5"/>
        <v>0</v>
      </c>
    </row>
    <row r="66" spans="1:12" ht="12.75">
      <c r="A66" s="43" t="s">
        <v>266</v>
      </c>
      <c r="B66" s="7"/>
      <c r="C66" s="23"/>
      <c r="D66" s="122"/>
      <c r="E66" s="94"/>
      <c r="F66" s="122"/>
      <c r="G66" s="94"/>
      <c r="H66" s="122"/>
      <c r="I66" s="94"/>
      <c r="J66" s="138"/>
      <c r="K66" s="94"/>
      <c r="L66" s="94"/>
    </row>
    <row r="67" spans="1:12" ht="12.75">
      <c r="A67" s="45" t="s">
        <v>41</v>
      </c>
      <c r="B67" s="19"/>
      <c r="C67" s="142">
        <f>SUM(D67:L67)</f>
        <v>32870</v>
      </c>
      <c r="D67" s="122"/>
      <c r="E67" s="94"/>
      <c r="F67" s="122">
        <v>32870</v>
      </c>
      <c r="G67" s="94"/>
      <c r="H67" s="122"/>
      <c r="I67" s="94"/>
      <c r="J67" s="138"/>
      <c r="K67" s="94"/>
      <c r="L67" s="94"/>
    </row>
    <row r="68" spans="1:12" ht="12.75">
      <c r="A68" s="45" t="s">
        <v>494</v>
      </c>
      <c r="B68" s="19"/>
      <c r="C68" s="142">
        <f>SUM(D68:L68)</f>
        <v>32870</v>
      </c>
      <c r="D68" s="122"/>
      <c r="E68" s="94"/>
      <c r="F68" s="122">
        <v>32870</v>
      </c>
      <c r="G68" s="94"/>
      <c r="H68" s="122"/>
      <c r="I68" s="94"/>
      <c r="J68" s="138"/>
      <c r="K68" s="94"/>
      <c r="L68" s="94"/>
    </row>
    <row r="69" spans="1:12" ht="12.75">
      <c r="A69" s="45" t="s">
        <v>525</v>
      </c>
      <c r="B69" s="19"/>
      <c r="C69" s="142">
        <f>SUM(D69:L69)</f>
        <v>1940</v>
      </c>
      <c r="D69" s="122"/>
      <c r="E69" s="94"/>
      <c r="F69" s="122">
        <v>1940</v>
      </c>
      <c r="G69" s="94"/>
      <c r="H69" s="122"/>
      <c r="I69" s="94"/>
      <c r="J69" s="138"/>
      <c r="K69" s="94"/>
      <c r="L69" s="94"/>
    </row>
    <row r="70" spans="1:12" ht="12.75">
      <c r="A70" s="45" t="s">
        <v>442</v>
      </c>
      <c r="B70" s="19"/>
      <c r="C70" s="142">
        <f>SUM(D70:L70)</f>
        <v>1940</v>
      </c>
      <c r="D70" s="122"/>
      <c r="E70" s="94"/>
      <c r="F70" s="122">
        <f>SUM(F69)</f>
        <v>1940</v>
      </c>
      <c r="G70" s="94"/>
      <c r="H70" s="122"/>
      <c r="I70" s="94"/>
      <c r="J70" s="138"/>
      <c r="K70" s="94"/>
      <c r="L70" s="94"/>
    </row>
    <row r="71" spans="1:12" ht="12.75">
      <c r="A71" s="15" t="s">
        <v>497</v>
      </c>
      <c r="B71" s="340" t="s">
        <v>200</v>
      </c>
      <c r="C71" s="119">
        <f>SUM(D71:L71)</f>
        <v>34810</v>
      </c>
      <c r="D71" s="116">
        <v>0</v>
      </c>
      <c r="E71" s="94">
        <v>0</v>
      </c>
      <c r="F71" s="122">
        <f>SUM(F68,F70)</f>
        <v>34810</v>
      </c>
      <c r="G71" s="94">
        <v>0</v>
      </c>
      <c r="H71" s="122">
        <v>0</v>
      </c>
      <c r="I71" s="94">
        <v>0</v>
      </c>
      <c r="J71" s="126">
        <v>0</v>
      </c>
      <c r="K71" s="119">
        <v>0</v>
      </c>
      <c r="L71" s="119">
        <v>0</v>
      </c>
    </row>
    <row r="72" spans="1:12" ht="12.75">
      <c r="A72" s="93" t="s">
        <v>267</v>
      </c>
      <c r="B72" s="49"/>
      <c r="C72" s="56"/>
      <c r="D72" s="125"/>
      <c r="E72" s="121"/>
      <c r="F72" s="125"/>
      <c r="G72" s="121"/>
      <c r="H72" s="125"/>
      <c r="I72" s="121"/>
      <c r="J72" s="124"/>
      <c r="K72" s="121"/>
      <c r="L72" s="121"/>
    </row>
    <row r="73" spans="1:12" ht="12.75">
      <c r="A73" s="45" t="s">
        <v>41</v>
      </c>
      <c r="B73" s="50"/>
      <c r="C73" s="142">
        <f>SUM(D73:L73)</f>
        <v>14326</v>
      </c>
      <c r="D73" s="129"/>
      <c r="E73" s="94"/>
      <c r="F73" s="129">
        <v>14326</v>
      </c>
      <c r="G73" s="94"/>
      <c r="H73" s="129"/>
      <c r="I73" s="94"/>
      <c r="J73" s="138"/>
      <c r="K73" s="94"/>
      <c r="L73" s="94"/>
    </row>
    <row r="74" spans="1:12" ht="12.75">
      <c r="A74" s="45" t="s">
        <v>494</v>
      </c>
      <c r="B74" s="50"/>
      <c r="C74" s="142">
        <f>SUM(D74:L74)</f>
        <v>14326</v>
      </c>
      <c r="D74" s="129"/>
      <c r="E74" s="94"/>
      <c r="F74" s="129">
        <v>14326</v>
      </c>
      <c r="G74" s="94"/>
      <c r="H74" s="129"/>
      <c r="I74" s="94"/>
      <c r="J74" s="138"/>
      <c r="K74" s="94"/>
      <c r="L74" s="94"/>
    </row>
    <row r="75" spans="1:12" ht="12.75">
      <c r="A75" s="45" t="s">
        <v>526</v>
      </c>
      <c r="B75" s="19"/>
      <c r="C75" s="142">
        <f>SUM(D75:L75)</f>
        <v>6000</v>
      </c>
      <c r="D75" s="122"/>
      <c r="E75" s="94"/>
      <c r="F75" s="122">
        <v>6000</v>
      </c>
      <c r="G75" s="94"/>
      <c r="H75" s="129"/>
      <c r="I75" s="94"/>
      <c r="J75" s="138"/>
      <c r="K75" s="94"/>
      <c r="L75" s="94"/>
    </row>
    <row r="76" spans="1:12" ht="12.75">
      <c r="A76" s="45" t="s">
        <v>442</v>
      </c>
      <c r="B76" s="19"/>
      <c r="C76" s="142">
        <f>SUM(D76:L76)</f>
        <v>6000</v>
      </c>
      <c r="D76" s="122"/>
      <c r="E76" s="94"/>
      <c r="F76" s="122">
        <f>SUM(F75)</f>
        <v>6000</v>
      </c>
      <c r="G76" s="94"/>
      <c r="H76" s="129"/>
      <c r="I76" s="94"/>
      <c r="J76" s="138"/>
      <c r="K76" s="94"/>
      <c r="L76" s="94"/>
    </row>
    <row r="77" spans="1:12" ht="12.75">
      <c r="A77" s="15" t="s">
        <v>497</v>
      </c>
      <c r="B77" s="340" t="s">
        <v>200</v>
      </c>
      <c r="C77" s="119">
        <f>SUM(D77:L77)</f>
        <v>20326</v>
      </c>
      <c r="D77" s="116">
        <v>0</v>
      </c>
      <c r="E77" s="119">
        <v>0</v>
      </c>
      <c r="F77" s="127">
        <f>SUM(F74,F76)</f>
        <v>20326</v>
      </c>
      <c r="G77" s="183">
        <v>0</v>
      </c>
      <c r="H77" s="127">
        <v>0</v>
      </c>
      <c r="I77" s="119">
        <v>0</v>
      </c>
      <c r="J77" s="126">
        <v>0</v>
      </c>
      <c r="K77" s="119">
        <v>0</v>
      </c>
      <c r="L77" s="119">
        <v>0</v>
      </c>
    </row>
    <row r="78" spans="1:12" ht="12.75">
      <c r="A78" s="93" t="s">
        <v>268</v>
      </c>
      <c r="B78" s="49"/>
      <c r="C78" s="56"/>
      <c r="D78" s="125"/>
      <c r="E78" s="121"/>
      <c r="F78" s="125"/>
      <c r="G78" s="121"/>
      <c r="H78" s="125"/>
      <c r="I78" s="121"/>
      <c r="J78" s="124"/>
      <c r="K78" s="121"/>
      <c r="L78" s="121"/>
    </row>
    <row r="79" spans="1:12" ht="12.75">
      <c r="A79" s="45" t="s">
        <v>41</v>
      </c>
      <c r="B79" s="50"/>
      <c r="C79" s="142">
        <f>SUM(D79:L79)</f>
        <v>4713</v>
      </c>
      <c r="D79" s="129"/>
      <c r="E79" s="94"/>
      <c r="F79" s="129">
        <v>1713</v>
      </c>
      <c r="G79" s="94"/>
      <c r="H79" s="129"/>
      <c r="I79" s="94"/>
      <c r="J79" s="138">
        <v>3000</v>
      </c>
      <c r="K79" s="94"/>
      <c r="L79" s="94"/>
    </row>
    <row r="80" spans="1:12" ht="12.75">
      <c r="A80" s="45" t="s">
        <v>494</v>
      </c>
      <c r="B80" s="50"/>
      <c r="C80" s="142">
        <f>SUM(D80:L80)</f>
        <v>4713</v>
      </c>
      <c r="D80" s="129"/>
      <c r="E80" s="94"/>
      <c r="F80" s="129">
        <v>1713</v>
      </c>
      <c r="G80" s="94"/>
      <c r="H80" s="129"/>
      <c r="I80" s="94"/>
      <c r="J80" s="138">
        <v>3000</v>
      </c>
      <c r="K80" s="94"/>
      <c r="L80" s="94"/>
    </row>
    <row r="81" spans="1:12" ht="12.75">
      <c r="A81" s="15" t="s">
        <v>497</v>
      </c>
      <c r="B81" s="340" t="s">
        <v>200</v>
      </c>
      <c r="C81" s="119">
        <f>SUM(D81:L81)</f>
        <v>4713</v>
      </c>
      <c r="D81" s="116">
        <v>0</v>
      </c>
      <c r="E81" s="119">
        <v>0</v>
      </c>
      <c r="F81" s="127">
        <v>1713</v>
      </c>
      <c r="G81" s="119">
        <v>0</v>
      </c>
      <c r="H81" s="127">
        <v>0</v>
      </c>
      <c r="I81" s="119">
        <v>0</v>
      </c>
      <c r="J81" s="126">
        <v>3000</v>
      </c>
      <c r="K81" s="119">
        <v>0</v>
      </c>
      <c r="L81" s="119">
        <v>0</v>
      </c>
    </row>
    <row r="82" spans="1:12" ht="12.75">
      <c r="A82" s="93" t="s">
        <v>269</v>
      </c>
      <c r="B82" s="49"/>
      <c r="C82" s="56"/>
      <c r="D82" s="125"/>
      <c r="E82" s="121"/>
      <c r="F82" s="125"/>
      <c r="G82" s="121"/>
      <c r="H82" s="125"/>
      <c r="I82" s="121"/>
      <c r="J82" s="124"/>
      <c r="K82" s="121"/>
      <c r="L82" s="121"/>
    </row>
    <row r="83" spans="1:12" ht="12.75">
      <c r="A83" s="45" t="s">
        <v>41</v>
      </c>
      <c r="B83" s="50"/>
      <c r="C83" s="142">
        <f>SUM(D83:L83)</f>
        <v>24721</v>
      </c>
      <c r="D83" s="129"/>
      <c r="E83" s="94"/>
      <c r="F83" s="129">
        <v>19721</v>
      </c>
      <c r="G83" s="94"/>
      <c r="H83" s="129"/>
      <c r="I83" s="94">
        <v>5000</v>
      </c>
      <c r="J83" s="138"/>
      <c r="K83" s="94"/>
      <c r="L83" s="94"/>
    </row>
    <row r="84" spans="1:12" ht="12.75">
      <c r="A84" s="45" t="s">
        <v>423</v>
      </c>
      <c r="B84" s="50"/>
      <c r="C84" s="142">
        <f>SUM(D84:L84)</f>
        <v>28151</v>
      </c>
      <c r="D84" s="129"/>
      <c r="E84" s="94"/>
      <c r="F84" s="129">
        <v>23151</v>
      </c>
      <c r="G84" s="94"/>
      <c r="H84" s="129"/>
      <c r="I84" s="94">
        <v>5000</v>
      </c>
      <c r="J84" s="138"/>
      <c r="K84" s="94"/>
      <c r="L84" s="94"/>
    </row>
    <row r="85" spans="1:12" ht="12.75">
      <c r="A85" s="15" t="s">
        <v>507</v>
      </c>
      <c r="B85" s="340" t="s">
        <v>200</v>
      </c>
      <c r="C85" s="119">
        <f>SUM(D85:L85)</f>
        <v>28151</v>
      </c>
      <c r="D85" s="116">
        <v>0</v>
      </c>
      <c r="E85" s="116">
        <v>0</v>
      </c>
      <c r="F85" s="116">
        <v>23151</v>
      </c>
      <c r="G85" s="116">
        <v>0</v>
      </c>
      <c r="H85" s="116">
        <v>0</v>
      </c>
      <c r="I85" s="116">
        <v>5000</v>
      </c>
      <c r="J85" s="116">
        <v>0</v>
      </c>
      <c r="K85" s="116">
        <v>0</v>
      </c>
      <c r="L85" s="116">
        <v>0</v>
      </c>
    </row>
    <row r="86" spans="1:12" ht="12.75">
      <c r="A86" s="367" t="s">
        <v>270</v>
      </c>
      <c r="B86" s="50"/>
      <c r="C86" s="59"/>
      <c r="D86" s="121"/>
      <c r="E86" s="123"/>
      <c r="F86" s="129"/>
      <c r="G86" s="121"/>
      <c r="H86" s="129"/>
      <c r="I86" s="121"/>
      <c r="J86" s="129"/>
      <c r="K86" s="121"/>
      <c r="L86" s="117"/>
    </row>
    <row r="87" spans="1:12" ht="12.75">
      <c r="A87" s="45" t="s">
        <v>41</v>
      </c>
      <c r="B87" s="50"/>
      <c r="C87" s="142">
        <f aca="true" t="shared" si="6" ref="C87:C94">SUM(D87:L87)</f>
        <v>73569</v>
      </c>
      <c r="D87" s="94"/>
      <c r="E87" s="117"/>
      <c r="F87" s="129">
        <v>39265</v>
      </c>
      <c r="G87" s="94"/>
      <c r="H87" s="129"/>
      <c r="I87" s="94">
        <v>34304</v>
      </c>
      <c r="J87" s="129"/>
      <c r="K87" s="94"/>
      <c r="L87" s="117"/>
    </row>
    <row r="88" spans="1:12" ht="12.75">
      <c r="A88" s="45" t="s">
        <v>494</v>
      </c>
      <c r="B88" s="50"/>
      <c r="C88" s="142">
        <f t="shared" si="6"/>
        <v>93679</v>
      </c>
      <c r="D88" s="94"/>
      <c r="E88" s="117"/>
      <c r="F88" s="129">
        <v>60415</v>
      </c>
      <c r="G88" s="94"/>
      <c r="H88" s="129"/>
      <c r="I88" s="94">
        <v>33264</v>
      </c>
      <c r="J88" s="129"/>
      <c r="K88" s="94"/>
      <c r="L88" s="117"/>
    </row>
    <row r="89" spans="1:12" ht="12.75">
      <c r="A89" s="45" t="s">
        <v>554</v>
      </c>
      <c r="B89" s="50"/>
      <c r="C89" s="142">
        <f t="shared" si="6"/>
        <v>140</v>
      </c>
      <c r="D89" s="94"/>
      <c r="E89" s="117"/>
      <c r="F89" s="129"/>
      <c r="G89" s="94"/>
      <c r="H89" s="129"/>
      <c r="I89" s="94">
        <v>140</v>
      </c>
      <c r="J89" s="129"/>
      <c r="K89" s="94"/>
      <c r="L89" s="117"/>
    </row>
    <row r="90" spans="1:12" ht="12.75">
      <c r="A90" s="45" t="s">
        <v>613</v>
      </c>
      <c r="B90" s="50"/>
      <c r="C90" s="142">
        <f t="shared" si="6"/>
        <v>0</v>
      </c>
      <c r="D90" s="94"/>
      <c r="E90" s="117"/>
      <c r="F90" s="129">
        <v>6350</v>
      </c>
      <c r="G90" s="94"/>
      <c r="H90" s="129"/>
      <c r="I90" s="94">
        <v>-6350</v>
      </c>
      <c r="J90" s="129"/>
      <c r="K90" s="94"/>
      <c r="L90" s="117"/>
    </row>
    <row r="91" spans="1:12" ht="12.75">
      <c r="A91" s="45" t="s">
        <v>614</v>
      </c>
      <c r="B91" s="50"/>
      <c r="C91" s="142">
        <f t="shared" si="6"/>
        <v>6855</v>
      </c>
      <c r="D91" s="94"/>
      <c r="E91" s="117"/>
      <c r="F91" s="129"/>
      <c r="G91" s="94"/>
      <c r="H91" s="129"/>
      <c r="I91" s="94">
        <v>6855</v>
      </c>
      <c r="J91" s="129"/>
      <c r="K91" s="94"/>
      <c r="L91" s="117"/>
    </row>
    <row r="92" spans="1:12" ht="12.75">
      <c r="A92" s="45" t="s">
        <v>513</v>
      </c>
      <c r="B92" s="50"/>
      <c r="C92" s="142">
        <f t="shared" si="6"/>
        <v>3810</v>
      </c>
      <c r="D92" s="94"/>
      <c r="E92" s="117"/>
      <c r="F92" s="129">
        <v>3810</v>
      </c>
      <c r="G92" s="94"/>
      <c r="H92" s="129"/>
      <c r="I92" s="94"/>
      <c r="J92" s="129"/>
      <c r="K92" s="94"/>
      <c r="L92" s="117"/>
    </row>
    <row r="93" spans="1:12" ht="12.75">
      <c r="A93" s="45" t="s">
        <v>440</v>
      </c>
      <c r="B93" s="50"/>
      <c r="C93" s="142">
        <f t="shared" si="6"/>
        <v>10805</v>
      </c>
      <c r="D93" s="94">
        <f>SUM(D89:D92)</f>
        <v>0</v>
      </c>
      <c r="E93" s="94">
        <f aca="true" t="shared" si="7" ref="E93:L93">SUM(E89:E92)</f>
        <v>0</v>
      </c>
      <c r="F93" s="94">
        <f t="shared" si="7"/>
        <v>10160</v>
      </c>
      <c r="G93" s="94">
        <f t="shared" si="7"/>
        <v>0</v>
      </c>
      <c r="H93" s="94">
        <f t="shared" si="7"/>
        <v>0</v>
      </c>
      <c r="I93" s="94">
        <f t="shared" si="7"/>
        <v>645</v>
      </c>
      <c r="J93" s="94">
        <f t="shared" si="7"/>
        <v>0</v>
      </c>
      <c r="K93" s="94">
        <f t="shared" si="7"/>
        <v>0</v>
      </c>
      <c r="L93" s="94">
        <f t="shared" si="7"/>
        <v>0</v>
      </c>
    </row>
    <row r="94" spans="1:12" ht="12.75">
      <c r="A94" s="15" t="s">
        <v>423</v>
      </c>
      <c r="B94" s="340" t="s">
        <v>200</v>
      </c>
      <c r="C94" s="119">
        <f t="shared" si="6"/>
        <v>104484</v>
      </c>
      <c r="D94" s="119">
        <f>SUM(D88,D93)</f>
        <v>0</v>
      </c>
      <c r="E94" s="119">
        <f aca="true" t="shared" si="8" ref="E94:L94">SUM(E88,E93)</f>
        <v>0</v>
      </c>
      <c r="F94" s="119">
        <f t="shared" si="8"/>
        <v>70575</v>
      </c>
      <c r="G94" s="119">
        <f t="shared" si="8"/>
        <v>0</v>
      </c>
      <c r="H94" s="119">
        <f t="shared" si="8"/>
        <v>0</v>
      </c>
      <c r="I94" s="119">
        <f t="shared" si="8"/>
        <v>33909</v>
      </c>
      <c r="J94" s="119">
        <f t="shared" si="8"/>
        <v>0</v>
      </c>
      <c r="K94" s="119">
        <f t="shared" si="8"/>
        <v>0</v>
      </c>
      <c r="L94" s="119">
        <f t="shared" si="8"/>
        <v>0</v>
      </c>
    </row>
    <row r="95" spans="1:12" ht="12.75">
      <c r="A95" s="93" t="s">
        <v>271</v>
      </c>
      <c r="B95" s="49"/>
      <c r="C95" s="56"/>
      <c r="D95" s="125"/>
      <c r="E95" s="121"/>
      <c r="F95" s="125"/>
      <c r="G95" s="121"/>
      <c r="H95" s="125"/>
      <c r="I95" s="121"/>
      <c r="J95" s="125"/>
      <c r="K95" s="121"/>
      <c r="L95" s="123"/>
    </row>
    <row r="96" spans="1:12" ht="12.75">
      <c r="A96" s="45" t="s">
        <v>41</v>
      </c>
      <c r="B96" s="50"/>
      <c r="C96" s="142">
        <f>SUM(D96:L96)</f>
        <v>117845</v>
      </c>
      <c r="D96" s="129">
        <v>0</v>
      </c>
      <c r="E96" s="94">
        <v>6560</v>
      </c>
      <c r="F96" s="129">
        <v>94714</v>
      </c>
      <c r="G96" s="94"/>
      <c r="H96" s="129">
        <v>5071</v>
      </c>
      <c r="I96" s="94"/>
      <c r="J96" s="129"/>
      <c r="K96" s="94">
        <v>11500</v>
      </c>
      <c r="L96" s="117"/>
    </row>
    <row r="97" spans="1:12" ht="12.75">
      <c r="A97" s="45" t="s">
        <v>494</v>
      </c>
      <c r="B97" s="50"/>
      <c r="C97" s="142">
        <f>SUM(D97:L97)</f>
        <v>493947</v>
      </c>
      <c r="D97" s="129">
        <v>16902</v>
      </c>
      <c r="E97" s="94">
        <v>7003</v>
      </c>
      <c r="F97" s="129">
        <v>171424</v>
      </c>
      <c r="G97" s="94"/>
      <c r="H97" s="129">
        <v>25257</v>
      </c>
      <c r="I97" s="94"/>
      <c r="J97" s="129"/>
      <c r="K97" s="94">
        <v>22861</v>
      </c>
      <c r="L97" s="117">
        <v>250500</v>
      </c>
    </row>
    <row r="98" spans="1:12" ht="12.75">
      <c r="A98" s="45" t="s">
        <v>511</v>
      </c>
      <c r="B98" s="50"/>
      <c r="C98" s="142">
        <f>SUM(D98:L98)</f>
        <v>100</v>
      </c>
      <c r="D98" s="407"/>
      <c r="E98" s="94"/>
      <c r="F98" s="129"/>
      <c r="G98" s="94"/>
      <c r="H98" s="129"/>
      <c r="I98" s="94"/>
      <c r="J98" s="129"/>
      <c r="K98" s="94">
        <v>100</v>
      </c>
      <c r="L98" s="117"/>
    </row>
    <row r="99" spans="1:12" ht="12.75">
      <c r="A99" s="45" t="s">
        <v>512</v>
      </c>
      <c r="B99" s="50"/>
      <c r="C99" s="142">
        <f>SUM(D99:L99)</f>
        <v>500</v>
      </c>
      <c r="D99" s="129"/>
      <c r="E99" s="94"/>
      <c r="F99" s="129"/>
      <c r="G99" s="94"/>
      <c r="H99" s="129">
        <v>500</v>
      </c>
      <c r="I99" s="94"/>
      <c r="J99" s="129"/>
      <c r="K99" s="94"/>
      <c r="L99" s="117"/>
    </row>
    <row r="100" spans="1:12" ht="12.75">
      <c r="A100" s="45" t="s">
        <v>645</v>
      </c>
      <c r="B100" s="50"/>
      <c r="C100" s="142">
        <f>SUM(D100:L100)</f>
        <v>-25186</v>
      </c>
      <c r="D100" s="129"/>
      <c r="E100" s="94"/>
      <c r="F100" s="129"/>
      <c r="G100" s="94"/>
      <c r="H100" s="129">
        <v>-25186</v>
      </c>
      <c r="I100" s="94"/>
      <c r="J100" s="129"/>
      <c r="K100" s="94"/>
      <c r="L100" s="117"/>
    </row>
    <row r="101" spans="1:12" ht="12.75">
      <c r="A101" s="45" t="s">
        <v>639</v>
      </c>
      <c r="B101" s="50"/>
      <c r="C101" s="142">
        <f aca="true" t="shared" si="9" ref="C101:C117">SUM(D101:L101)</f>
        <v>-3000</v>
      </c>
      <c r="D101" s="129"/>
      <c r="E101" s="94"/>
      <c r="F101" s="129">
        <v>-3000</v>
      </c>
      <c r="G101" s="94"/>
      <c r="H101" s="129"/>
      <c r="I101" s="94"/>
      <c r="J101" s="129"/>
      <c r="K101" s="94"/>
      <c r="L101" s="117"/>
    </row>
    <row r="102" spans="1:12" ht="12.75">
      <c r="A102" s="45" t="s">
        <v>640</v>
      </c>
      <c r="B102" s="50"/>
      <c r="C102" s="142">
        <f t="shared" si="9"/>
        <v>-5000</v>
      </c>
      <c r="D102" s="129"/>
      <c r="E102" s="94"/>
      <c r="F102" s="129">
        <v>-5000</v>
      </c>
      <c r="G102" s="94"/>
      <c r="H102" s="129"/>
      <c r="I102" s="94"/>
      <c r="J102" s="129"/>
      <c r="K102" s="94"/>
      <c r="L102" s="117"/>
    </row>
    <row r="103" spans="1:12" ht="12.75">
      <c r="A103" s="45" t="s">
        <v>642</v>
      </c>
      <c r="B103" s="50"/>
      <c r="C103" s="142">
        <f t="shared" si="9"/>
        <v>-1500</v>
      </c>
      <c r="D103" s="129"/>
      <c r="E103" s="94"/>
      <c r="F103" s="129">
        <v>-1500</v>
      </c>
      <c r="G103" s="94"/>
      <c r="H103" s="129"/>
      <c r="I103" s="94"/>
      <c r="J103" s="129"/>
      <c r="K103" s="94"/>
      <c r="L103" s="117"/>
    </row>
    <row r="104" spans="1:12" ht="12.75">
      <c r="A104" s="45" t="s">
        <v>641</v>
      </c>
      <c r="B104" s="50"/>
      <c r="C104" s="142">
        <f t="shared" si="9"/>
        <v>-5000</v>
      </c>
      <c r="D104" s="129"/>
      <c r="E104" s="94"/>
      <c r="F104" s="129">
        <v>-5000</v>
      </c>
      <c r="G104" s="94"/>
      <c r="H104" s="129"/>
      <c r="I104" s="94"/>
      <c r="J104" s="129"/>
      <c r="K104" s="94"/>
      <c r="L104" s="117"/>
    </row>
    <row r="105" spans="1:12" ht="12.75">
      <c r="A105" s="45" t="s">
        <v>643</v>
      </c>
      <c r="B105" s="50"/>
      <c r="C105" s="142">
        <f t="shared" si="9"/>
        <v>-3000</v>
      </c>
      <c r="D105" s="129"/>
      <c r="E105" s="94"/>
      <c r="F105" s="129">
        <v>-3000</v>
      </c>
      <c r="G105" s="94"/>
      <c r="H105" s="129"/>
      <c r="I105" s="94"/>
      <c r="J105" s="129"/>
      <c r="K105" s="94"/>
      <c r="L105" s="117"/>
    </row>
    <row r="106" spans="1:12" ht="12.75">
      <c r="A106" s="45" t="s">
        <v>644</v>
      </c>
      <c r="B106" s="50"/>
      <c r="C106" s="142">
        <f t="shared" si="9"/>
        <v>-14000</v>
      </c>
      <c r="D106" s="129"/>
      <c r="E106" s="94"/>
      <c r="F106" s="129">
        <v>-14000</v>
      </c>
      <c r="G106" s="94"/>
      <c r="H106" s="129"/>
      <c r="I106" s="94"/>
      <c r="J106" s="129"/>
      <c r="K106" s="94"/>
      <c r="L106" s="117"/>
    </row>
    <row r="107" spans="1:12" ht="12.75">
      <c r="A107" s="45" t="s">
        <v>646</v>
      </c>
      <c r="B107" s="50"/>
      <c r="C107" s="142">
        <f t="shared" si="9"/>
        <v>-1000</v>
      </c>
      <c r="D107" s="129"/>
      <c r="E107" s="94"/>
      <c r="F107" s="129">
        <v>-1000</v>
      </c>
      <c r="G107" s="94"/>
      <c r="H107" s="129"/>
      <c r="I107" s="94"/>
      <c r="J107" s="129"/>
      <c r="K107" s="94"/>
      <c r="L107" s="117"/>
    </row>
    <row r="108" spans="1:12" ht="12.75">
      <c r="A108" s="45" t="s">
        <v>647</v>
      </c>
      <c r="B108" s="50"/>
      <c r="C108" s="142">
        <f t="shared" si="9"/>
        <v>-12820</v>
      </c>
      <c r="D108" s="129"/>
      <c r="E108" s="94"/>
      <c r="F108" s="129">
        <v>-12820</v>
      </c>
      <c r="G108" s="94"/>
      <c r="H108" s="129"/>
      <c r="I108" s="94"/>
      <c r="J108" s="129"/>
      <c r="K108" s="94"/>
      <c r="L108" s="117"/>
    </row>
    <row r="109" spans="1:12" ht="12.75">
      <c r="A109" s="45" t="s">
        <v>648</v>
      </c>
      <c r="B109" s="50"/>
      <c r="C109" s="142">
        <f t="shared" si="9"/>
        <v>-7000</v>
      </c>
      <c r="D109" s="129"/>
      <c r="E109" s="94"/>
      <c r="F109" s="129">
        <v>-7000</v>
      </c>
      <c r="G109" s="94"/>
      <c r="H109" s="129"/>
      <c r="I109" s="94"/>
      <c r="J109" s="129"/>
      <c r="K109" s="94"/>
      <c r="L109" s="117"/>
    </row>
    <row r="110" spans="1:12" ht="12.75">
      <c r="A110" s="45" t="s">
        <v>649</v>
      </c>
      <c r="B110" s="50"/>
      <c r="C110" s="142">
        <f t="shared" si="9"/>
        <v>-1000</v>
      </c>
      <c r="D110" s="129"/>
      <c r="E110" s="94"/>
      <c r="F110" s="129">
        <v>-1000</v>
      </c>
      <c r="G110" s="94"/>
      <c r="H110" s="129"/>
      <c r="I110" s="94"/>
      <c r="J110" s="129"/>
      <c r="K110" s="94"/>
      <c r="L110" s="117"/>
    </row>
    <row r="111" spans="1:12" ht="12.75">
      <c r="A111" s="45" t="s">
        <v>650</v>
      </c>
      <c r="B111" s="50"/>
      <c r="C111" s="142">
        <f t="shared" si="9"/>
        <v>-9000</v>
      </c>
      <c r="D111" s="129"/>
      <c r="E111" s="94"/>
      <c r="F111" s="129">
        <v>-9000</v>
      </c>
      <c r="G111" s="94"/>
      <c r="H111" s="129"/>
      <c r="I111" s="94"/>
      <c r="J111" s="129"/>
      <c r="K111" s="94"/>
      <c r="L111" s="117"/>
    </row>
    <row r="112" spans="1:12" ht="12.75">
      <c r="A112" s="45" t="s">
        <v>651</v>
      </c>
      <c r="B112" s="50"/>
      <c r="C112" s="142">
        <f t="shared" si="9"/>
        <v>-1000</v>
      </c>
      <c r="D112" s="129"/>
      <c r="E112" s="94"/>
      <c r="F112" s="129">
        <v>-1000</v>
      </c>
      <c r="G112" s="94"/>
      <c r="H112" s="129"/>
      <c r="I112" s="94"/>
      <c r="J112" s="129"/>
      <c r="K112" s="94"/>
      <c r="L112" s="117"/>
    </row>
    <row r="113" spans="1:12" ht="12.75">
      <c r="A113" s="45" t="s">
        <v>657</v>
      </c>
      <c r="B113" s="50"/>
      <c r="C113" s="142">
        <f t="shared" si="9"/>
        <v>-2000</v>
      </c>
      <c r="D113" s="129"/>
      <c r="E113" s="94"/>
      <c r="F113" s="129">
        <v>-2000</v>
      </c>
      <c r="G113" s="94"/>
      <c r="H113" s="129"/>
      <c r="I113" s="94"/>
      <c r="J113" s="129"/>
      <c r="K113" s="94"/>
      <c r="L113" s="117"/>
    </row>
    <row r="114" spans="1:12" ht="12.75">
      <c r="A114" s="45" t="s">
        <v>658</v>
      </c>
      <c r="B114" s="50"/>
      <c r="C114" s="142">
        <f t="shared" si="9"/>
        <v>-1000</v>
      </c>
      <c r="D114" s="129"/>
      <c r="E114" s="94"/>
      <c r="F114" s="129">
        <v>-1000</v>
      </c>
      <c r="G114" s="94"/>
      <c r="H114" s="129"/>
      <c r="I114" s="94"/>
      <c r="J114" s="129"/>
      <c r="K114" s="94"/>
      <c r="L114" s="117"/>
    </row>
    <row r="115" spans="1:12" ht="12.75">
      <c r="A115" s="45" t="s">
        <v>659</v>
      </c>
      <c r="B115" s="50"/>
      <c r="C115" s="142">
        <f t="shared" si="9"/>
        <v>-500</v>
      </c>
      <c r="D115" s="129"/>
      <c r="E115" s="94"/>
      <c r="F115" s="129">
        <v>-500</v>
      </c>
      <c r="G115" s="94"/>
      <c r="H115" s="129"/>
      <c r="I115" s="94"/>
      <c r="J115" s="129"/>
      <c r="K115" s="94"/>
      <c r="L115" s="117"/>
    </row>
    <row r="116" spans="1:12" ht="12.75">
      <c r="A116" s="45" t="s">
        <v>660</v>
      </c>
      <c r="B116" s="50"/>
      <c r="C116" s="142">
        <f t="shared" si="9"/>
        <v>-500</v>
      </c>
      <c r="D116" s="129"/>
      <c r="E116" s="94"/>
      <c r="F116" s="129">
        <v>-500</v>
      </c>
      <c r="G116" s="94"/>
      <c r="H116" s="129"/>
      <c r="I116" s="94"/>
      <c r="J116" s="129"/>
      <c r="K116" s="94"/>
      <c r="L116" s="117"/>
    </row>
    <row r="117" spans="1:12" ht="12.75">
      <c r="A117" s="45" t="s">
        <v>652</v>
      </c>
      <c r="B117" s="50"/>
      <c r="C117" s="142">
        <f t="shared" si="9"/>
        <v>-9120</v>
      </c>
      <c r="D117" s="129"/>
      <c r="E117" s="94"/>
      <c r="F117" s="129">
        <v>-9120</v>
      </c>
      <c r="G117" s="94"/>
      <c r="H117" s="406"/>
      <c r="I117" s="94"/>
      <c r="J117" s="129"/>
      <c r="K117" s="94"/>
      <c r="L117" s="117"/>
    </row>
    <row r="118" spans="1:12" ht="12.75">
      <c r="A118" s="462" t="s">
        <v>549</v>
      </c>
      <c r="B118" s="50"/>
      <c r="C118" s="142">
        <f>SUM(D118:L118)</f>
        <v>7200</v>
      </c>
      <c r="D118" s="129"/>
      <c r="E118" s="94"/>
      <c r="F118" s="129"/>
      <c r="G118" s="94"/>
      <c r="H118" s="406"/>
      <c r="I118" s="94"/>
      <c r="J118" s="129"/>
      <c r="K118" s="94"/>
      <c r="L118" s="553">
        <v>7200</v>
      </c>
    </row>
    <row r="119" spans="1:12" ht="12.75">
      <c r="A119" s="462" t="s">
        <v>550</v>
      </c>
      <c r="B119" s="50"/>
      <c r="C119" s="142">
        <f>SUM(D119:L119)</f>
        <v>140000</v>
      </c>
      <c r="D119" s="129"/>
      <c r="E119" s="94"/>
      <c r="F119" s="407"/>
      <c r="G119" s="94"/>
      <c r="H119" s="406"/>
      <c r="I119" s="94"/>
      <c r="J119" s="129"/>
      <c r="K119" s="94"/>
      <c r="L119" s="117">
        <v>140000</v>
      </c>
    </row>
    <row r="120" spans="1:12" ht="12.75">
      <c r="A120" s="45" t="s">
        <v>440</v>
      </c>
      <c r="B120" s="50"/>
      <c r="C120" s="142">
        <f>SUM(D120:L120)</f>
        <v>46174</v>
      </c>
      <c r="D120" s="406">
        <f>SUM(D98:D119)</f>
        <v>0</v>
      </c>
      <c r="E120" s="184">
        <f aca="true" t="shared" si="10" ref="E120:L120">SUM(E98:E119)</f>
        <v>0</v>
      </c>
      <c r="F120" s="406">
        <f t="shared" si="10"/>
        <v>-76440</v>
      </c>
      <c r="G120" s="184">
        <f t="shared" si="10"/>
        <v>0</v>
      </c>
      <c r="H120" s="406">
        <f t="shared" si="10"/>
        <v>-24686</v>
      </c>
      <c r="I120" s="184">
        <f t="shared" si="10"/>
        <v>0</v>
      </c>
      <c r="J120" s="406">
        <f t="shared" si="10"/>
        <v>0</v>
      </c>
      <c r="K120" s="184">
        <f t="shared" si="10"/>
        <v>100</v>
      </c>
      <c r="L120" s="406">
        <f t="shared" si="10"/>
        <v>147200</v>
      </c>
    </row>
    <row r="121" spans="1:12" ht="12.75">
      <c r="A121" s="15" t="s">
        <v>423</v>
      </c>
      <c r="B121" s="340" t="s">
        <v>200</v>
      </c>
      <c r="C121" s="119">
        <f>SUM(D121:L121)</f>
        <v>540121</v>
      </c>
      <c r="D121" s="127">
        <f>SUM(D97,D120)</f>
        <v>16902</v>
      </c>
      <c r="E121" s="119">
        <f aca="true" t="shared" si="11" ref="E121:L121">SUM(E97,E120)</f>
        <v>7003</v>
      </c>
      <c r="F121" s="127">
        <f t="shared" si="11"/>
        <v>94984</v>
      </c>
      <c r="G121" s="119">
        <f t="shared" si="11"/>
        <v>0</v>
      </c>
      <c r="H121" s="127">
        <f t="shared" si="11"/>
        <v>571</v>
      </c>
      <c r="I121" s="119">
        <f t="shared" si="11"/>
        <v>0</v>
      </c>
      <c r="J121" s="127">
        <f t="shared" si="11"/>
        <v>0</v>
      </c>
      <c r="K121" s="119">
        <f t="shared" si="11"/>
        <v>22961</v>
      </c>
      <c r="L121" s="127">
        <f t="shared" si="11"/>
        <v>397700</v>
      </c>
    </row>
    <row r="122" spans="1:12" ht="12.75">
      <c r="A122" s="43" t="s">
        <v>272</v>
      </c>
      <c r="B122" s="19"/>
      <c r="C122" s="13"/>
      <c r="D122" s="125"/>
      <c r="E122" s="121"/>
      <c r="F122" s="125"/>
      <c r="G122" s="121"/>
      <c r="H122" s="125"/>
      <c r="I122" s="121"/>
      <c r="J122" s="124"/>
      <c r="K122" s="121"/>
      <c r="L122" s="123"/>
    </row>
    <row r="123" spans="1:12" ht="12.75">
      <c r="A123" s="45" t="s">
        <v>41</v>
      </c>
      <c r="B123" s="19"/>
      <c r="C123" s="142">
        <f aca="true" t="shared" si="12" ref="C123:C128">SUM(D123:L123)</f>
        <v>9805</v>
      </c>
      <c r="D123" s="129"/>
      <c r="E123" s="94"/>
      <c r="F123" s="129">
        <v>9805</v>
      </c>
      <c r="G123" s="94"/>
      <c r="H123" s="129"/>
      <c r="I123" s="94"/>
      <c r="J123" s="138"/>
      <c r="K123" s="94"/>
      <c r="L123" s="117"/>
    </row>
    <row r="124" spans="1:12" ht="12.75">
      <c r="A124" s="45" t="s">
        <v>423</v>
      </c>
      <c r="B124" s="19"/>
      <c r="C124" s="142">
        <f t="shared" si="12"/>
        <v>9987</v>
      </c>
      <c r="D124" s="129"/>
      <c r="E124" s="94"/>
      <c r="F124" s="129">
        <v>9805</v>
      </c>
      <c r="G124" s="94"/>
      <c r="H124" s="129">
        <v>182</v>
      </c>
      <c r="I124" s="94"/>
      <c r="J124" s="138"/>
      <c r="K124" s="94"/>
      <c r="L124" s="117"/>
    </row>
    <row r="125" spans="1:12" ht="12.75">
      <c r="A125" s="45" t="s">
        <v>586</v>
      </c>
      <c r="B125" s="19"/>
      <c r="C125" s="142">
        <f t="shared" si="12"/>
        <v>1500</v>
      </c>
      <c r="D125" s="129"/>
      <c r="E125" s="94"/>
      <c r="F125" s="129">
        <v>1500</v>
      </c>
      <c r="G125" s="94"/>
      <c r="H125" s="129"/>
      <c r="I125" s="94"/>
      <c r="J125" s="138"/>
      <c r="K125" s="94"/>
      <c r="L125" s="117"/>
    </row>
    <row r="126" spans="1:12" ht="12.75">
      <c r="A126" s="45" t="s">
        <v>585</v>
      </c>
      <c r="B126" s="19"/>
      <c r="C126" s="142">
        <f t="shared" si="12"/>
        <v>300</v>
      </c>
      <c r="D126" s="129"/>
      <c r="E126" s="94"/>
      <c r="F126" s="129">
        <v>300</v>
      </c>
      <c r="G126" s="94"/>
      <c r="H126" s="129"/>
      <c r="I126" s="94"/>
      <c r="J126" s="138"/>
      <c r="K126" s="94"/>
      <c r="L126" s="117"/>
    </row>
    <row r="127" spans="1:12" ht="12.75">
      <c r="A127" s="45" t="s">
        <v>440</v>
      </c>
      <c r="B127" s="19"/>
      <c r="C127" s="142">
        <f t="shared" si="12"/>
        <v>1800</v>
      </c>
      <c r="D127" s="129"/>
      <c r="E127" s="94"/>
      <c r="F127" s="129">
        <f>SUM(F125:F126)</f>
        <v>1800</v>
      </c>
      <c r="G127" s="94"/>
      <c r="H127" s="129"/>
      <c r="I127" s="94"/>
      <c r="J127" s="138"/>
      <c r="K127" s="94"/>
      <c r="L127" s="117"/>
    </row>
    <row r="128" spans="1:12" ht="12.75">
      <c r="A128" s="15" t="s">
        <v>497</v>
      </c>
      <c r="B128" s="340" t="s">
        <v>200</v>
      </c>
      <c r="C128" s="119">
        <f t="shared" si="12"/>
        <v>11787</v>
      </c>
      <c r="D128" s="129">
        <v>0</v>
      </c>
      <c r="E128" s="94">
        <v>0</v>
      </c>
      <c r="F128" s="129">
        <f>SUM(F124,F127)</f>
        <v>11605</v>
      </c>
      <c r="G128" s="94">
        <v>0</v>
      </c>
      <c r="H128" s="129">
        <v>182</v>
      </c>
      <c r="I128" s="94">
        <v>0</v>
      </c>
      <c r="J128" s="138">
        <v>0</v>
      </c>
      <c r="K128" s="94">
        <v>0</v>
      </c>
      <c r="L128" s="117">
        <v>0</v>
      </c>
    </row>
    <row r="129" spans="1:12" ht="12.75">
      <c r="A129" s="71" t="s">
        <v>273</v>
      </c>
      <c r="B129" s="7"/>
      <c r="C129" s="32"/>
      <c r="D129" s="121"/>
      <c r="E129" s="125"/>
      <c r="F129" s="121"/>
      <c r="G129" s="125"/>
      <c r="H129" s="121"/>
      <c r="I129" s="125"/>
      <c r="J129" s="121"/>
      <c r="K129" s="125"/>
      <c r="L129" s="121"/>
    </row>
    <row r="130" spans="1:12" ht="12.75">
      <c r="A130" s="45" t="s">
        <v>41</v>
      </c>
      <c r="B130" s="19"/>
      <c r="C130" s="142">
        <f>SUM(D130:L130)</f>
        <v>20464</v>
      </c>
      <c r="D130" s="94"/>
      <c r="E130" s="129"/>
      <c r="F130" s="94">
        <v>5464</v>
      </c>
      <c r="G130" s="129"/>
      <c r="H130" s="94"/>
      <c r="I130" s="129"/>
      <c r="J130" s="94">
        <v>15000</v>
      </c>
      <c r="K130" s="129"/>
      <c r="L130" s="94"/>
    </row>
    <row r="131" spans="1:12" ht="12.75">
      <c r="A131" s="45" t="s">
        <v>423</v>
      </c>
      <c r="B131" s="19"/>
      <c r="C131" s="408">
        <f>SUM(D131:L131)</f>
        <v>97281</v>
      </c>
      <c r="D131" s="94"/>
      <c r="E131" s="129"/>
      <c r="F131" s="94">
        <v>6016</v>
      </c>
      <c r="G131" s="129"/>
      <c r="H131" s="94"/>
      <c r="I131" s="129">
        <v>78550</v>
      </c>
      <c r="J131" s="94">
        <v>12715</v>
      </c>
      <c r="K131" s="129"/>
      <c r="L131" s="94"/>
    </row>
    <row r="132" spans="1:12" ht="12.75">
      <c r="A132" s="45" t="s">
        <v>548</v>
      </c>
      <c r="B132" s="19"/>
      <c r="C132" s="408">
        <f>SUM(D132:L132)</f>
        <v>5600</v>
      </c>
      <c r="D132" s="94"/>
      <c r="E132" s="129"/>
      <c r="F132" s="94"/>
      <c r="G132" s="129"/>
      <c r="H132" s="94"/>
      <c r="I132" s="129">
        <v>5600</v>
      </c>
      <c r="J132" s="94"/>
      <c r="K132" s="129"/>
      <c r="L132" s="94"/>
    </row>
    <row r="133" spans="1:12" ht="12.75">
      <c r="A133" s="45" t="s">
        <v>440</v>
      </c>
      <c r="B133" s="19"/>
      <c r="C133" s="408">
        <f>SUM(D133:L133)</f>
        <v>5600</v>
      </c>
      <c r="D133" s="94">
        <f aca="true" t="shared" si="13" ref="D133:L133">SUM(D132:D132)</f>
        <v>0</v>
      </c>
      <c r="E133" s="94">
        <f t="shared" si="13"/>
        <v>0</v>
      </c>
      <c r="F133" s="94">
        <f t="shared" si="13"/>
        <v>0</v>
      </c>
      <c r="G133" s="94">
        <f t="shared" si="13"/>
        <v>0</v>
      </c>
      <c r="H133" s="94">
        <f t="shared" si="13"/>
        <v>0</v>
      </c>
      <c r="I133" s="94">
        <f t="shared" si="13"/>
        <v>5600</v>
      </c>
      <c r="J133" s="94">
        <f t="shared" si="13"/>
        <v>0</v>
      </c>
      <c r="K133" s="94">
        <f t="shared" si="13"/>
        <v>0</v>
      </c>
      <c r="L133" s="94">
        <f t="shared" si="13"/>
        <v>0</v>
      </c>
    </row>
    <row r="134" spans="1:12" ht="12.75">
      <c r="A134" s="15" t="s">
        <v>423</v>
      </c>
      <c r="B134" s="340" t="s">
        <v>200</v>
      </c>
      <c r="C134" s="126">
        <f>SUM(D134:L134)</f>
        <v>102881</v>
      </c>
      <c r="D134" s="119">
        <f aca="true" t="shared" si="14" ref="D134:L134">SUM(D131,D133)</f>
        <v>0</v>
      </c>
      <c r="E134" s="119">
        <f t="shared" si="14"/>
        <v>0</v>
      </c>
      <c r="F134" s="119">
        <f t="shared" si="14"/>
        <v>6016</v>
      </c>
      <c r="G134" s="119">
        <f t="shared" si="14"/>
        <v>0</v>
      </c>
      <c r="H134" s="119">
        <f t="shared" si="14"/>
        <v>0</v>
      </c>
      <c r="I134" s="119">
        <f t="shared" si="14"/>
        <v>84150</v>
      </c>
      <c r="J134" s="119">
        <f t="shared" si="14"/>
        <v>12715</v>
      </c>
      <c r="K134" s="119">
        <f t="shared" si="14"/>
        <v>0</v>
      </c>
      <c r="L134" s="119">
        <f t="shared" si="14"/>
        <v>0</v>
      </c>
    </row>
    <row r="135" spans="1:12" ht="12.75">
      <c r="A135" s="43" t="s">
        <v>274</v>
      </c>
      <c r="B135" s="19"/>
      <c r="C135" s="23"/>
      <c r="D135" s="117"/>
      <c r="E135" s="94"/>
      <c r="F135" s="129"/>
      <c r="G135" s="94"/>
      <c r="H135" s="129"/>
      <c r="I135" s="94"/>
      <c r="J135" s="129"/>
      <c r="K135" s="94"/>
      <c r="L135" s="117"/>
    </row>
    <row r="136" spans="1:12" ht="12.75">
      <c r="A136" s="45" t="s">
        <v>41</v>
      </c>
      <c r="B136" s="19"/>
      <c r="C136" s="142">
        <f>SUM(D136:L136)</f>
        <v>2955</v>
      </c>
      <c r="D136" s="117"/>
      <c r="E136" s="94"/>
      <c r="F136" s="129">
        <v>2955</v>
      </c>
      <c r="G136" s="94"/>
      <c r="H136" s="129"/>
      <c r="I136" s="94"/>
      <c r="J136" s="129"/>
      <c r="K136" s="94"/>
      <c r="L136" s="117"/>
    </row>
    <row r="137" spans="1:12" ht="12.75">
      <c r="A137" s="45" t="s">
        <v>423</v>
      </c>
      <c r="B137" s="19"/>
      <c r="C137" s="142">
        <f>SUM(D137:L137)</f>
        <v>2955</v>
      </c>
      <c r="D137" s="117"/>
      <c r="E137" s="94"/>
      <c r="F137" s="129">
        <v>2955</v>
      </c>
      <c r="G137" s="94"/>
      <c r="H137" s="129"/>
      <c r="I137" s="94"/>
      <c r="J137" s="129"/>
      <c r="K137" s="94"/>
      <c r="L137" s="117"/>
    </row>
    <row r="138" spans="1:12" ht="12.75">
      <c r="A138" s="15" t="s">
        <v>508</v>
      </c>
      <c r="B138" s="340" t="s">
        <v>200</v>
      </c>
      <c r="C138" s="119">
        <f>SUM(D138:L138)</f>
        <v>2955</v>
      </c>
      <c r="D138" s="116">
        <v>0</v>
      </c>
      <c r="E138" s="119">
        <v>0</v>
      </c>
      <c r="F138" s="127">
        <v>2955</v>
      </c>
      <c r="G138" s="119">
        <v>0</v>
      </c>
      <c r="H138" s="127">
        <v>0</v>
      </c>
      <c r="I138" s="119">
        <v>0</v>
      </c>
      <c r="J138" s="129">
        <v>0</v>
      </c>
      <c r="K138" s="94">
        <v>0</v>
      </c>
      <c r="L138" s="117">
        <v>0</v>
      </c>
    </row>
    <row r="139" spans="1:12" ht="12.75">
      <c r="A139" s="43" t="s">
        <v>275</v>
      </c>
      <c r="B139" s="7"/>
      <c r="C139" s="13"/>
      <c r="D139" s="125"/>
      <c r="E139" s="121"/>
      <c r="F139" s="125"/>
      <c r="G139" s="121"/>
      <c r="H139" s="125"/>
      <c r="I139" s="121"/>
      <c r="J139" s="124"/>
      <c r="K139" s="121"/>
      <c r="L139" s="123"/>
    </row>
    <row r="140" spans="1:12" ht="12.75">
      <c r="A140" s="45" t="s">
        <v>41</v>
      </c>
      <c r="B140" s="19"/>
      <c r="C140" s="142">
        <f>SUM(D140:L140)</f>
        <v>229</v>
      </c>
      <c r="D140" s="129"/>
      <c r="E140" s="94"/>
      <c r="F140" s="129">
        <v>229</v>
      </c>
      <c r="G140" s="94"/>
      <c r="H140" s="129"/>
      <c r="I140" s="94"/>
      <c r="J140" s="138"/>
      <c r="K140" s="94"/>
      <c r="L140" s="117"/>
    </row>
    <row r="141" spans="1:12" ht="12.75">
      <c r="A141" s="45" t="s">
        <v>423</v>
      </c>
      <c r="B141" s="19"/>
      <c r="C141" s="142">
        <f>SUM(D141:L141)</f>
        <v>229</v>
      </c>
      <c r="D141" s="129"/>
      <c r="E141" s="94"/>
      <c r="F141" s="129">
        <v>229</v>
      </c>
      <c r="G141" s="94"/>
      <c r="H141" s="129"/>
      <c r="I141" s="94"/>
      <c r="J141" s="138"/>
      <c r="K141" s="94"/>
      <c r="L141" s="117"/>
    </row>
    <row r="142" spans="1:12" ht="12.75">
      <c r="A142" s="15" t="s">
        <v>508</v>
      </c>
      <c r="B142" s="340" t="s">
        <v>201</v>
      </c>
      <c r="C142" s="119">
        <f>SUM(D142:L142)</f>
        <v>229</v>
      </c>
      <c r="D142" s="116">
        <v>0</v>
      </c>
      <c r="E142" s="119">
        <v>0</v>
      </c>
      <c r="F142" s="127">
        <v>229</v>
      </c>
      <c r="G142" s="119">
        <v>0</v>
      </c>
      <c r="H142" s="127">
        <v>0</v>
      </c>
      <c r="I142" s="119">
        <v>0</v>
      </c>
      <c r="J142" s="126">
        <v>0</v>
      </c>
      <c r="K142" s="119">
        <v>0</v>
      </c>
      <c r="L142" s="116">
        <v>0</v>
      </c>
    </row>
    <row r="143" spans="1:12" ht="12.75">
      <c r="A143" s="93" t="s">
        <v>436</v>
      </c>
      <c r="B143" s="50"/>
      <c r="C143" s="23"/>
      <c r="D143" s="117"/>
      <c r="E143" s="94"/>
      <c r="F143" s="121"/>
      <c r="G143" s="117"/>
      <c r="H143" s="122"/>
      <c r="I143" s="94"/>
      <c r="J143" s="121"/>
      <c r="K143" s="117"/>
      <c r="L143" s="117">
        <v>0</v>
      </c>
    </row>
    <row r="144" spans="1:12" ht="12.75">
      <c r="A144" s="45" t="s">
        <v>41</v>
      </c>
      <c r="B144" s="50"/>
      <c r="C144" s="142">
        <f>SUM(D144:L144)</f>
        <v>32381</v>
      </c>
      <c r="D144" s="117"/>
      <c r="E144" s="117"/>
      <c r="F144" s="94">
        <v>12601</v>
      </c>
      <c r="G144" s="117"/>
      <c r="H144" s="122"/>
      <c r="I144" s="94">
        <v>15780</v>
      </c>
      <c r="J144" s="94">
        <v>4000</v>
      </c>
      <c r="K144" s="117"/>
      <c r="L144" s="117"/>
    </row>
    <row r="145" spans="1:12" ht="12.75">
      <c r="A145" s="45" t="s">
        <v>494</v>
      </c>
      <c r="B145" s="50"/>
      <c r="C145" s="142">
        <f>SUM(D145:L145)</f>
        <v>44934</v>
      </c>
      <c r="D145" s="117">
        <v>184</v>
      </c>
      <c r="E145" s="117"/>
      <c r="F145" s="94">
        <v>12477</v>
      </c>
      <c r="G145" s="117"/>
      <c r="H145" s="122"/>
      <c r="I145" s="94">
        <v>32273</v>
      </c>
      <c r="J145" s="94">
        <v>0</v>
      </c>
      <c r="K145" s="117"/>
      <c r="L145" s="117"/>
    </row>
    <row r="146" spans="1:12" ht="12.75">
      <c r="A146" s="45" t="s">
        <v>527</v>
      </c>
      <c r="B146" s="50"/>
      <c r="C146" s="142">
        <f aca="true" t="shared" si="15" ref="C146:C157">SUM(D146:L146)</f>
        <v>110</v>
      </c>
      <c r="D146" s="117">
        <v>110</v>
      </c>
      <c r="E146" s="117"/>
      <c r="F146" s="94"/>
      <c r="G146" s="117"/>
      <c r="H146" s="122"/>
      <c r="I146" s="94"/>
      <c r="J146" s="94"/>
      <c r="K146" s="117"/>
      <c r="L146" s="117"/>
    </row>
    <row r="147" spans="1:12" ht="12.75">
      <c r="A147" s="45" t="s">
        <v>588</v>
      </c>
      <c r="B147" s="50"/>
      <c r="C147" s="142">
        <f t="shared" si="15"/>
        <v>381</v>
      </c>
      <c r="D147" s="117"/>
      <c r="E147" s="117"/>
      <c r="F147" s="94">
        <v>381</v>
      </c>
      <c r="G147" s="117"/>
      <c r="H147" s="122"/>
      <c r="I147" s="94"/>
      <c r="J147" s="94"/>
      <c r="K147" s="117"/>
      <c r="L147" s="117"/>
    </row>
    <row r="148" spans="1:12" ht="12.75">
      <c r="A148" s="45" t="s">
        <v>528</v>
      </c>
      <c r="B148" s="50"/>
      <c r="C148" s="142">
        <f t="shared" si="15"/>
        <v>108</v>
      </c>
      <c r="D148" s="117"/>
      <c r="E148" s="117"/>
      <c r="F148" s="94">
        <v>108</v>
      </c>
      <c r="G148" s="117"/>
      <c r="H148" s="122"/>
      <c r="I148" s="94"/>
      <c r="J148" s="94"/>
      <c r="K148" s="117"/>
      <c r="L148" s="117"/>
    </row>
    <row r="149" spans="1:12" ht="12.75">
      <c r="A149" s="45" t="s">
        <v>529</v>
      </c>
      <c r="B149" s="50"/>
      <c r="C149" s="142">
        <f t="shared" si="15"/>
        <v>1200</v>
      </c>
      <c r="D149" s="117"/>
      <c r="E149" s="117"/>
      <c r="F149" s="94">
        <v>1200</v>
      </c>
      <c r="G149" s="117"/>
      <c r="H149" s="122"/>
      <c r="I149" s="94"/>
      <c r="J149" s="94"/>
      <c r="K149" s="117"/>
      <c r="L149" s="117"/>
    </row>
    <row r="150" spans="1:12" ht="12.75">
      <c r="A150" s="45" t="s">
        <v>530</v>
      </c>
      <c r="B150" s="50"/>
      <c r="C150" s="142">
        <f t="shared" si="15"/>
        <v>350</v>
      </c>
      <c r="D150" s="117"/>
      <c r="E150" s="117"/>
      <c r="F150" s="94">
        <v>350</v>
      </c>
      <c r="G150" s="117"/>
      <c r="H150" s="122"/>
      <c r="I150" s="94"/>
      <c r="J150" s="94"/>
      <c r="K150" s="117"/>
      <c r="L150" s="117"/>
    </row>
    <row r="151" spans="1:12" ht="12.75">
      <c r="A151" s="45" t="s">
        <v>531</v>
      </c>
      <c r="B151" s="50"/>
      <c r="C151" s="142">
        <f t="shared" si="15"/>
        <v>3937</v>
      </c>
      <c r="D151" s="117"/>
      <c r="E151" s="117"/>
      <c r="F151" s="94">
        <v>3937</v>
      </c>
      <c r="G151" s="117"/>
      <c r="H151" s="122"/>
      <c r="I151" s="94"/>
      <c r="J151" s="94"/>
      <c r="K151" s="117"/>
      <c r="L151" s="117"/>
    </row>
    <row r="152" spans="1:12" ht="12.75">
      <c r="A152" s="45" t="s">
        <v>534</v>
      </c>
      <c r="B152" s="50"/>
      <c r="C152" s="142">
        <f t="shared" si="15"/>
        <v>3265</v>
      </c>
      <c r="D152" s="117"/>
      <c r="E152" s="117"/>
      <c r="F152" s="94">
        <v>3265</v>
      </c>
      <c r="G152" s="117"/>
      <c r="H152" s="122"/>
      <c r="I152" s="94"/>
      <c r="J152" s="94"/>
      <c r="K152" s="117"/>
      <c r="L152" s="117"/>
    </row>
    <row r="153" spans="1:12" ht="12.75">
      <c r="A153" s="45" t="s">
        <v>589</v>
      </c>
      <c r="B153" s="50"/>
      <c r="C153" s="142">
        <f t="shared" si="15"/>
        <v>230</v>
      </c>
      <c r="D153" s="117"/>
      <c r="E153" s="117"/>
      <c r="F153" s="94"/>
      <c r="G153" s="117"/>
      <c r="H153" s="122"/>
      <c r="I153" s="94">
        <v>230</v>
      </c>
      <c r="J153" s="94"/>
      <c r="K153" s="117"/>
      <c r="L153" s="117"/>
    </row>
    <row r="154" spans="1:12" ht="12.75">
      <c r="A154" s="45" t="s">
        <v>634</v>
      </c>
      <c r="B154" s="50"/>
      <c r="C154" s="142">
        <f t="shared" si="15"/>
        <v>317</v>
      </c>
      <c r="D154" s="117"/>
      <c r="E154" s="117"/>
      <c r="F154" s="94"/>
      <c r="G154" s="117"/>
      <c r="H154" s="122"/>
      <c r="I154" s="94">
        <v>317</v>
      </c>
      <c r="J154" s="94"/>
      <c r="K154" s="117"/>
      <c r="L154" s="117"/>
    </row>
    <row r="155" spans="1:12" ht="12.75">
      <c r="A155" s="45" t="s">
        <v>559</v>
      </c>
      <c r="B155" s="50"/>
      <c r="C155" s="142">
        <f t="shared" si="15"/>
        <v>6582</v>
      </c>
      <c r="D155" s="117"/>
      <c r="E155" s="117"/>
      <c r="F155" s="94"/>
      <c r="G155" s="117"/>
      <c r="H155" s="122"/>
      <c r="I155" s="94">
        <v>6582</v>
      </c>
      <c r="J155" s="94"/>
      <c r="K155" s="117"/>
      <c r="L155" s="117"/>
    </row>
    <row r="156" spans="1:12" ht="12.75">
      <c r="A156" s="45" t="s">
        <v>440</v>
      </c>
      <c r="B156" s="50"/>
      <c r="C156" s="142">
        <f t="shared" si="15"/>
        <v>16480</v>
      </c>
      <c r="D156" s="117">
        <f aca="true" t="shared" si="16" ref="D156:L156">SUM(D146:D155)</f>
        <v>110</v>
      </c>
      <c r="E156" s="117">
        <f t="shared" si="16"/>
        <v>0</v>
      </c>
      <c r="F156" s="117">
        <f t="shared" si="16"/>
        <v>9241</v>
      </c>
      <c r="G156" s="117">
        <f t="shared" si="16"/>
        <v>0</v>
      </c>
      <c r="H156" s="117">
        <f t="shared" si="16"/>
        <v>0</v>
      </c>
      <c r="I156" s="117">
        <f t="shared" si="16"/>
        <v>7129</v>
      </c>
      <c r="J156" s="117">
        <f t="shared" si="16"/>
        <v>0</v>
      </c>
      <c r="K156" s="117">
        <f t="shared" si="16"/>
        <v>0</v>
      </c>
      <c r="L156" s="117">
        <f t="shared" si="16"/>
        <v>0</v>
      </c>
    </row>
    <row r="157" spans="1:12" ht="12.75">
      <c r="A157" s="15" t="s">
        <v>423</v>
      </c>
      <c r="B157" s="340" t="s">
        <v>200</v>
      </c>
      <c r="C157" s="119">
        <f t="shared" si="15"/>
        <v>61414</v>
      </c>
      <c r="D157" s="116">
        <f aca="true" t="shared" si="17" ref="D157:L157">SUM(D145,D156)</f>
        <v>294</v>
      </c>
      <c r="E157" s="116">
        <f t="shared" si="17"/>
        <v>0</v>
      </c>
      <c r="F157" s="116">
        <f t="shared" si="17"/>
        <v>21718</v>
      </c>
      <c r="G157" s="116">
        <f t="shared" si="17"/>
        <v>0</v>
      </c>
      <c r="H157" s="116">
        <f t="shared" si="17"/>
        <v>0</v>
      </c>
      <c r="I157" s="116">
        <f t="shared" si="17"/>
        <v>39402</v>
      </c>
      <c r="J157" s="116">
        <f t="shared" si="17"/>
        <v>0</v>
      </c>
      <c r="K157" s="116">
        <f t="shared" si="17"/>
        <v>0</v>
      </c>
      <c r="L157" s="116">
        <f t="shared" si="17"/>
        <v>0</v>
      </c>
    </row>
    <row r="158" spans="1:12" ht="12.75">
      <c r="A158" s="367" t="s">
        <v>276</v>
      </c>
      <c r="B158" s="50"/>
      <c r="C158" s="56"/>
      <c r="D158" s="121"/>
      <c r="E158" s="125"/>
      <c r="F158" s="121"/>
      <c r="G158" s="125"/>
      <c r="H158" s="121"/>
      <c r="I158" s="125"/>
      <c r="J158" s="121"/>
      <c r="K158" s="125"/>
      <c r="L158" s="121"/>
    </row>
    <row r="159" spans="1:12" ht="12.75">
      <c r="A159" s="45" t="s">
        <v>41</v>
      </c>
      <c r="B159" s="50"/>
      <c r="C159" s="142">
        <f>SUM(D159:L159)</f>
        <v>3507</v>
      </c>
      <c r="D159" s="94"/>
      <c r="E159" s="129"/>
      <c r="F159" s="94"/>
      <c r="G159" s="129"/>
      <c r="H159" s="94">
        <v>3507</v>
      </c>
      <c r="I159" s="129"/>
      <c r="J159" s="94"/>
      <c r="K159" s="129"/>
      <c r="L159" s="94"/>
    </row>
    <row r="160" spans="1:12" ht="12.75">
      <c r="A160" s="45" t="s">
        <v>423</v>
      </c>
      <c r="B160" s="50"/>
      <c r="C160" s="142">
        <f>SUM(D160:L160)</f>
        <v>3958</v>
      </c>
      <c r="D160" s="94"/>
      <c r="E160" s="129"/>
      <c r="F160" s="94"/>
      <c r="G160" s="129"/>
      <c r="H160" s="94">
        <v>3958</v>
      </c>
      <c r="I160" s="129"/>
      <c r="J160" s="94"/>
      <c r="K160" s="129"/>
      <c r="L160" s="94"/>
    </row>
    <row r="161" spans="1:12" ht="12.75">
      <c r="A161" s="45" t="s">
        <v>620</v>
      </c>
      <c r="B161" s="50"/>
      <c r="C161" s="142">
        <f>SUM(D161:L161)</f>
        <v>400</v>
      </c>
      <c r="D161" s="94"/>
      <c r="E161" s="129"/>
      <c r="F161" s="94"/>
      <c r="G161" s="129"/>
      <c r="H161" s="94">
        <v>400</v>
      </c>
      <c r="I161" s="129"/>
      <c r="J161" s="94"/>
      <c r="K161" s="129"/>
      <c r="L161" s="94"/>
    </row>
    <row r="162" spans="1:12" ht="12.75">
      <c r="A162" s="45" t="s">
        <v>440</v>
      </c>
      <c r="B162" s="50"/>
      <c r="C162" s="142">
        <f>SUM(D162:L162)</f>
        <v>400</v>
      </c>
      <c r="D162" s="94"/>
      <c r="E162" s="129"/>
      <c r="F162" s="94"/>
      <c r="G162" s="129"/>
      <c r="H162" s="94">
        <v>400</v>
      </c>
      <c r="I162" s="129"/>
      <c r="J162" s="94"/>
      <c r="K162" s="129"/>
      <c r="L162" s="94"/>
    </row>
    <row r="163" spans="1:12" ht="12.75">
      <c r="A163" s="15" t="s">
        <v>508</v>
      </c>
      <c r="B163" s="341" t="s">
        <v>201</v>
      </c>
      <c r="C163" s="119">
        <f>SUM(D163:L163)</f>
        <v>4358</v>
      </c>
      <c r="D163" s="119">
        <v>0</v>
      </c>
      <c r="E163" s="127">
        <v>0</v>
      </c>
      <c r="F163" s="119">
        <v>0</v>
      </c>
      <c r="G163" s="127">
        <v>0</v>
      </c>
      <c r="H163" s="119">
        <f>SUM(H160,H162)</f>
        <v>4358</v>
      </c>
      <c r="I163" s="127">
        <v>0</v>
      </c>
      <c r="J163" s="119">
        <v>0</v>
      </c>
      <c r="K163" s="127">
        <v>0</v>
      </c>
      <c r="L163" s="119">
        <v>0</v>
      </c>
    </row>
    <row r="164" spans="1:12" ht="12.75">
      <c r="A164" s="93" t="s">
        <v>277</v>
      </c>
      <c r="B164" s="274"/>
      <c r="C164" s="56"/>
      <c r="D164" s="123"/>
      <c r="E164" s="121"/>
      <c r="F164" s="125"/>
      <c r="G164" s="121"/>
      <c r="H164" s="125"/>
      <c r="I164" s="121"/>
      <c r="J164" s="125"/>
      <c r="K164" s="121"/>
      <c r="L164" s="123"/>
    </row>
    <row r="165" spans="1:12" ht="12.75">
      <c r="A165" s="45" t="s">
        <v>41</v>
      </c>
      <c r="B165" s="368"/>
      <c r="C165" s="142">
        <f aca="true" t="shared" si="18" ref="C165:C170">SUM(D165:L165)</f>
        <v>11023</v>
      </c>
      <c r="D165" s="117"/>
      <c r="E165" s="94"/>
      <c r="F165" s="129">
        <v>7023</v>
      </c>
      <c r="G165" s="94"/>
      <c r="H165" s="129"/>
      <c r="I165" s="94"/>
      <c r="J165" s="129">
        <v>4000</v>
      </c>
      <c r="K165" s="94"/>
      <c r="L165" s="117"/>
    </row>
    <row r="166" spans="1:12" ht="12.75">
      <c r="A166" s="45" t="s">
        <v>494</v>
      </c>
      <c r="B166" s="368"/>
      <c r="C166" s="142">
        <f t="shared" si="18"/>
        <v>11023</v>
      </c>
      <c r="D166" s="117"/>
      <c r="E166" s="94"/>
      <c r="F166" s="129">
        <v>7023</v>
      </c>
      <c r="G166" s="94"/>
      <c r="H166" s="129"/>
      <c r="I166" s="94"/>
      <c r="J166" s="129">
        <v>4000</v>
      </c>
      <c r="K166" s="94"/>
      <c r="L166" s="117"/>
    </row>
    <row r="167" spans="1:12" ht="12.75">
      <c r="A167" s="45" t="s">
        <v>563</v>
      </c>
      <c r="B167" s="368"/>
      <c r="C167" s="142">
        <f t="shared" si="18"/>
        <v>1211</v>
      </c>
      <c r="D167" s="117"/>
      <c r="E167" s="94"/>
      <c r="F167" s="129"/>
      <c r="G167" s="94"/>
      <c r="H167" s="129"/>
      <c r="I167" s="94"/>
      <c r="J167" s="129">
        <v>1211</v>
      </c>
      <c r="K167" s="94"/>
      <c r="L167" s="117"/>
    </row>
    <row r="168" spans="1:12" ht="12.75">
      <c r="A168" s="45" t="s">
        <v>583</v>
      </c>
      <c r="B168" s="368"/>
      <c r="C168" s="142">
        <f t="shared" si="18"/>
        <v>-550</v>
      </c>
      <c r="D168" s="117"/>
      <c r="E168" s="94"/>
      <c r="F168" s="129">
        <v>-550</v>
      </c>
      <c r="G168" s="94"/>
      <c r="H168" s="129"/>
      <c r="I168" s="94"/>
      <c r="J168" s="129"/>
      <c r="K168" s="94"/>
      <c r="L168" s="117"/>
    </row>
    <row r="169" spans="1:12" ht="12.75">
      <c r="A169" s="45" t="s">
        <v>442</v>
      </c>
      <c r="B169" s="368"/>
      <c r="C169" s="142">
        <f t="shared" si="18"/>
        <v>661</v>
      </c>
      <c r="D169" s="117"/>
      <c r="E169" s="94"/>
      <c r="F169" s="129">
        <f>SUM(F167:F168)</f>
        <v>-550</v>
      </c>
      <c r="G169" s="94">
        <f aca="true" t="shared" si="19" ref="G169:L169">SUM(G167:G168)</f>
        <v>0</v>
      </c>
      <c r="H169" s="129">
        <f t="shared" si="19"/>
        <v>0</v>
      </c>
      <c r="I169" s="94">
        <f t="shared" si="19"/>
        <v>0</v>
      </c>
      <c r="J169" s="129">
        <f t="shared" si="19"/>
        <v>1211</v>
      </c>
      <c r="K169" s="94">
        <f t="shared" si="19"/>
        <v>0</v>
      </c>
      <c r="L169" s="117">
        <f t="shared" si="19"/>
        <v>0</v>
      </c>
    </row>
    <row r="170" spans="1:12" ht="12.75">
      <c r="A170" s="15" t="s">
        <v>493</v>
      </c>
      <c r="B170" s="342" t="s">
        <v>200</v>
      </c>
      <c r="C170" s="119">
        <f t="shared" si="18"/>
        <v>11684</v>
      </c>
      <c r="D170" s="116">
        <v>0</v>
      </c>
      <c r="E170" s="119">
        <v>0</v>
      </c>
      <c r="F170" s="127">
        <f>SUM(F166,F169)</f>
        <v>6473</v>
      </c>
      <c r="G170" s="119">
        <f aca="true" t="shared" si="20" ref="G170:L170">SUM(G166,G169)</f>
        <v>0</v>
      </c>
      <c r="H170" s="127">
        <f t="shared" si="20"/>
        <v>0</v>
      </c>
      <c r="I170" s="119">
        <f t="shared" si="20"/>
        <v>0</v>
      </c>
      <c r="J170" s="127">
        <f t="shared" si="20"/>
        <v>5211</v>
      </c>
      <c r="K170" s="119">
        <f t="shared" si="20"/>
        <v>0</v>
      </c>
      <c r="L170" s="116">
        <f t="shared" si="20"/>
        <v>0</v>
      </c>
    </row>
    <row r="171" spans="1:12" ht="12.75">
      <c r="A171" s="93" t="s">
        <v>304</v>
      </c>
      <c r="B171" s="274"/>
      <c r="C171" s="56"/>
      <c r="D171" s="123"/>
      <c r="E171" s="121"/>
      <c r="F171" s="125"/>
      <c r="G171" s="121"/>
      <c r="H171" s="125"/>
      <c r="I171" s="121"/>
      <c r="J171" s="125"/>
      <c r="K171" s="121"/>
      <c r="L171" s="123"/>
    </row>
    <row r="172" spans="1:12" ht="12.75">
      <c r="A172" s="45" t="s">
        <v>41</v>
      </c>
      <c r="B172" s="368"/>
      <c r="C172" s="142">
        <f aca="true" t="shared" si="21" ref="C172:C178">SUM(D172:L172)</f>
        <v>16927</v>
      </c>
      <c r="D172" s="117"/>
      <c r="E172" s="94"/>
      <c r="F172" s="129">
        <v>13927</v>
      </c>
      <c r="G172" s="94"/>
      <c r="H172" s="129"/>
      <c r="I172" s="94"/>
      <c r="J172" s="129">
        <v>3000</v>
      </c>
      <c r="K172" s="94"/>
      <c r="L172" s="117"/>
    </row>
    <row r="173" spans="1:12" ht="12.75">
      <c r="A173" s="45" t="s">
        <v>494</v>
      </c>
      <c r="B173" s="368"/>
      <c r="C173" s="142">
        <f t="shared" si="21"/>
        <v>17248</v>
      </c>
      <c r="D173" s="117"/>
      <c r="E173" s="94"/>
      <c r="F173" s="129">
        <v>13927</v>
      </c>
      <c r="G173" s="94"/>
      <c r="H173" s="129"/>
      <c r="I173" s="94"/>
      <c r="J173" s="129">
        <v>3321</v>
      </c>
      <c r="K173" s="94"/>
      <c r="L173" s="117"/>
    </row>
    <row r="174" spans="1:12" ht="12.75">
      <c r="A174" s="45" t="s">
        <v>564</v>
      </c>
      <c r="B174" s="368"/>
      <c r="C174" s="142">
        <f t="shared" si="21"/>
        <v>1900</v>
      </c>
      <c r="D174" s="117"/>
      <c r="E174" s="94"/>
      <c r="F174" s="129"/>
      <c r="G174" s="94"/>
      <c r="H174" s="129"/>
      <c r="I174" s="94"/>
      <c r="J174" s="129">
        <v>1900</v>
      </c>
      <c r="K174" s="94"/>
      <c r="L174" s="117"/>
    </row>
    <row r="175" spans="1:12" ht="12.75">
      <c r="A175" s="45" t="s">
        <v>616</v>
      </c>
      <c r="B175" s="368"/>
      <c r="C175" s="142">
        <f t="shared" si="21"/>
        <v>1645</v>
      </c>
      <c r="D175" s="117"/>
      <c r="E175" s="94"/>
      <c r="F175" s="129"/>
      <c r="G175" s="94"/>
      <c r="H175" s="129"/>
      <c r="I175" s="94">
        <v>1645</v>
      </c>
      <c r="J175" s="129"/>
      <c r="K175" s="94"/>
      <c r="L175" s="117"/>
    </row>
    <row r="176" spans="1:12" ht="12.75">
      <c r="A176" s="45" t="s">
        <v>590</v>
      </c>
      <c r="B176" s="368"/>
      <c r="C176" s="142">
        <f t="shared" si="21"/>
        <v>-900</v>
      </c>
      <c r="D176" s="117"/>
      <c r="E176" s="94"/>
      <c r="F176" s="129">
        <v>-900</v>
      </c>
      <c r="G176" s="94"/>
      <c r="H176" s="129"/>
      <c r="I176" s="94"/>
      <c r="J176" s="129"/>
      <c r="K176" s="94"/>
      <c r="L176" s="117"/>
    </row>
    <row r="177" spans="1:12" ht="12.75">
      <c r="A177" s="45" t="s">
        <v>442</v>
      </c>
      <c r="B177" s="368"/>
      <c r="C177" s="142">
        <f t="shared" si="21"/>
        <v>2645</v>
      </c>
      <c r="D177" s="117"/>
      <c r="E177" s="94"/>
      <c r="F177" s="129">
        <f>SUM(F174:F176)</f>
        <v>-900</v>
      </c>
      <c r="G177" s="94">
        <f aca="true" t="shared" si="22" ref="G177:L177">SUM(G174:G176)</f>
        <v>0</v>
      </c>
      <c r="H177" s="129">
        <f t="shared" si="22"/>
        <v>0</v>
      </c>
      <c r="I177" s="94">
        <f t="shared" si="22"/>
        <v>1645</v>
      </c>
      <c r="J177" s="129">
        <f t="shared" si="22"/>
        <v>1900</v>
      </c>
      <c r="K177" s="94">
        <f t="shared" si="22"/>
        <v>0</v>
      </c>
      <c r="L177" s="129">
        <f t="shared" si="22"/>
        <v>0</v>
      </c>
    </row>
    <row r="178" spans="1:12" ht="12.75">
      <c r="A178" s="416" t="s">
        <v>509</v>
      </c>
      <c r="B178" s="342" t="s">
        <v>200</v>
      </c>
      <c r="C178" s="119">
        <f t="shared" si="21"/>
        <v>19893</v>
      </c>
      <c r="D178" s="116">
        <v>0</v>
      </c>
      <c r="E178" s="119">
        <v>0</v>
      </c>
      <c r="F178" s="127">
        <f>SUM(F173,F177)</f>
        <v>13027</v>
      </c>
      <c r="G178" s="119">
        <f aca="true" t="shared" si="23" ref="G178:L178">SUM(G173,G177)</f>
        <v>0</v>
      </c>
      <c r="H178" s="127">
        <f t="shared" si="23"/>
        <v>0</v>
      </c>
      <c r="I178" s="119">
        <f t="shared" si="23"/>
        <v>1645</v>
      </c>
      <c r="J178" s="127">
        <f t="shared" si="23"/>
        <v>5221</v>
      </c>
      <c r="K178" s="119">
        <f t="shared" si="23"/>
        <v>0</v>
      </c>
      <c r="L178" s="127">
        <f t="shared" si="23"/>
        <v>0</v>
      </c>
    </row>
    <row r="179" spans="1:12" s="241" customFormat="1" ht="12.75">
      <c r="A179" s="552" t="s">
        <v>565</v>
      </c>
      <c r="B179" s="554"/>
      <c r="C179" s="555"/>
      <c r="D179" s="197"/>
      <c r="E179" s="291"/>
      <c r="F179" s="197"/>
      <c r="G179" s="291"/>
      <c r="H179" s="197"/>
      <c r="I179" s="291"/>
      <c r="J179" s="197"/>
      <c r="K179" s="291"/>
      <c r="L179" s="197"/>
    </row>
    <row r="180" spans="1:12" s="241" customFormat="1" ht="12.75">
      <c r="A180" s="556" t="s">
        <v>41</v>
      </c>
      <c r="B180" s="557"/>
      <c r="C180" s="226">
        <f aca="true" t="shared" si="24" ref="C180:C185">SUM(D180:L180)</f>
        <v>0</v>
      </c>
      <c r="D180" s="184"/>
      <c r="E180" s="406"/>
      <c r="F180" s="184">
        <v>0</v>
      </c>
      <c r="G180" s="406"/>
      <c r="H180" s="184"/>
      <c r="I180" s="406"/>
      <c r="J180" s="184">
        <v>0</v>
      </c>
      <c r="K180" s="406"/>
      <c r="L180" s="184"/>
    </row>
    <row r="181" spans="1:12" s="241" customFormat="1" ht="12.75">
      <c r="A181" s="556" t="s">
        <v>494</v>
      </c>
      <c r="B181" s="557"/>
      <c r="C181" s="226">
        <f t="shared" si="24"/>
        <v>0</v>
      </c>
      <c r="D181" s="184"/>
      <c r="E181" s="406"/>
      <c r="F181" s="184">
        <v>0</v>
      </c>
      <c r="G181" s="406"/>
      <c r="H181" s="184"/>
      <c r="I181" s="406"/>
      <c r="J181" s="184">
        <v>0</v>
      </c>
      <c r="K181" s="406"/>
      <c r="L181" s="184"/>
    </row>
    <row r="182" spans="1:12" s="241" customFormat="1" ht="12.75">
      <c r="A182" s="556" t="s">
        <v>566</v>
      </c>
      <c r="B182" s="557"/>
      <c r="C182" s="226">
        <f t="shared" si="24"/>
        <v>4500</v>
      </c>
      <c r="D182" s="184"/>
      <c r="E182" s="406"/>
      <c r="F182" s="184"/>
      <c r="G182" s="406"/>
      <c r="H182" s="184"/>
      <c r="I182" s="406"/>
      <c r="J182" s="184">
        <v>4500</v>
      </c>
      <c r="K182" s="406"/>
      <c r="L182" s="184"/>
    </row>
    <row r="183" spans="1:12" s="241" customFormat="1" ht="12.75">
      <c r="A183" s="556" t="s">
        <v>584</v>
      </c>
      <c r="B183" s="557"/>
      <c r="C183" s="226">
        <f t="shared" si="24"/>
        <v>1000</v>
      </c>
      <c r="D183" s="184"/>
      <c r="E183" s="406"/>
      <c r="F183" s="184">
        <v>1000</v>
      </c>
      <c r="G183" s="406"/>
      <c r="H183" s="184"/>
      <c r="I183" s="406"/>
      <c r="J183" s="184"/>
      <c r="K183" s="406"/>
      <c r="L183" s="184"/>
    </row>
    <row r="184" spans="1:12" s="241" customFormat="1" ht="12.75">
      <c r="A184" s="556" t="s">
        <v>442</v>
      </c>
      <c r="B184" s="557"/>
      <c r="C184" s="226">
        <f t="shared" si="24"/>
        <v>5500</v>
      </c>
      <c r="D184" s="184">
        <f>SUM(D182)</f>
        <v>0</v>
      </c>
      <c r="E184" s="406">
        <f aca="true" t="shared" si="25" ref="E184:L184">SUM(E182)</f>
        <v>0</v>
      </c>
      <c r="F184" s="184">
        <v>1000</v>
      </c>
      <c r="G184" s="406">
        <f t="shared" si="25"/>
        <v>0</v>
      </c>
      <c r="H184" s="184">
        <f t="shared" si="25"/>
        <v>0</v>
      </c>
      <c r="I184" s="406">
        <f t="shared" si="25"/>
        <v>0</v>
      </c>
      <c r="J184" s="184">
        <f t="shared" si="25"/>
        <v>4500</v>
      </c>
      <c r="K184" s="406">
        <f t="shared" si="25"/>
        <v>0</v>
      </c>
      <c r="L184" s="184">
        <f t="shared" si="25"/>
        <v>0</v>
      </c>
    </row>
    <row r="185" spans="1:12" s="241" customFormat="1" ht="12.75">
      <c r="A185" s="558" t="s">
        <v>509</v>
      </c>
      <c r="B185" s="559" t="s">
        <v>200</v>
      </c>
      <c r="C185" s="183">
        <f t="shared" si="24"/>
        <v>5500</v>
      </c>
      <c r="D185" s="183">
        <f>SUM(D181,D184)</f>
        <v>0</v>
      </c>
      <c r="E185" s="560">
        <f aca="true" t="shared" si="26" ref="E185:L185">SUM(E181,E184)</f>
        <v>0</v>
      </c>
      <c r="F185" s="183">
        <f t="shared" si="26"/>
        <v>1000</v>
      </c>
      <c r="G185" s="560">
        <f t="shared" si="26"/>
        <v>0</v>
      </c>
      <c r="H185" s="183">
        <f t="shared" si="26"/>
        <v>0</v>
      </c>
      <c r="I185" s="560">
        <f t="shared" si="26"/>
        <v>0</v>
      </c>
      <c r="J185" s="183">
        <f t="shared" si="26"/>
        <v>4500</v>
      </c>
      <c r="K185" s="560">
        <f t="shared" si="26"/>
        <v>0</v>
      </c>
      <c r="L185" s="183">
        <f t="shared" si="26"/>
        <v>0</v>
      </c>
    </row>
    <row r="186" spans="1:12" ht="12.75">
      <c r="A186" s="367" t="s">
        <v>567</v>
      </c>
      <c r="B186" s="343"/>
      <c r="C186" s="192"/>
      <c r="D186" s="130"/>
      <c r="E186" s="121"/>
      <c r="F186" s="125"/>
      <c r="G186" s="121"/>
      <c r="H186" s="125"/>
      <c r="I186" s="131"/>
      <c r="J186" s="129"/>
      <c r="K186" s="94"/>
      <c r="L186" s="117"/>
    </row>
    <row r="187" spans="1:12" ht="12.75">
      <c r="A187" s="45" t="s">
        <v>41</v>
      </c>
      <c r="B187" s="343"/>
      <c r="C187" s="142">
        <f>SUM(D187:L187)</f>
        <v>562</v>
      </c>
      <c r="D187" s="383"/>
      <c r="E187" s="94"/>
      <c r="F187" s="129">
        <v>562</v>
      </c>
      <c r="G187" s="94"/>
      <c r="H187" s="129"/>
      <c r="I187" s="109"/>
      <c r="J187" s="129"/>
      <c r="K187" s="94"/>
      <c r="L187" s="117"/>
    </row>
    <row r="188" spans="1:12" ht="12.75">
      <c r="A188" s="45" t="s">
        <v>532</v>
      </c>
      <c r="B188" s="343"/>
      <c r="C188" s="142">
        <f>SUM(D188:L188)</f>
        <v>562</v>
      </c>
      <c r="D188" s="383"/>
      <c r="E188" s="94"/>
      <c r="F188" s="129">
        <v>562</v>
      </c>
      <c r="G188" s="94"/>
      <c r="H188" s="129"/>
      <c r="I188" s="109"/>
      <c r="J188" s="129"/>
      <c r="K188" s="94"/>
      <c r="L188" s="117"/>
    </row>
    <row r="189" spans="1:12" ht="12.75">
      <c r="A189" s="45" t="s">
        <v>582</v>
      </c>
      <c r="B189" s="343"/>
      <c r="C189" s="142">
        <f>SUM(D189:L189)</f>
        <v>500</v>
      </c>
      <c r="D189" s="383"/>
      <c r="E189" s="94"/>
      <c r="F189" s="129">
        <v>500</v>
      </c>
      <c r="G189" s="94"/>
      <c r="H189" s="129"/>
      <c r="I189" s="109"/>
      <c r="J189" s="129"/>
      <c r="K189" s="94"/>
      <c r="L189" s="117"/>
    </row>
    <row r="190" spans="1:12" ht="12.75">
      <c r="A190" s="45" t="s">
        <v>440</v>
      </c>
      <c r="B190" s="343"/>
      <c r="C190" s="142">
        <f>SUM(D190:L190)</f>
        <v>500</v>
      </c>
      <c r="D190" s="383"/>
      <c r="E190" s="94"/>
      <c r="F190" s="129">
        <v>500</v>
      </c>
      <c r="G190" s="94"/>
      <c r="H190" s="129"/>
      <c r="I190" s="109"/>
      <c r="J190" s="129"/>
      <c r="K190" s="94"/>
      <c r="L190" s="117"/>
    </row>
    <row r="191" spans="1:12" ht="12.75">
      <c r="A191" s="15" t="s">
        <v>497</v>
      </c>
      <c r="B191" s="340" t="s">
        <v>200</v>
      </c>
      <c r="C191" s="119">
        <f>SUM(D191:L191)</f>
        <v>1062</v>
      </c>
      <c r="D191" s="116">
        <v>0</v>
      </c>
      <c r="E191" s="119">
        <v>0</v>
      </c>
      <c r="F191" s="127">
        <f>SUM(F188,F190)</f>
        <v>1062</v>
      </c>
      <c r="G191" s="119">
        <v>0</v>
      </c>
      <c r="H191" s="127">
        <v>0</v>
      </c>
      <c r="I191" s="183">
        <v>0</v>
      </c>
      <c r="J191" s="129">
        <v>0</v>
      </c>
      <c r="K191" s="94">
        <v>0</v>
      </c>
      <c r="L191" s="117">
        <v>0</v>
      </c>
    </row>
    <row r="192" spans="1:13" ht="12.75">
      <c r="A192" s="93" t="s">
        <v>568</v>
      </c>
      <c r="B192" s="50"/>
      <c r="C192" s="191"/>
      <c r="D192" s="123"/>
      <c r="E192" s="121"/>
      <c r="F192" s="125"/>
      <c r="G192" s="121"/>
      <c r="H192" s="125"/>
      <c r="I192" s="197"/>
      <c r="J192" s="125"/>
      <c r="K192" s="121"/>
      <c r="L192" s="123"/>
      <c r="M192" s="27"/>
    </row>
    <row r="193" spans="1:13" ht="12.75">
      <c r="A193" s="45" t="s">
        <v>41</v>
      </c>
      <c r="B193" s="50"/>
      <c r="C193" s="142">
        <f>SUM(D193:L193)</f>
        <v>60</v>
      </c>
      <c r="D193" s="117"/>
      <c r="E193" s="94"/>
      <c r="F193" s="129"/>
      <c r="G193" s="94">
        <v>60</v>
      </c>
      <c r="H193" s="129"/>
      <c r="I193" s="184"/>
      <c r="J193" s="129"/>
      <c r="K193" s="94"/>
      <c r="L193" s="117"/>
      <c r="M193" s="27"/>
    </row>
    <row r="194" spans="1:13" ht="12.75">
      <c r="A194" s="45" t="s">
        <v>532</v>
      </c>
      <c r="B194" s="50"/>
      <c r="C194" s="142">
        <f>SUM(D194:L194)</f>
        <v>60</v>
      </c>
      <c r="D194" s="117"/>
      <c r="E194" s="94"/>
      <c r="F194" s="129"/>
      <c r="G194" s="94">
        <v>60</v>
      </c>
      <c r="H194" s="129"/>
      <c r="I194" s="184"/>
      <c r="J194" s="129"/>
      <c r="K194" s="94"/>
      <c r="L194" s="117"/>
      <c r="M194" s="27"/>
    </row>
    <row r="195" spans="1:13" ht="12.75">
      <c r="A195" s="15" t="s">
        <v>497</v>
      </c>
      <c r="B195" s="341" t="s">
        <v>201</v>
      </c>
      <c r="C195" s="119">
        <f>SUM(D195:L195)</f>
        <v>60</v>
      </c>
      <c r="D195" s="116">
        <v>0</v>
      </c>
      <c r="E195" s="119">
        <v>0</v>
      </c>
      <c r="F195" s="127">
        <v>0</v>
      </c>
      <c r="G195" s="119">
        <v>60</v>
      </c>
      <c r="H195" s="127">
        <v>0</v>
      </c>
      <c r="I195" s="183">
        <v>0</v>
      </c>
      <c r="J195" s="127">
        <v>0</v>
      </c>
      <c r="K195" s="119">
        <v>0</v>
      </c>
      <c r="L195" s="116">
        <v>0</v>
      </c>
      <c r="M195" s="27"/>
    </row>
    <row r="196" spans="1:13" ht="12.75">
      <c r="A196" s="311" t="s">
        <v>569</v>
      </c>
      <c r="B196" s="62"/>
      <c r="C196" s="191"/>
      <c r="D196" s="125"/>
      <c r="E196" s="121"/>
      <c r="F196" s="125"/>
      <c r="G196" s="121"/>
      <c r="H196" s="125"/>
      <c r="I196" s="197"/>
      <c r="J196" s="125"/>
      <c r="K196" s="121"/>
      <c r="L196" s="121"/>
      <c r="M196" s="27"/>
    </row>
    <row r="197" spans="1:13" ht="12.75">
      <c r="A197" s="45" t="s">
        <v>41</v>
      </c>
      <c r="B197" s="173"/>
      <c r="C197" s="142">
        <f aca="true" t="shared" si="27" ref="C197:C202">SUM(D197:L197)</f>
        <v>4528</v>
      </c>
      <c r="D197" s="129"/>
      <c r="E197" s="94"/>
      <c r="F197" s="129">
        <v>1528</v>
      </c>
      <c r="G197" s="94"/>
      <c r="H197" s="129"/>
      <c r="I197" s="184"/>
      <c r="J197" s="129">
        <v>3000</v>
      </c>
      <c r="K197" s="94"/>
      <c r="L197" s="94"/>
      <c r="M197" s="27"/>
    </row>
    <row r="198" spans="1:13" ht="12.75">
      <c r="A198" s="45" t="s">
        <v>532</v>
      </c>
      <c r="B198" s="173"/>
      <c r="C198" s="142">
        <f t="shared" si="27"/>
        <v>4528</v>
      </c>
      <c r="D198" s="129"/>
      <c r="E198" s="94"/>
      <c r="F198" s="129">
        <v>1528</v>
      </c>
      <c r="G198" s="94"/>
      <c r="H198" s="129"/>
      <c r="I198" s="184"/>
      <c r="J198" s="129">
        <v>3000</v>
      </c>
      <c r="K198" s="94"/>
      <c r="L198" s="94"/>
      <c r="M198" s="27"/>
    </row>
    <row r="199" spans="1:13" ht="12.75">
      <c r="A199" s="45" t="s">
        <v>587</v>
      </c>
      <c r="B199" s="173"/>
      <c r="C199" s="142">
        <f t="shared" si="27"/>
        <v>1100</v>
      </c>
      <c r="D199" s="129"/>
      <c r="E199" s="94"/>
      <c r="F199" s="129">
        <v>1100</v>
      </c>
      <c r="G199" s="94"/>
      <c r="H199" s="129"/>
      <c r="I199" s="184"/>
      <c r="J199" s="129"/>
      <c r="K199" s="94"/>
      <c r="L199" s="94"/>
      <c r="M199" s="27"/>
    </row>
    <row r="200" spans="1:13" ht="12.75">
      <c r="A200" s="45" t="s">
        <v>618</v>
      </c>
      <c r="B200" s="173"/>
      <c r="C200" s="142">
        <f t="shared" si="27"/>
        <v>-3000</v>
      </c>
      <c r="D200" s="129"/>
      <c r="E200" s="94"/>
      <c r="F200" s="129"/>
      <c r="G200" s="94"/>
      <c r="H200" s="129"/>
      <c r="I200" s="184"/>
      <c r="J200" s="129">
        <v>-3000</v>
      </c>
      <c r="K200" s="94"/>
      <c r="L200" s="94"/>
      <c r="M200" s="27"/>
    </row>
    <row r="201" spans="1:13" ht="12.75">
      <c r="A201" s="45" t="s">
        <v>440</v>
      </c>
      <c r="B201" s="173"/>
      <c r="C201" s="142">
        <f t="shared" si="27"/>
        <v>-1900</v>
      </c>
      <c r="D201" s="129"/>
      <c r="E201" s="94"/>
      <c r="F201" s="129">
        <v>1100</v>
      </c>
      <c r="G201" s="94"/>
      <c r="H201" s="129"/>
      <c r="I201" s="184"/>
      <c r="J201" s="129">
        <v>-3000</v>
      </c>
      <c r="K201" s="94"/>
      <c r="L201" s="94"/>
      <c r="M201" s="27"/>
    </row>
    <row r="202" spans="1:13" ht="12.75">
      <c r="A202" s="15" t="s">
        <v>497</v>
      </c>
      <c r="B202" s="286" t="s">
        <v>201</v>
      </c>
      <c r="C202" s="119">
        <f t="shared" si="27"/>
        <v>2628</v>
      </c>
      <c r="D202" s="127">
        <v>0</v>
      </c>
      <c r="E202" s="119">
        <v>0</v>
      </c>
      <c r="F202" s="127">
        <f>SUM(F198,F201)</f>
        <v>2628</v>
      </c>
      <c r="G202" s="119">
        <v>0</v>
      </c>
      <c r="H202" s="127">
        <v>0</v>
      </c>
      <c r="I202" s="183">
        <v>0</v>
      </c>
      <c r="J202" s="127">
        <v>0</v>
      </c>
      <c r="K202" s="119">
        <v>0</v>
      </c>
      <c r="L202" s="119">
        <v>0</v>
      </c>
      <c r="M202" s="27"/>
    </row>
    <row r="203" spans="1:12" ht="12.75">
      <c r="A203" s="93" t="s">
        <v>570</v>
      </c>
      <c r="B203" s="49"/>
      <c r="C203" s="185"/>
      <c r="D203" s="125"/>
      <c r="E203" s="121"/>
      <c r="F203" s="129"/>
      <c r="G203" s="121"/>
      <c r="H203" s="121"/>
      <c r="I203" s="197"/>
      <c r="J203" s="129"/>
      <c r="K203" s="121"/>
      <c r="L203" s="121"/>
    </row>
    <row r="204" spans="1:12" ht="12.75">
      <c r="A204" s="45" t="s">
        <v>41</v>
      </c>
      <c r="B204" s="50"/>
      <c r="C204" s="142">
        <f>SUM(D204:L204)</f>
        <v>0</v>
      </c>
      <c r="D204" s="129"/>
      <c r="E204" s="94"/>
      <c r="F204" s="129"/>
      <c r="G204" s="94"/>
      <c r="H204" s="94"/>
      <c r="I204" s="184"/>
      <c r="J204" s="129"/>
      <c r="K204" s="94"/>
      <c r="L204" s="94"/>
    </row>
    <row r="205" spans="1:12" ht="12.75">
      <c r="A205" s="45" t="s">
        <v>532</v>
      </c>
      <c r="B205" s="50"/>
      <c r="C205" s="142">
        <f>SUM(D205:L205)</f>
        <v>0</v>
      </c>
      <c r="D205" s="129"/>
      <c r="E205" s="94"/>
      <c r="F205" s="129"/>
      <c r="G205" s="94"/>
      <c r="H205" s="184"/>
      <c r="I205" s="184"/>
      <c r="J205" s="129"/>
      <c r="K205" s="94"/>
      <c r="L205" s="94"/>
    </row>
    <row r="206" spans="1:12" ht="12.75">
      <c r="A206" s="15" t="s">
        <v>497</v>
      </c>
      <c r="B206" s="340" t="s">
        <v>201</v>
      </c>
      <c r="C206" s="119">
        <f>SUM(D206:L206)</f>
        <v>0</v>
      </c>
      <c r="D206" s="129">
        <v>0</v>
      </c>
      <c r="E206" s="94">
        <v>0</v>
      </c>
      <c r="F206" s="129">
        <v>0</v>
      </c>
      <c r="G206" s="94">
        <v>0</v>
      </c>
      <c r="H206" s="94">
        <v>0</v>
      </c>
      <c r="I206" s="184">
        <v>0</v>
      </c>
      <c r="J206" s="129">
        <v>0</v>
      </c>
      <c r="K206" s="94">
        <v>0</v>
      </c>
      <c r="L206" s="119">
        <v>0</v>
      </c>
    </row>
    <row r="207" spans="1:12" s="165" customFormat="1" ht="12.75">
      <c r="A207" s="367" t="s">
        <v>571</v>
      </c>
      <c r="B207" s="50"/>
      <c r="C207" s="13"/>
      <c r="D207" s="125"/>
      <c r="E207" s="121"/>
      <c r="F207" s="125"/>
      <c r="G207" s="121"/>
      <c r="H207" s="121"/>
      <c r="I207" s="197"/>
      <c r="J207" s="125"/>
      <c r="K207" s="121"/>
      <c r="L207" s="123"/>
    </row>
    <row r="208" spans="1:12" s="165" customFormat="1" ht="12.75">
      <c r="A208" s="45" t="s">
        <v>41</v>
      </c>
      <c r="B208" s="50"/>
      <c r="C208" s="142">
        <f>SUM(D208:L208)</f>
        <v>0</v>
      </c>
      <c r="D208" s="129"/>
      <c r="E208" s="94"/>
      <c r="F208" s="129"/>
      <c r="G208" s="94"/>
      <c r="H208" s="94"/>
      <c r="I208" s="184"/>
      <c r="J208" s="129"/>
      <c r="K208" s="94"/>
      <c r="L208" s="117"/>
    </row>
    <row r="209" spans="1:12" s="165" customFormat="1" ht="12.75">
      <c r="A209" s="45" t="s">
        <v>532</v>
      </c>
      <c r="B209" s="50"/>
      <c r="C209" s="142">
        <f>SUM(D209:L209)</f>
        <v>0</v>
      </c>
      <c r="D209" s="129"/>
      <c r="E209" s="94"/>
      <c r="F209" s="129"/>
      <c r="G209" s="94"/>
      <c r="H209" s="94"/>
      <c r="I209" s="184"/>
      <c r="J209" s="129"/>
      <c r="K209" s="94"/>
      <c r="L209" s="117"/>
    </row>
    <row r="210" spans="1:12" s="165" customFormat="1" ht="12.75">
      <c r="A210" s="15" t="s">
        <v>497</v>
      </c>
      <c r="B210" s="340" t="s">
        <v>201</v>
      </c>
      <c r="C210" s="119">
        <f>SUM(D210:L210)</f>
        <v>0</v>
      </c>
      <c r="D210" s="127">
        <v>0</v>
      </c>
      <c r="E210" s="119">
        <v>0</v>
      </c>
      <c r="F210" s="127">
        <v>0</v>
      </c>
      <c r="G210" s="119">
        <v>0</v>
      </c>
      <c r="H210" s="119">
        <v>0</v>
      </c>
      <c r="I210" s="183">
        <v>0</v>
      </c>
      <c r="J210" s="127">
        <v>0</v>
      </c>
      <c r="K210" s="119">
        <v>0</v>
      </c>
      <c r="L210" s="116">
        <v>0</v>
      </c>
    </row>
    <row r="211" spans="1:12" ht="12.75">
      <c r="A211" s="382" t="s">
        <v>572</v>
      </c>
      <c r="B211" s="7"/>
      <c r="C211" s="13"/>
      <c r="D211" s="125"/>
      <c r="E211" s="121"/>
      <c r="F211" s="125"/>
      <c r="G211" s="121"/>
      <c r="H211" s="121"/>
      <c r="I211" s="197"/>
      <c r="J211" s="125"/>
      <c r="K211" s="121"/>
      <c r="L211" s="123"/>
    </row>
    <row r="212" spans="1:12" ht="12.75">
      <c r="A212" s="45" t="s">
        <v>41</v>
      </c>
      <c r="B212" s="19"/>
      <c r="C212" s="142">
        <f>SUM(D212:L212)</f>
        <v>4900</v>
      </c>
      <c r="D212" s="129"/>
      <c r="E212" s="94"/>
      <c r="F212" s="129">
        <v>1900</v>
      </c>
      <c r="G212" s="94"/>
      <c r="H212" s="94"/>
      <c r="I212" s="184"/>
      <c r="J212" s="129">
        <v>3000</v>
      </c>
      <c r="K212" s="94"/>
      <c r="L212" s="117"/>
    </row>
    <row r="213" spans="1:12" ht="12.75">
      <c r="A213" s="45" t="s">
        <v>423</v>
      </c>
      <c r="B213" s="19"/>
      <c r="C213" s="142">
        <f>SUM(D213:L213)</f>
        <v>4580</v>
      </c>
      <c r="D213" s="129"/>
      <c r="E213" s="94"/>
      <c r="F213" s="129">
        <v>1900</v>
      </c>
      <c r="G213" s="94"/>
      <c r="H213" s="94"/>
      <c r="I213" s="184"/>
      <c r="J213" s="129">
        <v>2680</v>
      </c>
      <c r="K213" s="94"/>
      <c r="L213" s="117"/>
    </row>
    <row r="214" spans="1:12" ht="12.75">
      <c r="A214" s="15" t="s">
        <v>510</v>
      </c>
      <c r="B214" s="340" t="s">
        <v>200</v>
      </c>
      <c r="C214" s="119">
        <f>SUM(D214:L214)</f>
        <v>4580</v>
      </c>
      <c r="D214" s="127">
        <v>0</v>
      </c>
      <c r="E214" s="119">
        <v>0</v>
      </c>
      <c r="F214" s="127">
        <v>1900</v>
      </c>
      <c r="G214" s="119">
        <v>0</v>
      </c>
      <c r="H214" s="119">
        <v>0</v>
      </c>
      <c r="I214" s="183">
        <v>0</v>
      </c>
      <c r="J214" s="127">
        <v>2680</v>
      </c>
      <c r="K214" s="119">
        <v>0</v>
      </c>
      <c r="L214" s="116">
        <v>0</v>
      </c>
    </row>
    <row r="215" spans="1:12" ht="12.75">
      <c r="A215" s="551" t="s">
        <v>573</v>
      </c>
      <c r="B215" s="50"/>
      <c r="C215" s="13"/>
      <c r="D215" s="125"/>
      <c r="E215" s="121"/>
      <c r="F215" s="125"/>
      <c r="G215" s="121"/>
      <c r="H215" s="121"/>
      <c r="I215" s="197"/>
      <c r="J215" s="125"/>
      <c r="K215" s="121"/>
      <c r="L215" s="123"/>
    </row>
    <row r="216" spans="1:12" ht="12.75">
      <c r="A216" s="45" t="s">
        <v>41</v>
      </c>
      <c r="B216" s="50"/>
      <c r="C216" s="142">
        <f>SUM(D216:L216)</f>
        <v>0</v>
      </c>
      <c r="D216" s="129"/>
      <c r="E216" s="94"/>
      <c r="F216" s="129"/>
      <c r="G216" s="94"/>
      <c r="H216" s="94"/>
      <c r="I216" s="184"/>
      <c r="J216" s="129"/>
      <c r="K216" s="94"/>
      <c r="L216" s="117"/>
    </row>
    <row r="217" spans="1:12" ht="12.75">
      <c r="A217" s="45" t="s">
        <v>423</v>
      </c>
      <c r="B217" s="50"/>
      <c r="C217" s="142">
        <f>SUM(D217:L217)</f>
        <v>0</v>
      </c>
      <c r="D217" s="129"/>
      <c r="E217" s="94"/>
      <c r="F217" s="129"/>
      <c r="G217" s="94"/>
      <c r="H217" s="94"/>
      <c r="I217" s="184"/>
      <c r="J217" s="129"/>
      <c r="K217" s="94"/>
      <c r="L217" s="117"/>
    </row>
    <row r="218" spans="1:12" ht="12.75">
      <c r="A218" s="15" t="s">
        <v>553</v>
      </c>
      <c r="B218" s="340" t="s">
        <v>201</v>
      </c>
      <c r="C218" s="119">
        <f>SUM(D218:L218)</f>
        <v>0</v>
      </c>
      <c r="D218" s="127">
        <v>0</v>
      </c>
      <c r="E218" s="119">
        <v>0</v>
      </c>
      <c r="F218" s="127">
        <v>0</v>
      </c>
      <c r="G218" s="119">
        <v>0</v>
      </c>
      <c r="H218" s="119">
        <v>0</v>
      </c>
      <c r="I218" s="183">
        <v>0</v>
      </c>
      <c r="J218" s="127">
        <v>0</v>
      </c>
      <c r="K218" s="119">
        <v>0</v>
      </c>
      <c r="L218" s="116">
        <v>0</v>
      </c>
    </row>
    <row r="219" spans="1:12" ht="12.75">
      <c r="A219" s="43" t="s">
        <v>574</v>
      </c>
      <c r="B219" s="7"/>
      <c r="C219" s="13"/>
      <c r="D219" s="125"/>
      <c r="E219" s="121"/>
      <c r="F219" s="125"/>
      <c r="G219" s="121"/>
      <c r="H219" s="121"/>
      <c r="I219" s="121"/>
      <c r="J219" s="125"/>
      <c r="K219" s="121"/>
      <c r="L219" s="123"/>
    </row>
    <row r="220" spans="1:12" ht="12.75">
      <c r="A220" s="45" t="s">
        <v>41</v>
      </c>
      <c r="B220" s="19"/>
      <c r="C220" s="142">
        <f aca="true" t="shared" si="28" ref="C220:C225">SUM(D220:L220)</f>
        <v>0</v>
      </c>
      <c r="D220" s="129"/>
      <c r="E220" s="94"/>
      <c r="F220" s="129"/>
      <c r="G220" s="94"/>
      <c r="H220" s="94"/>
      <c r="I220" s="94"/>
      <c r="J220" s="129"/>
      <c r="K220" s="94"/>
      <c r="L220" s="117"/>
    </row>
    <row r="221" spans="1:12" ht="12.75">
      <c r="A221" s="45" t="s">
        <v>423</v>
      </c>
      <c r="B221" s="19"/>
      <c r="C221" s="142">
        <f t="shared" si="28"/>
        <v>3606</v>
      </c>
      <c r="D221" s="129"/>
      <c r="E221" s="94"/>
      <c r="F221" s="129">
        <v>200</v>
      </c>
      <c r="G221" s="94">
        <v>3406</v>
      </c>
      <c r="H221" s="94"/>
      <c r="I221" s="94"/>
      <c r="J221" s="129"/>
      <c r="K221" s="94"/>
      <c r="L221" s="117"/>
    </row>
    <row r="222" spans="1:12" ht="12.75">
      <c r="A222" s="45" t="s">
        <v>674</v>
      </c>
      <c r="B222" s="19"/>
      <c r="C222" s="142">
        <f t="shared" si="28"/>
        <v>-200</v>
      </c>
      <c r="D222" s="129"/>
      <c r="E222" s="94"/>
      <c r="F222" s="129">
        <v>-200</v>
      </c>
      <c r="G222" s="94"/>
      <c r="H222" s="94"/>
      <c r="I222" s="94"/>
      <c r="J222" s="129"/>
      <c r="K222" s="94"/>
      <c r="L222" s="117"/>
    </row>
    <row r="223" spans="1:12" ht="12.75">
      <c r="A223" s="45" t="s">
        <v>538</v>
      </c>
      <c r="B223" s="19"/>
      <c r="C223" s="142">
        <f t="shared" si="28"/>
        <v>1800</v>
      </c>
      <c r="D223" s="129"/>
      <c r="E223" s="94"/>
      <c r="F223" s="129"/>
      <c r="G223" s="94">
        <v>1800</v>
      </c>
      <c r="H223" s="94"/>
      <c r="I223" s="94"/>
      <c r="J223" s="129"/>
      <c r="K223" s="94"/>
      <c r="L223" s="117"/>
    </row>
    <row r="224" spans="1:12" ht="12.75">
      <c r="A224" s="45" t="s">
        <v>442</v>
      </c>
      <c r="B224" s="19"/>
      <c r="C224" s="142">
        <f t="shared" si="28"/>
        <v>1600</v>
      </c>
      <c r="D224" s="129"/>
      <c r="E224" s="94"/>
      <c r="F224" s="129">
        <v>-200</v>
      </c>
      <c r="G224" s="94">
        <f>SUM(G223)</f>
        <v>1800</v>
      </c>
      <c r="H224" s="94"/>
      <c r="I224" s="94"/>
      <c r="J224" s="129"/>
      <c r="K224" s="94"/>
      <c r="L224" s="117"/>
    </row>
    <row r="225" spans="1:12" ht="12.75">
      <c r="A225" s="15" t="s">
        <v>493</v>
      </c>
      <c r="B225" s="340" t="s">
        <v>200</v>
      </c>
      <c r="C225" s="118">
        <f t="shared" si="28"/>
        <v>5206</v>
      </c>
      <c r="D225" s="127">
        <v>0</v>
      </c>
      <c r="E225" s="119">
        <v>0</v>
      </c>
      <c r="F225" s="127">
        <v>0</v>
      </c>
      <c r="G225" s="119">
        <f>SUM(G221,G224)</f>
        <v>5206</v>
      </c>
      <c r="H225" s="119">
        <v>0</v>
      </c>
      <c r="I225" s="119">
        <v>0</v>
      </c>
      <c r="J225" s="127">
        <v>0</v>
      </c>
      <c r="K225" s="119">
        <v>0</v>
      </c>
      <c r="L225" s="116">
        <v>0</v>
      </c>
    </row>
    <row r="226" spans="1:12" ht="12.75">
      <c r="A226" s="43" t="s">
        <v>575</v>
      </c>
      <c r="B226" s="7"/>
      <c r="C226" s="59"/>
      <c r="D226" s="129"/>
      <c r="E226" s="94"/>
      <c r="F226" s="129"/>
      <c r="G226" s="94"/>
      <c r="H226" s="94"/>
      <c r="I226" s="94"/>
      <c r="J226" s="129"/>
      <c r="K226" s="94"/>
      <c r="L226" s="117"/>
    </row>
    <row r="227" spans="1:12" ht="12.75">
      <c r="A227" s="45" t="s">
        <v>41</v>
      </c>
      <c r="B227" s="19"/>
      <c r="C227" s="142">
        <f>SUM(D227:L227)</f>
        <v>38</v>
      </c>
      <c r="D227" s="129"/>
      <c r="E227" s="94"/>
      <c r="F227" s="129">
        <v>38</v>
      </c>
      <c r="G227" s="94"/>
      <c r="H227" s="94"/>
      <c r="I227" s="94"/>
      <c r="J227" s="129"/>
      <c r="K227" s="94"/>
      <c r="L227" s="117"/>
    </row>
    <row r="228" spans="1:12" ht="12.75">
      <c r="A228" s="45" t="s">
        <v>423</v>
      </c>
      <c r="B228" s="19"/>
      <c r="C228" s="142">
        <f>SUM(D228:L228)</f>
        <v>38</v>
      </c>
      <c r="D228" s="129"/>
      <c r="E228" s="94"/>
      <c r="F228" s="129">
        <v>38</v>
      </c>
      <c r="G228" s="94"/>
      <c r="H228" s="94"/>
      <c r="I228" s="94"/>
      <c r="J228" s="129"/>
      <c r="K228" s="94"/>
      <c r="L228" s="117"/>
    </row>
    <row r="229" spans="1:12" ht="12.75">
      <c r="A229" s="15" t="s">
        <v>508</v>
      </c>
      <c r="B229" s="340" t="s">
        <v>200</v>
      </c>
      <c r="C229" s="119">
        <f>SUM(D229:L229)</f>
        <v>38</v>
      </c>
      <c r="D229" s="116">
        <v>0</v>
      </c>
      <c r="E229" s="94">
        <v>0</v>
      </c>
      <c r="F229" s="129">
        <v>38</v>
      </c>
      <c r="G229" s="94">
        <v>0</v>
      </c>
      <c r="H229" s="94">
        <v>0</v>
      </c>
      <c r="I229" s="94">
        <v>0</v>
      </c>
      <c r="J229" s="129">
        <v>0</v>
      </c>
      <c r="K229" s="94">
        <v>0</v>
      </c>
      <c r="L229" s="117">
        <v>0</v>
      </c>
    </row>
    <row r="230" spans="1:12" ht="12.75">
      <c r="A230" s="43" t="s">
        <v>576</v>
      </c>
      <c r="B230" s="7"/>
      <c r="C230" s="185"/>
      <c r="D230" s="125"/>
      <c r="E230" s="121"/>
      <c r="F230" s="125"/>
      <c r="G230" s="121"/>
      <c r="H230" s="121"/>
      <c r="I230" s="121"/>
      <c r="J230" s="125"/>
      <c r="K230" s="121"/>
      <c r="L230" s="123"/>
    </row>
    <row r="231" spans="1:12" ht="12.75">
      <c r="A231" s="45" t="s">
        <v>41</v>
      </c>
      <c r="B231" s="19"/>
      <c r="C231" s="142">
        <f>SUM(D231:L231)</f>
        <v>650</v>
      </c>
      <c r="D231" s="129"/>
      <c r="E231" s="94"/>
      <c r="F231" s="129"/>
      <c r="G231" s="94">
        <v>650</v>
      </c>
      <c r="H231" s="94"/>
      <c r="I231" s="94"/>
      <c r="J231" s="129"/>
      <c r="K231" s="94"/>
      <c r="L231" s="117"/>
    </row>
    <row r="232" spans="1:12" ht="12.75">
      <c r="A232" s="45" t="s">
        <v>423</v>
      </c>
      <c r="B232" s="19"/>
      <c r="C232" s="142">
        <f>SUM(D232:L232)</f>
        <v>650</v>
      </c>
      <c r="D232" s="129"/>
      <c r="E232" s="94"/>
      <c r="F232" s="129"/>
      <c r="G232" s="94">
        <v>650</v>
      </c>
      <c r="H232" s="94"/>
      <c r="I232" s="94"/>
      <c r="J232" s="129"/>
      <c r="K232" s="94"/>
      <c r="L232" s="117"/>
    </row>
    <row r="233" spans="1:12" ht="12.75">
      <c r="A233" s="15" t="s">
        <v>508</v>
      </c>
      <c r="B233" s="340" t="s">
        <v>200</v>
      </c>
      <c r="C233" s="119">
        <f>SUM(D233:L233)</f>
        <v>650</v>
      </c>
      <c r="D233" s="127">
        <v>0</v>
      </c>
      <c r="E233" s="119">
        <v>0</v>
      </c>
      <c r="F233" s="127">
        <v>0</v>
      </c>
      <c r="G233" s="119">
        <v>650</v>
      </c>
      <c r="H233" s="119">
        <v>0</v>
      </c>
      <c r="I233" s="119">
        <v>0</v>
      </c>
      <c r="J233" s="127">
        <v>0</v>
      </c>
      <c r="K233" s="119">
        <v>0</v>
      </c>
      <c r="L233" s="116">
        <v>0</v>
      </c>
    </row>
    <row r="234" spans="1:12" ht="12.75">
      <c r="A234" s="43" t="s">
        <v>577</v>
      </c>
      <c r="B234" s="7"/>
      <c r="C234" s="56"/>
      <c r="D234" s="125"/>
      <c r="E234" s="121"/>
      <c r="F234" s="125"/>
      <c r="G234" s="121"/>
      <c r="H234" s="121"/>
      <c r="I234" s="121"/>
      <c r="J234" s="125"/>
      <c r="K234" s="121"/>
      <c r="L234" s="123"/>
    </row>
    <row r="235" spans="1:12" ht="12.75">
      <c r="A235" s="45" t="s">
        <v>41</v>
      </c>
      <c r="B235" s="19"/>
      <c r="C235" s="142">
        <f>SUM(D235:L235)</f>
        <v>9750</v>
      </c>
      <c r="D235" s="129"/>
      <c r="E235" s="94"/>
      <c r="F235" s="129"/>
      <c r="G235" s="94">
        <v>9750</v>
      </c>
      <c r="H235" s="94"/>
      <c r="I235" s="94"/>
      <c r="J235" s="129"/>
      <c r="K235" s="94"/>
      <c r="L235" s="117"/>
    </row>
    <row r="236" spans="1:12" ht="12.75">
      <c r="A236" s="45" t="s">
        <v>423</v>
      </c>
      <c r="B236" s="19"/>
      <c r="C236" s="142">
        <f>SUM(D236:L236)</f>
        <v>9750</v>
      </c>
      <c r="D236" s="129"/>
      <c r="E236" s="94"/>
      <c r="F236" s="129"/>
      <c r="G236" s="94">
        <v>9750</v>
      </c>
      <c r="H236" s="94"/>
      <c r="I236" s="94"/>
      <c r="J236" s="129"/>
      <c r="K236" s="94"/>
      <c r="L236" s="117"/>
    </row>
    <row r="237" spans="1:12" ht="12.75">
      <c r="A237" s="15" t="s">
        <v>508</v>
      </c>
      <c r="B237" s="340" t="s">
        <v>201</v>
      </c>
      <c r="C237" s="119">
        <f>SUM(D237:L237)</f>
        <v>9750</v>
      </c>
      <c r="D237" s="127">
        <v>0</v>
      </c>
      <c r="E237" s="119">
        <v>0</v>
      </c>
      <c r="F237" s="127">
        <v>0</v>
      </c>
      <c r="G237" s="119">
        <v>9750</v>
      </c>
      <c r="H237" s="119">
        <v>0</v>
      </c>
      <c r="I237" s="119">
        <v>0</v>
      </c>
      <c r="J237" s="127">
        <v>0</v>
      </c>
      <c r="K237" s="119">
        <v>0</v>
      </c>
      <c r="L237" s="116">
        <v>0</v>
      </c>
    </row>
    <row r="238" spans="1:12" ht="12.75">
      <c r="A238" s="367" t="s">
        <v>578</v>
      </c>
      <c r="B238" s="50"/>
      <c r="C238" s="270"/>
      <c r="D238" s="121"/>
      <c r="E238" s="125"/>
      <c r="F238" s="121"/>
      <c r="G238" s="125"/>
      <c r="H238" s="121"/>
      <c r="I238" s="125"/>
      <c r="J238" s="121"/>
      <c r="K238" s="125"/>
      <c r="L238" s="121"/>
    </row>
    <row r="239" spans="1:12" ht="12.75">
      <c r="A239" s="45" t="s">
        <v>41</v>
      </c>
      <c r="B239" s="50"/>
      <c r="C239" s="142">
        <f aca="true" t="shared" si="29" ref="C239:C246">SUM(D239:L239)</f>
        <v>32209</v>
      </c>
      <c r="D239" s="94"/>
      <c r="E239" s="129"/>
      <c r="F239" s="94"/>
      <c r="G239" s="129"/>
      <c r="H239" s="94">
        <v>32209</v>
      </c>
      <c r="I239" s="129"/>
      <c r="J239" s="94"/>
      <c r="K239" s="129"/>
      <c r="L239" s="94"/>
    </row>
    <row r="240" spans="1:12" ht="12.75">
      <c r="A240" s="45" t="s">
        <v>494</v>
      </c>
      <c r="B240" s="50"/>
      <c r="C240" s="142">
        <f t="shared" si="29"/>
        <v>33903</v>
      </c>
      <c r="D240" s="94"/>
      <c r="E240" s="129"/>
      <c r="F240" s="94"/>
      <c r="G240" s="129"/>
      <c r="H240" s="94">
        <v>33903</v>
      </c>
      <c r="I240" s="129"/>
      <c r="J240" s="94"/>
      <c r="K240" s="129"/>
      <c r="L240" s="94"/>
    </row>
    <row r="241" spans="1:12" ht="12.75">
      <c r="A241" s="45" t="s">
        <v>621</v>
      </c>
      <c r="B241" s="50"/>
      <c r="C241" s="142">
        <f t="shared" si="29"/>
        <v>948</v>
      </c>
      <c r="D241" s="94"/>
      <c r="E241" s="129"/>
      <c r="F241" s="94"/>
      <c r="G241" s="129"/>
      <c r="H241" s="94">
        <v>948</v>
      </c>
      <c r="I241" s="129"/>
      <c r="J241" s="94"/>
      <c r="K241" s="129"/>
      <c r="L241" s="94"/>
    </row>
    <row r="242" spans="1:12" ht="12.75">
      <c r="A242" s="45" t="s">
        <v>626</v>
      </c>
      <c r="B242" s="50"/>
      <c r="C242" s="142">
        <f t="shared" si="29"/>
        <v>2153</v>
      </c>
      <c r="D242" s="94"/>
      <c r="E242" s="129"/>
      <c r="F242" s="94"/>
      <c r="G242" s="129"/>
      <c r="H242" s="94">
        <v>2153</v>
      </c>
      <c r="I242" s="129"/>
      <c r="J242" s="94"/>
      <c r="K242" s="129"/>
      <c r="L242" s="94"/>
    </row>
    <row r="243" spans="1:12" ht="12.75">
      <c r="A243" s="45" t="s">
        <v>672</v>
      </c>
      <c r="B243" s="50"/>
      <c r="C243" s="142">
        <f t="shared" si="29"/>
        <v>-490</v>
      </c>
      <c r="D243" s="94"/>
      <c r="E243" s="129"/>
      <c r="F243" s="94"/>
      <c r="G243" s="129"/>
      <c r="H243" s="94">
        <v>-490</v>
      </c>
      <c r="I243" s="129"/>
      <c r="J243" s="94"/>
      <c r="K243" s="129"/>
      <c r="L243" s="94"/>
    </row>
    <row r="244" spans="1:12" ht="12.75">
      <c r="A244" s="45" t="s">
        <v>544</v>
      </c>
      <c r="B244" s="50"/>
      <c r="C244" s="142">
        <f t="shared" si="29"/>
        <v>1181</v>
      </c>
      <c r="D244" s="94"/>
      <c r="E244" s="129"/>
      <c r="F244" s="94"/>
      <c r="G244" s="129"/>
      <c r="H244" s="94">
        <v>1181</v>
      </c>
      <c r="I244" s="129"/>
      <c r="J244" s="94"/>
      <c r="K244" s="129"/>
      <c r="L244" s="94"/>
    </row>
    <row r="245" spans="1:12" ht="12.75">
      <c r="A245" s="45" t="s">
        <v>442</v>
      </c>
      <c r="B245" s="50"/>
      <c r="C245" s="142">
        <f t="shared" si="29"/>
        <v>3792</v>
      </c>
      <c r="D245" s="94"/>
      <c r="E245" s="129"/>
      <c r="F245" s="94"/>
      <c r="G245" s="129"/>
      <c r="H245" s="94">
        <f>SUM(H241:H244)</f>
        <v>3792</v>
      </c>
      <c r="I245" s="129"/>
      <c r="J245" s="94"/>
      <c r="K245" s="129"/>
      <c r="L245" s="94"/>
    </row>
    <row r="246" spans="1:12" ht="12.75">
      <c r="A246" s="15" t="s">
        <v>627</v>
      </c>
      <c r="B246" s="341" t="s">
        <v>200</v>
      </c>
      <c r="C246" s="119">
        <f t="shared" si="29"/>
        <v>37695</v>
      </c>
      <c r="D246" s="119">
        <f>SUM(D240,D245)</f>
        <v>0</v>
      </c>
      <c r="E246" s="127">
        <f aca="true" t="shared" si="30" ref="E246:L246">SUM(E240,E245)</f>
        <v>0</v>
      </c>
      <c r="F246" s="119">
        <f t="shared" si="30"/>
        <v>0</v>
      </c>
      <c r="G246" s="127">
        <f t="shared" si="30"/>
        <v>0</v>
      </c>
      <c r="H246" s="183">
        <f t="shared" si="30"/>
        <v>37695</v>
      </c>
      <c r="I246" s="127">
        <f t="shared" si="30"/>
        <v>0</v>
      </c>
      <c r="J246" s="119">
        <f t="shared" si="30"/>
        <v>0</v>
      </c>
      <c r="K246" s="127">
        <f t="shared" si="30"/>
        <v>0</v>
      </c>
      <c r="L246" s="119">
        <f t="shared" si="30"/>
        <v>0</v>
      </c>
    </row>
    <row r="247" spans="1:12" s="165" customFormat="1" ht="12.75">
      <c r="A247" s="93" t="s">
        <v>579</v>
      </c>
      <c r="B247" s="395"/>
      <c r="C247" s="13"/>
      <c r="D247" s="121"/>
      <c r="E247" s="125"/>
      <c r="F247" s="121"/>
      <c r="G247" s="125"/>
      <c r="H247" s="121"/>
      <c r="I247" s="125"/>
      <c r="J247" s="121"/>
      <c r="K247" s="125"/>
      <c r="L247" s="121"/>
    </row>
    <row r="248" spans="1:12" s="165" customFormat="1" ht="12.75">
      <c r="A248" s="11" t="s">
        <v>41</v>
      </c>
      <c r="B248" s="394"/>
      <c r="C248" s="142">
        <f aca="true" t="shared" si="31" ref="C248:C253">SUM(D248:L248)</f>
        <v>35108</v>
      </c>
      <c r="D248" s="94"/>
      <c r="E248" s="129"/>
      <c r="F248" s="94"/>
      <c r="G248" s="129"/>
      <c r="H248" s="94">
        <v>35108</v>
      </c>
      <c r="I248" s="129"/>
      <c r="J248" s="94"/>
      <c r="K248" s="129"/>
      <c r="L248" s="94"/>
    </row>
    <row r="249" spans="1:12" s="165" customFormat="1" ht="12.75">
      <c r="A249" s="11" t="s">
        <v>423</v>
      </c>
      <c r="B249" s="394"/>
      <c r="C249" s="142">
        <f t="shared" si="31"/>
        <v>38171</v>
      </c>
      <c r="D249" s="94"/>
      <c r="E249" s="129"/>
      <c r="F249" s="94"/>
      <c r="G249" s="129"/>
      <c r="H249" s="94">
        <v>38171</v>
      </c>
      <c r="I249" s="129"/>
      <c r="J249" s="94"/>
      <c r="K249" s="129"/>
      <c r="L249" s="94"/>
    </row>
    <row r="250" spans="1:12" s="165" customFormat="1" ht="12.75">
      <c r="A250" s="11" t="s">
        <v>544</v>
      </c>
      <c r="B250" s="394"/>
      <c r="C250" s="142">
        <f t="shared" si="31"/>
        <v>437</v>
      </c>
      <c r="D250" s="94"/>
      <c r="E250" s="129"/>
      <c r="F250" s="94"/>
      <c r="G250" s="129"/>
      <c r="H250" s="94">
        <v>437</v>
      </c>
      <c r="I250" s="129"/>
      <c r="J250" s="94"/>
      <c r="K250" s="129"/>
      <c r="L250" s="94"/>
    </row>
    <row r="251" spans="1:12" s="165" customFormat="1" ht="12.75">
      <c r="A251" s="11" t="s">
        <v>673</v>
      </c>
      <c r="B251" s="394"/>
      <c r="C251" s="142">
        <f t="shared" si="31"/>
        <v>304</v>
      </c>
      <c r="D251" s="94"/>
      <c r="E251" s="129"/>
      <c r="F251" s="94"/>
      <c r="G251" s="129"/>
      <c r="H251" s="94">
        <v>304</v>
      </c>
      <c r="I251" s="129"/>
      <c r="J251" s="94"/>
      <c r="K251" s="129"/>
      <c r="L251" s="94"/>
    </row>
    <row r="252" spans="1:12" s="165" customFormat="1" ht="12.75">
      <c r="A252" s="11" t="s">
        <v>442</v>
      </c>
      <c r="B252" s="394"/>
      <c r="C252" s="142">
        <f t="shared" si="31"/>
        <v>741</v>
      </c>
      <c r="D252" s="94"/>
      <c r="E252" s="129"/>
      <c r="F252" s="94"/>
      <c r="G252" s="129"/>
      <c r="H252" s="94">
        <f>SUM(H250:H251)</f>
        <v>741</v>
      </c>
      <c r="I252" s="129"/>
      <c r="J252" s="94"/>
      <c r="K252" s="129"/>
      <c r="L252" s="94"/>
    </row>
    <row r="253" spans="1:12" ht="12.75">
      <c r="A253" s="15" t="s">
        <v>628</v>
      </c>
      <c r="B253" s="342" t="s">
        <v>200</v>
      </c>
      <c r="C253" s="119">
        <f t="shared" si="31"/>
        <v>38912</v>
      </c>
      <c r="D253" s="119">
        <f>SUM(D249,D252)</f>
        <v>0</v>
      </c>
      <c r="E253" s="127">
        <f aca="true" t="shared" si="32" ref="E253:L253">SUM(E249,E252)</f>
        <v>0</v>
      </c>
      <c r="F253" s="119">
        <f t="shared" si="32"/>
        <v>0</v>
      </c>
      <c r="G253" s="127">
        <f t="shared" si="32"/>
        <v>0</v>
      </c>
      <c r="H253" s="119">
        <f>SUM(H249,H252)</f>
        <v>38912</v>
      </c>
      <c r="I253" s="127">
        <f t="shared" si="32"/>
        <v>0</v>
      </c>
      <c r="J253" s="119">
        <f t="shared" si="32"/>
        <v>0</v>
      </c>
      <c r="K253" s="127">
        <f t="shared" si="32"/>
        <v>0</v>
      </c>
      <c r="L253" s="119">
        <f t="shared" si="32"/>
        <v>0</v>
      </c>
    </row>
    <row r="254" spans="1:12" ht="12.75">
      <c r="A254" s="382" t="s">
        <v>580</v>
      </c>
      <c r="B254" s="7"/>
      <c r="C254" s="56"/>
      <c r="D254" s="125"/>
      <c r="E254" s="121"/>
      <c r="F254" s="125"/>
      <c r="G254" s="121"/>
      <c r="H254" s="121"/>
      <c r="I254" s="121"/>
      <c r="J254" s="125"/>
      <c r="K254" s="121"/>
      <c r="L254" s="123"/>
    </row>
    <row r="255" spans="1:12" ht="12.75">
      <c r="A255" s="45" t="s">
        <v>41</v>
      </c>
      <c r="B255" s="19"/>
      <c r="C255" s="142">
        <f aca="true" t="shared" si="33" ref="C255:C260">SUM(D255:L255)</f>
        <v>5844</v>
      </c>
      <c r="D255" s="129"/>
      <c r="E255" s="94"/>
      <c r="F255" s="129"/>
      <c r="G255" s="94"/>
      <c r="H255" s="94">
        <v>5844</v>
      </c>
      <c r="I255" s="94"/>
      <c r="J255" s="129"/>
      <c r="K255" s="94"/>
      <c r="L255" s="117"/>
    </row>
    <row r="256" spans="1:12" ht="12.75">
      <c r="A256" s="45" t="s">
        <v>423</v>
      </c>
      <c r="B256" s="19"/>
      <c r="C256" s="142">
        <f t="shared" si="33"/>
        <v>6078</v>
      </c>
      <c r="D256" s="129"/>
      <c r="E256" s="94"/>
      <c r="F256" s="129"/>
      <c r="G256" s="94"/>
      <c r="H256" s="94">
        <v>6078</v>
      </c>
      <c r="I256" s="94"/>
      <c r="J256" s="129"/>
      <c r="K256" s="94"/>
      <c r="L256" s="117"/>
    </row>
    <row r="257" spans="1:12" ht="12.75">
      <c r="A257" s="45" t="s">
        <v>623</v>
      </c>
      <c r="B257" s="19"/>
      <c r="C257" s="142">
        <f t="shared" si="33"/>
        <v>580</v>
      </c>
      <c r="D257" s="129"/>
      <c r="E257" s="94"/>
      <c r="F257" s="129"/>
      <c r="G257" s="94"/>
      <c r="H257" s="94">
        <v>580</v>
      </c>
      <c r="I257" s="94"/>
      <c r="J257" s="129"/>
      <c r="K257" s="94"/>
      <c r="L257" s="117"/>
    </row>
    <row r="258" spans="1:12" ht="12.75">
      <c r="A258" s="45" t="s">
        <v>671</v>
      </c>
      <c r="B258" s="19"/>
      <c r="C258" s="142">
        <f t="shared" si="33"/>
        <v>188</v>
      </c>
      <c r="D258" s="129"/>
      <c r="E258" s="94"/>
      <c r="F258" s="129"/>
      <c r="G258" s="94"/>
      <c r="H258" s="94">
        <v>188</v>
      </c>
      <c r="I258" s="94"/>
      <c r="J258" s="129"/>
      <c r="K258" s="94"/>
      <c r="L258" s="117"/>
    </row>
    <row r="259" spans="1:12" ht="12.75">
      <c r="A259" s="45" t="s">
        <v>442</v>
      </c>
      <c r="B259" s="19"/>
      <c r="C259" s="142">
        <f t="shared" si="33"/>
        <v>768</v>
      </c>
      <c r="D259" s="129"/>
      <c r="E259" s="94"/>
      <c r="F259" s="129"/>
      <c r="G259" s="94"/>
      <c r="H259" s="94">
        <f>SUM(H257:H258)</f>
        <v>768</v>
      </c>
      <c r="I259" s="94"/>
      <c r="J259" s="129"/>
      <c r="K259" s="94"/>
      <c r="L259" s="117"/>
    </row>
    <row r="260" spans="1:12" ht="12.75">
      <c r="A260" s="15" t="s">
        <v>496</v>
      </c>
      <c r="B260" s="340" t="s">
        <v>200</v>
      </c>
      <c r="C260" s="119">
        <f t="shared" si="33"/>
        <v>6846</v>
      </c>
      <c r="D260" s="127">
        <v>0</v>
      </c>
      <c r="E260" s="119">
        <v>0</v>
      </c>
      <c r="F260" s="127">
        <v>0</v>
      </c>
      <c r="G260" s="119">
        <v>0</v>
      </c>
      <c r="H260" s="119">
        <f>SUM(H256,H259)</f>
        <v>6846</v>
      </c>
      <c r="I260" s="119">
        <v>0</v>
      </c>
      <c r="J260" s="127">
        <v>0</v>
      </c>
      <c r="K260" s="119">
        <v>0</v>
      </c>
      <c r="L260" s="116">
        <v>0</v>
      </c>
    </row>
    <row r="261" spans="1:12" ht="12.75">
      <c r="A261" s="93" t="s">
        <v>581</v>
      </c>
      <c r="B261" s="49"/>
      <c r="C261" s="56"/>
      <c r="D261" s="125"/>
      <c r="E261" s="121"/>
      <c r="F261" s="125"/>
      <c r="G261" s="121"/>
      <c r="H261" s="121"/>
      <c r="I261" s="121"/>
      <c r="J261" s="125"/>
      <c r="K261" s="121"/>
      <c r="L261" s="123"/>
    </row>
    <row r="262" spans="1:12" ht="12.75">
      <c r="A262" s="45" t="s">
        <v>41</v>
      </c>
      <c r="B262" s="50"/>
      <c r="C262" s="142">
        <f aca="true" t="shared" si="34" ref="C262:C268">SUM(D262:L262)</f>
        <v>58462</v>
      </c>
      <c r="D262" s="129"/>
      <c r="E262" s="94"/>
      <c r="F262" s="129"/>
      <c r="G262" s="94"/>
      <c r="H262" s="94">
        <v>58462</v>
      </c>
      <c r="I262" s="94"/>
      <c r="J262" s="129"/>
      <c r="K262" s="94"/>
      <c r="L262" s="117"/>
    </row>
    <row r="263" spans="1:12" ht="12.75">
      <c r="A263" s="45" t="s">
        <v>423</v>
      </c>
      <c r="B263" s="50"/>
      <c r="C263" s="142">
        <f t="shared" si="34"/>
        <v>61275</v>
      </c>
      <c r="D263" s="129"/>
      <c r="E263" s="94"/>
      <c r="F263" s="129"/>
      <c r="G263" s="94"/>
      <c r="H263" s="94">
        <v>61275</v>
      </c>
      <c r="I263" s="94"/>
      <c r="J263" s="129"/>
      <c r="K263" s="94"/>
      <c r="L263" s="117"/>
    </row>
    <row r="264" spans="1:12" ht="12.75">
      <c r="A264" s="45" t="s">
        <v>622</v>
      </c>
      <c r="B264" s="50"/>
      <c r="C264" s="142">
        <f t="shared" si="34"/>
        <v>1504</v>
      </c>
      <c r="D264" s="129"/>
      <c r="E264" s="94"/>
      <c r="F264" s="129"/>
      <c r="G264" s="94"/>
      <c r="H264" s="94">
        <v>1504</v>
      </c>
      <c r="I264" s="94"/>
      <c r="J264" s="129"/>
      <c r="K264" s="94"/>
      <c r="L264" s="117"/>
    </row>
    <row r="265" spans="1:12" ht="12.75">
      <c r="A265" s="45" t="s">
        <v>624</v>
      </c>
      <c r="B265" s="50"/>
      <c r="C265" s="142">
        <f t="shared" si="34"/>
        <v>1812</v>
      </c>
      <c r="D265" s="129"/>
      <c r="E265" s="94"/>
      <c r="F265" s="129"/>
      <c r="G265" s="94"/>
      <c r="H265" s="94">
        <v>1812</v>
      </c>
      <c r="I265" s="94"/>
      <c r="J265" s="129"/>
      <c r="K265" s="94"/>
      <c r="L265" s="117"/>
    </row>
    <row r="266" spans="1:12" ht="12.75">
      <c r="A266" s="45" t="s">
        <v>625</v>
      </c>
      <c r="B266" s="50"/>
      <c r="C266" s="142">
        <f t="shared" si="34"/>
        <v>4673</v>
      </c>
      <c r="D266" s="129"/>
      <c r="E266" s="94"/>
      <c r="F266" s="129"/>
      <c r="G266" s="94"/>
      <c r="H266" s="94">
        <v>4673</v>
      </c>
      <c r="I266" s="94"/>
      <c r="J266" s="129"/>
      <c r="K266" s="94"/>
      <c r="L266" s="117"/>
    </row>
    <row r="267" spans="1:12" ht="13.5" customHeight="1">
      <c r="A267" s="45" t="s">
        <v>443</v>
      </c>
      <c r="B267" s="50"/>
      <c r="C267" s="142">
        <f t="shared" si="34"/>
        <v>7989</v>
      </c>
      <c r="D267" s="129"/>
      <c r="E267" s="94"/>
      <c r="F267" s="129"/>
      <c r="G267" s="94"/>
      <c r="H267" s="94">
        <f>SUM(H264:H266)</f>
        <v>7989</v>
      </c>
      <c r="I267" s="94"/>
      <c r="J267" s="129"/>
      <c r="K267" s="94"/>
      <c r="L267" s="117"/>
    </row>
    <row r="268" spans="1:12" ht="12.75">
      <c r="A268" s="15" t="s">
        <v>629</v>
      </c>
      <c r="B268" s="340" t="s">
        <v>200</v>
      </c>
      <c r="C268" s="119">
        <f t="shared" si="34"/>
        <v>69264</v>
      </c>
      <c r="D268" s="116">
        <v>0</v>
      </c>
      <c r="E268" s="119">
        <v>0</v>
      </c>
      <c r="F268" s="127">
        <v>0</v>
      </c>
      <c r="G268" s="119">
        <v>0</v>
      </c>
      <c r="H268" s="119">
        <f>SUM(H263,H267)</f>
        <v>69264</v>
      </c>
      <c r="I268" s="119">
        <v>0</v>
      </c>
      <c r="J268" s="127">
        <v>0</v>
      </c>
      <c r="K268" s="119">
        <v>0</v>
      </c>
      <c r="L268" s="116">
        <v>0</v>
      </c>
    </row>
    <row r="269" spans="1:12" ht="12.75">
      <c r="A269" s="382" t="s">
        <v>42</v>
      </c>
      <c r="B269" s="23"/>
      <c r="C269" s="23"/>
      <c r="D269" s="135"/>
      <c r="E269" s="132"/>
      <c r="F269" s="133"/>
      <c r="G269" s="137"/>
      <c r="H269" s="132"/>
      <c r="I269" s="132"/>
      <c r="J269" s="134"/>
      <c r="K269" s="137"/>
      <c r="L269" s="135"/>
    </row>
    <row r="270" spans="1:12" ht="12.75">
      <c r="A270" s="45" t="s">
        <v>41</v>
      </c>
      <c r="B270" s="23"/>
      <c r="C270" s="132">
        <f>SUM(D270:L270)</f>
        <v>913443</v>
      </c>
      <c r="D270" s="135">
        <f aca="true" t="shared" si="35" ref="D270:L270">SUM(D208,D212,D216,D220,D227,D231,D235,D239,D248,D255,D262,D282)</f>
        <v>107982</v>
      </c>
      <c r="E270" s="135">
        <f t="shared" si="35"/>
        <v>25585</v>
      </c>
      <c r="F270" s="135">
        <f t="shared" si="35"/>
        <v>332651</v>
      </c>
      <c r="G270" s="135">
        <f t="shared" si="35"/>
        <v>10460</v>
      </c>
      <c r="H270" s="135">
        <f t="shared" si="35"/>
        <v>140201</v>
      </c>
      <c r="I270" s="135">
        <f t="shared" si="35"/>
        <v>149064</v>
      </c>
      <c r="J270" s="135">
        <f t="shared" si="35"/>
        <v>136000</v>
      </c>
      <c r="K270" s="135">
        <f t="shared" si="35"/>
        <v>11500</v>
      </c>
      <c r="L270" s="135">
        <f t="shared" si="35"/>
        <v>0</v>
      </c>
    </row>
    <row r="271" spans="1:27" ht="12.75">
      <c r="A271" s="45" t="s">
        <v>423</v>
      </c>
      <c r="B271" s="23"/>
      <c r="C271" s="132">
        <f>SUM(D271:L271)</f>
        <v>1465436</v>
      </c>
      <c r="D271" s="135">
        <f aca="true" t="shared" si="36" ref="D271:L271">SUM(D209,D213,D217,D221,D228,D232,D236,D240,D249,D256,D263,D283)</f>
        <v>124917</v>
      </c>
      <c r="E271" s="135">
        <f t="shared" si="36"/>
        <v>26028</v>
      </c>
      <c r="F271" s="135">
        <f t="shared" si="36"/>
        <v>439649</v>
      </c>
      <c r="G271" s="135">
        <f t="shared" si="36"/>
        <v>13866</v>
      </c>
      <c r="H271" s="135">
        <f t="shared" si="36"/>
        <v>168824</v>
      </c>
      <c r="I271" s="135">
        <f t="shared" si="36"/>
        <v>270877</v>
      </c>
      <c r="J271" s="135">
        <f t="shared" si="36"/>
        <v>147914</v>
      </c>
      <c r="K271" s="135">
        <f t="shared" si="36"/>
        <v>22861</v>
      </c>
      <c r="L271" s="135">
        <f t="shared" si="36"/>
        <v>250500</v>
      </c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</row>
    <row r="272" spans="1:27" ht="12.75">
      <c r="A272" s="45" t="s">
        <v>440</v>
      </c>
      <c r="B272" s="23"/>
      <c r="C272" s="132">
        <f>SUM(D272:L272)</f>
        <v>184403</v>
      </c>
      <c r="D272" s="135">
        <f aca="true" t="shared" si="37" ref="D272:L272">SUM(D33,D39,D49,D64,D70,D76,D93,D120,D127,D133,D156,D162,D169,D177,D184,D190,D201,D224,D245,D252,D259,D267,)</f>
        <v>110</v>
      </c>
      <c r="E272" s="135">
        <f t="shared" si="37"/>
        <v>0</v>
      </c>
      <c r="F272" s="135">
        <f t="shared" si="37"/>
        <v>-46499</v>
      </c>
      <c r="G272" s="135">
        <f t="shared" si="37"/>
        <v>1800</v>
      </c>
      <c r="H272" s="135">
        <f t="shared" si="37"/>
        <v>4826</v>
      </c>
      <c r="I272" s="135">
        <f t="shared" si="37"/>
        <v>68029</v>
      </c>
      <c r="J272" s="135">
        <f t="shared" si="37"/>
        <v>8837</v>
      </c>
      <c r="K272" s="135">
        <f t="shared" si="37"/>
        <v>100</v>
      </c>
      <c r="L272" s="135">
        <f t="shared" si="37"/>
        <v>147200</v>
      </c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</row>
    <row r="273" spans="1:12" ht="12.75">
      <c r="A273" s="15" t="s">
        <v>553</v>
      </c>
      <c r="B273" s="23"/>
      <c r="C273" s="132">
        <f>SUM(D273:L273)</f>
        <v>1649839</v>
      </c>
      <c r="D273" s="135">
        <f>SUM(D271:D272)</f>
        <v>125027</v>
      </c>
      <c r="E273" s="135">
        <f aca="true" t="shared" si="38" ref="E273:L273">SUM(E271:E272)</f>
        <v>26028</v>
      </c>
      <c r="F273" s="135">
        <f t="shared" si="38"/>
        <v>393150</v>
      </c>
      <c r="G273" s="135">
        <f t="shared" si="38"/>
        <v>15666</v>
      </c>
      <c r="H273" s="135">
        <f t="shared" si="38"/>
        <v>173650</v>
      </c>
      <c r="I273" s="135">
        <f t="shared" si="38"/>
        <v>338906</v>
      </c>
      <c r="J273" s="135">
        <f t="shared" si="38"/>
        <v>156751</v>
      </c>
      <c r="K273" s="135">
        <f t="shared" si="38"/>
        <v>22961</v>
      </c>
      <c r="L273" s="135">
        <f t="shared" si="38"/>
        <v>397700</v>
      </c>
    </row>
    <row r="274" spans="1:12" ht="12.75">
      <c r="A274" s="251" t="s">
        <v>424</v>
      </c>
      <c r="B274" s="185"/>
      <c r="C274" s="388">
        <f>SUM(E274:L274,D274)</f>
        <v>843144</v>
      </c>
      <c r="D274" s="388">
        <v>75915</v>
      </c>
      <c r="E274" s="386">
        <v>16927</v>
      </c>
      <c r="F274" s="388">
        <v>330894</v>
      </c>
      <c r="G274" s="386">
        <v>650</v>
      </c>
      <c r="H274" s="388">
        <v>136694</v>
      </c>
      <c r="I274" s="386">
        <v>149064</v>
      </c>
      <c r="J274" s="388">
        <v>133000</v>
      </c>
      <c r="K274" s="386">
        <v>0</v>
      </c>
      <c r="L274" s="388">
        <v>0</v>
      </c>
    </row>
    <row r="275" spans="1:12" ht="12.75">
      <c r="A275" s="278" t="s">
        <v>428</v>
      </c>
      <c r="B275" s="387"/>
      <c r="C275" s="391">
        <f>SUM(E275:L275,D275)</f>
        <v>1564199</v>
      </c>
      <c r="D275" s="391">
        <f>D273-(D277+D279)</f>
        <v>93111</v>
      </c>
      <c r="E275" s="391">
        <f aca="true" t="shared" si="39" ref="E275:L275">E273-(E277+E279)</f>
        <v>17370</v>
      </c>
      <c r="F275" s="391">
        <f t="shared" si="39"/>
        <v>385213</v>
      </c>
      <c r="G275" s="391">
        <f t="shared" si="39"/>
        <v>5856</v>
      </c>
      <c r="H275" s="391">
        <f t="shared" si="39"/>
        <v>169292</v>
      </c>
      <c r="I275" s="391">
        <f t="shared" si="39"/>
        <v>338906</v>
      </c>
      <c r="J275" s="391">
        <f t="shared" si="39"/>
        <v>156751</v>
      </c>
      <c r="K275" s="391">
        <f t="shared" si="39"/>
        <v>0</v>
      </c>
      <c r="L275" s="391">
        <f t="shared" si="39"/>
        <v>397700</v>
      </c>
    </row>
    <row r="276" spans="1:12" s="241" customFormat="1" ht="12.75">
      <c r="A276" s="251" t="s">
        <v>425</v>
      </c>
      <c r="B276" s="272"/>
      <c r="C276" s="384">
        <f>SUM(D276:L276)</f>
        <v>29574</v>
      </c>
      <c r="D276" s="389"/>
      <c r="E276" s="385"/>
      <c r="F276" s="389">
        <v>1757</v>
      </c>
      <c r="G276" s="385">
        <v>9810</v>
      </c>
      <c r="H276" s="389">
        <v>3507</v>
      </c>
      <c r="I276" s="385"/>
      <c r="J276" s="389">
        <v>3000</v>
      </c>
      <c r="K276" s="385">
        <v>11500</v>
      </c>
      <c r="L276" s="389"/>
    </row>
    <row r="277" spans="1:12" s="241" customFormat="1" ht="12.75">
      <c r="A277" s="278" t="s">
        <v>429</v>
      </c>
      <c r="B277" s="272"/>
      <c r="C277" s="384">
        <f>SUM(D277:L277)</f>
        <v>39986</v>
      </c>
      <c r="D277" s="389">
        <f aca="true" t="shared" si="40" ref="D277:J277">SUM(D142,D163,D195,D202,D206,D210,D218,D237,)</f>
        <v>0</v>
      </c>
      <c r="E277" s="389">
        <f t="shared" si="40"/>
        <v>0</v>
      </c>
      <c r="F277" s="389">
        <f t="shared" si="40"/>
        <v>2857</v>
      </c>
      <c r="G277" s="389">
        <f t="shared" si="40"/>
        <v>9810</v>
      </c>
      <c r="H277" s="389">
        <f t="shared" si="40"/>
        <v>4358</v>
      </c>
      <c r="I277" s="389">
        <f t="shared" si="40"/>
        <v>0</v>
      </c>
      <c r="J277" s="389">
        <f t="shared" si="40"/>
        <v>0</v>
      </c>
      <c r="K277" s="389">
        <v>22961</v>
      </c>
      <c r="L277" s="389">
        <f>SUM(L142,L163,L195,L202,L206,L210,L218,L237,)</f>
        <v>0</v>
      </c>
    </row>
    <row r="278" spans="1:12" s="241" customFormat="1" ht="12.75">
      <c r="A278" s="295" t="s">
        <v>426</v>
      </c>
      <c r="B278" s="185"/>
      <c r="C278" s="388">
        <f>SUM(D278:L278)</f>
        <v>40725</v>
      </c>
      <c r="D278" s="392">
        <v>32067</v>
      </c>
      <c r="E278" s="393">
        <f aca="true" t="shared" si="41" ref="E278:L278">SUM(E15)</f>
        <v>8658</v>
      </c>
      <c r="F278" s="392"/>
      <c r="G278" s="393">
        <f t="shared" si="41"/>
        <v>0</v>
      </c>
      <c r="H278" s="392">
        <f t="shared" si="41"/>
        <v>0</v>
      </c>
      <c r="I278" s="393">
        <f t="shared" si="41"/>
        <v>0</v>
      </c>
      <c r="J278" s="392">
        <f t="shared" si="41"/>
        <v>0</v>
      </c>
      <c r="K278" s="393">
        <f t="shared" si="41"/>
        <v>0</v>
      </c>
      <c r="L278" s="392">
        <f t="shared" si="41"/>
        <v>0</v>
      </c>
    </row>
    <row r="279" spans="1:12" s="241" customFormat="1" ht="12.75">
      <c r="A279" s="278" t="s">
        <v>430</v>
      </c>
      <c r="B279" s="387"/>
      <c r="C279" s="384">
        <f>SUM(D279:L279)</f>
        <v>45654</v>
      </c>
      <c r="D279" s="390">
        <f>SUM(D15,)</f>
        <v>31916</v>
      </c>
      <c r="E279" s="390">
        <f aca="true" t="shared" si="42" ref="E279:L279">SUM(E15,)</f>
        <v>8658</v>
      </c>
      <c r="F279" s="390">
        <f t="shared" si="42"/>
        <v>5080</v>
      </c>
      <c r="G279" s="390">
        <f t="shared" si="42"/>
        <v>0</v>
      </c>
      <c r="H279" s="390">
        <f t="shared" si="42"/>
        <v>0</v>
      </c>
      <c r="I279" s="390">
        <f t="shared" si="42"/>
        <v>0</v>
      </c>
      <c r="J279" s="390">
        <f t="shared" si="42"/>
        <v>0</v>
      </c>
      <c r="K279" s="390">
        <f t="shared" si="42"/>
        <v>0</v>
      </c>
      <c r="L279" s="390">
        <f t="shared" si="42"/>
        <v>0</v>
      </c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 t="s">
        <v>535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252" t="s">
        <v>536</v>
      </c>
      <c r="B282" s="252"/>
      <c r="C282" s="252"/>
      <c r="D282" s="163">
        <f aca="true" t="shared" si="43" ref="D282:L282">SUM(D13,D17,D21,D36,D42,D46,D52,D56,D60,D67,D73,D79,D83,D87,D96,D123,D130,D136,D140,D144,D159,D165,D172,D187,D193,D197,D204)</f>
        <v>107982</v>
      </c>
      <c r="E282" s="163">
        <f t="shared" si="43"/>
        <v>25585</v>
      </c>
      <c r="F282" s="163">
        <f t="shared" si="43"/>
        <v>330713</v>
      </c>
      <c r="G282" s="163">
        <f t="shared" si="43"/>
        <v>60</v>
      </c>
      <c r="H282" s="163">
        <f t="shared" si="43"/>
        <v>8578</v>
      </c>
      <c r="I282" s="163">
        <f t="shared" si="43"/>
        <v>149064</v>
      </c>
      <c r="J282" s="163">
        <f t="shared" si="43"/>
        <v>133000</v>
      </c>
      <c r="K282" s="163">
        <f t="shared" si="43"/>
        <v>11500</v>
      </c>
      <c r="L282" s="163">
        <f t="shared" si="43"/>
        <v>0</v>
      </c>
    </row>
    <row r="283" spans="1:12" ht="12.75">
      <c r="A283" s="1" t="s">
        <v>537</v>
      </c>
      <c r="B283" s="519"/>
      <c r="C283" s="1"/>
      <c r="D283" s="163">
        <f aca="true" t="shared" si="44" ref="D283:L283">SUM(D14,D18,D22,D37,D43,D47,D53,D57,D61,D68,D74,D80,D84,D88,D97,D124,D131,D137,D141,D145,D160,D166,D173,D188,D194,D198,D205)</f>
        <v>124917</v>
      </c>
      <c r="E283" s="163">
        <f t="shared" si="44"/>
        <v>26028</v>
      </c>
      <c r="F283" s="163">
        <f t="shared" si="44"/>
        <v>437511</v>
      </c>
      <c r="G283" s="163">
        <f t="shared" si="44"/>
        <v>60</v>
      </c>
      <c r="H283" s="163">
        <f t="shared" si="44"/>
        <v>29397</v>
      </c>
      <c r="I283" s="163">
        <f t="shared" si="44"/>
        <v>270877</v>
      </c>
      <c r="J283" s="163">
        <f t="shared" si="44"/>
        <v>145234</v>
      </c>
      <c r="K283" s="163">
        <f t="shared" si="44"/>
        <v>22861</v>
      </c>
      <c r="L283" s="163">
        <f t="shared" si="44"/>
        <v>250500</v>
      </c>
    </row>
    <row r="284" spans="1:12" ht="12.75">
      <c r="A284" s="1"/>
      <c r="B284" s="1"/>
      <c r="C284" s="1"/>
      <c r="D284" s="163">
        <f aca="true" t="shared" si="45" ref="D284:L284">SUM(D33,D64,D93,D120,D133,D156,D224,D245,D252,D259,D267,)</f>
        <v>110</v>
      </c>
      <c r="E284" s="163">
        <f t="shared" si="45"/>
        <v>0</v>
      </c>
      <c r="F284" s="163">
        <f t="shared" si="45"/>
        <v>-57539</v>
      </c>
      <c r="G284" s="163">
        <f t="shared" si="45"/>
        <v>1800</v>
      </c>
      <c r="H284" s="163">
        <f t="shared" si="45"/>
        <v>-11396</v>
      </c>
      <c r="I284" s="163">
        <f t="shared" si="45"/>
        <v>66384</v>
      </c>
      <c r="J284" s="163">
        <f t="shared" si="45"/>
        <v>4226</v>
      </c>
      <c r="K284" s="163">
        <f t="shared" si="45"/>
        <v>100</v>
      </c>
      <c r="L284" s="163">
        <f t="shared" si="45"/>
        <v>147200</v>
      </c>
    </row>
    <row r="285" spans="1:12" ht="12.75">
      <c r="A285" s="1"/>
      <c r="B285" s="1"/>
      <c r="C285" s="1"/>
      <c r="D285" s="163"/>
      <c r="E285" s="163"/>
      <c r="F285" s="163"/>
      <c r="G285" s="163"/>
      <c r="H285" s="163"/>
      <c r="I285" s="163"/>
      <c r="J285" s="163"/>
      <c r="K285" s="163"/>
      <c r="L285" s="163"/>
    </row>
    <row r="286" spans="1:12" ht="12.75">
      <c r="A286" s="1"/>
      <c r="B286" s="1"/>
      <c r="C286" s="1"/>
      <c r="D286" s="163"/>
      <c r="E286" s="1"/>
      <c r="F286" s="1"/>
      <c r="G286" s="1"/>
      <c r="H286" s="1"/>
      <c r="I286" s="1"/>
      <c r="J286" s="1"/>
      <c r="K286" s="1"/>
      <c r="L286" s="1"/>
    </row>
    <row r="287" spans="1:13" ht="12.75">
      <c r="A287" s="1"/>
      <c r="B287" s="1"/>
      <c r="C287" s="1"/>
      <c r="D287" s="163"/>
      <c r="E287" s="1"/>
      <c r="F287" s="1"/>
      <c r="G287" s="1"/>
      <c r="H287" s="1"/>
      <c r="I287" s="1"/>
      <c r="J287" s="1"/>
      <c r="K287" s="1"/>
      <c r="L287" s="1"/>
      <c r="M287" s="68"/>
    </row>
    <row r="288" spans="1:12" ht="12.75">
      <c r="A288" s="1"/>
      <c r="B288" s="1"/>
      <c r="C288" s="1"/>
      <c r="D288" s="163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</sheetData>
  <sheetProtection/>
  <mergeCells count="17">
    <mergeCell ref="I8:I10"/>
    <mergeCell ref="J8:J10"/>
    <mergeCell ref="K8:K10"/>
    <mergeCell ref="D7:H7"/>
    <mergeCell ref="I7:K7"/>
    <mergeCell ref="B7:B10"/>
    <mergeCell ref="C7:C10"/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A7:A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4" r:id="rId1"/>
  <headerFooter alignWithMargins="0">
    <oddFooter>&amp;C&amp;P. oldal</oddFooter>
  </headerFooter>
  <rowBreaks count="5" manualBreakCount="5">
    <brk id="50" max="11" man="1"/>
    <brk id="94" max="11" man="1"/>
    <brk id="142" max="11" man="1"/>
    <brk id="185" max="11" man="1"/>
    <brk id="23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208"/>
  <sheetViews>
    <sheetView view="pageBreakPreview" zoomScaleSheetLayoutView="100" zoomScalePageLayoutView="0" workbookViewId="0" topLeftCell="A13">
      <selection activeCell="B3" sqref="B3:M3"/>
    </sheetView>
  </sheetViews>
  <sheetFormatPr defaultColWidth="9.140625" defaultRowHeight="12.75"/>
  <cols>
    <col min="2" max="2" width="42.421875" style="0" customWidth="1"/>
    <col min="3" max="3" width="11.140625" style="0" customWidth="1"/>
    <col min="4" max="4" width="11.57421875" style="0" customWidth="1"/>
    <col min="5" max="5" width="9.8515625" style="0" bestFit="1" customWidth="1"/>
    <col min="6" max="6" width="11.00390625" style="0" customWidth="1"/>
    <col min="7" max="8" width="9.7109375" style="0" customWidth="1"/>
    <col min="9" max="9" width="13.140625" style="0" customWidth="1"/>
    <col min="10" max="10" width="11.421875" style="0" customWidth="1"/>
    <col min="11" max="11" width="9.7109375" style="0" customWidth="1"/>
    <col min="12" max="13" width="10.7109375" style="0" customWidth="1"/>
    <col min="14" max="14" width="9.8515625" style="0" bestFit="1" customWidth="1"/>
  </cols>
  <sheetData>
    <row r="1" spans="2:13" ht="15.75">
      <c r="B1" s="4" t="s">
        <v>733</v>
      </c>
      <c r="C1" s="4"/>
      <c r="D1" s="4"/>
      <c r="E1" s="4"/>
      <c r="F1" s="4"/>
      <c r="G1" s="4"/>
      <c r="H1" s="4"/>
      <c r="I1" s="4"/>
      <c r="J1" s="4"/>
      <c r="K1" s="5"/>
      <c r="L1" s="5"/>
      <c r="M1" s="5"/>
    </row>
    <row r="2" spans="2:13" ht="15.75"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2:13" ht="15.75">
      <c r="B3" s="608" t="s">
        <v>33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</row>
    <row r="4" spans="2:13" ht="15.75">
      <c r="B4" s="608" t="s">
        <v>501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</row>
    <row r="5" spans="2:13" ht="15.75">
      <c r="B5" s="608" t="s">
        <v>20</v>
      </c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</row>
    <row r="6" spans="2:13" ht="12.75">
      <c r="B6" s="5"/>
      <c r="C6" s="5"/>
      <c r="D6" s="5"/>
      <c r="E6" s="5"/>
      <c r="F6" s="5"/>
      <c r="G6" s="5"/>
      <c r="H6" s="5"/>
      <c r="I6" s="5"/>
      <c r="J6" s="5"/>
      <c r="K6" s="5" t="s">
        <v>28</v>
      </c>
      <c r="L6" s="5"/>
      <c r="M6" s="5"/>
    </row>
    <row r="7" spans="2:13" ht="12.75" customHeight="1">
      <c r="B7" s="568" t="s">
        <v>432</v>
      </c>
      <c r="C7" s="596" t="s">
        <v>305</v>
      </c>
      <c r="D7" s="568" t="s">
        <v>435</v>
      </c>
      <c r="E7" s="585" t="s">
        <v>36</v>
      </c>
      <c r="F7" s="602"/>
      <c r="G7" s="602"/>
      <c r="H7" s="602"/>
      <c r="I7" s="602"/>
      <c r="J7" s="612" t="s">
        <v>37</v>
      </c>
      <c r="K7" s="603"/>
      <c r="L7" s="603"/>
      <c r="M7" s="568" t="s">
        <v>229</v>
      </c>
    </row>
    <row r="8" spans="2:13" ht="12.75" customHeight="1">
      <c r="B8" s="569"/>
      <c r="C8" s="597"/>
      <c r="D8" s="569"/>
      <c r="E8" s="568" t="s">
        <v>80</v>
      </c>
      <c r="F8" s="568" t="s">
        <v>81</v>
      </c>
      <c r="G8" s="568" t="s">
        <v>103</v>
      </c>
      <c r="H8" s="566" t="s">
        <v>250</v>
      </c>
      <c r="I8" s="571" t="s">
        <v>222</v>
      </c>
      <c r="J8" s="568" t="s">
        <v>39</v>
      </c>
      <c r="K8" s="568" t="s">
        <v>38</v>
      </c>
      <c r="L8" s="587" t="s">
        <v>279</v>
      </c>
      <c r="M8" s="569"/>
    </row>
    <row r="9" spans="2:13" ht="12.75">
      <c r="B9" s="569"/>
      <c r="C9" s="597"/>
      <c r="D9" s="569"/>
      <c r="E9" s="569"/>
      <c r="F9" s="569"/>
      <c r="G9" s="569"/>
      <c r="H9" s="605"/>
      <c r="I9" s="610"/>
      <c r="J9" s="569"/>
      <c r="K9" s="569"/>
      <c r="L9" s="606"/>
      <c r="M9" s="569"/>
    </row>
    <row r="10" spans="2:13" ht="12.75">
      <c r="B10" s="570"/>
      <c r="C10" s="570"/>
      <c r="D10" s="570"/>
      <c r="E10" s="570"/>
      <c r="F10" s="570"/>
      <c r="G10" s="570"/>
      <c r="H10" s="567"/>
      <c r="I10" s="611"/>
      <c r="J10" s="570"/>
      <c r="K10" s="570"/>
      <c r="L10" s="607"/>
      <c r="M10" s="570"/>
    </row>
    <row r="11" spans="2:13" ht="12.75">
      <c r="B11" s="7" t="s">
        <v>8</v>
      </c>
      <c r="C11" s="9"/>
      <c r="D11" s="18" t="s">
        <v>9</v>
      </c>
      <c r="E11" s="9" t="s">
        <v>10</v>
      </c>
      <c r="F11" s="18" t="s">
        <v>11</v>
      </c>
      <c r="G11" s="9" t="s">
        <v>12</v>
      </c>
      <c r="H11" s="18" t="s">
        <v>13</v>
      </c>
      <c r="I11" s="17" t="s">
        <v>14</v>
      </c>
      <c r="J11" s="9" t="s">
        <v>16</v>
      </c>
      <c r="K11" s="9" t="s">
        <v>17</v>
      </c>
      <c r="L11" s="18" t="s">
        <v>18</v>
      </c>
      <c r="M11" s="9" t="s">
        <v>19</v>
      </c>
    </row>
    <row r="12" spans="2:13" ht="12.75">
      <c r="B12" s="43" t="s">
        <v>280</v>
      </c>
      <c r="C12" s="13"/>
      <c r="D12" s="7"/>
      <c r="E12" s="121"/>
      <c r="F12" s="121"/>
      <c r="G12" s="125"/>
      <c r="H12" s="121"/>
      <c r="I12" s="125"/>
      <c r="J12" s="121"/>
      <c r="K12" s="124"/>
      <c r="L12" s="121"/>
      <c r="M12" s="121"/>
    </row>
    <row r="13" spans="2:13" ht="12.75">
      <c r="B13" s="45" t="s">
        <v>41</v>
      </c>
      <c r="C13" s="23"/>
      <c r="D13" s="369">
        <f aca="true" t="shared" si="0" ref="D13:D20">SUM(E13:M13)</f>
        <v>261233</v>
      </c>
      <c r="E13" s="94">
        <v>154165</v>
      </c>
      <c r="F13" s="94">
        <v>45603</v>
      </c>
      <c r="G13" s="129">
        <v>51354</v>
      </c>
      <c r="H13" s="94"/>
      <c r="I13" s="129"/>
      <c r="J13" s="94">
        <v>10111</v>
      </c>
      <c r="K13" s="138"/>
      <c r="L13" s="94"/>
      <c r="M13" s="94"/>
    </row>
    <row r="14" spans="2:13" ht="12.75">
      <c r="B14" s="45" t="s">
        <v>423</v>
      </c>
      <c r="C14" s="23"/>
      <c r="D14" s="369">
        <f t="shared" si="0"/>
        <v>264113</v>
      </c>
      <c r="E14" s="94">
        <v>157045</v>
      </c>
      <c r="F14" s="94">
        <v>45603</v>
      </c>
      <c r="G14" s="129">
        <v>51354</v>
      </c>
      <c r="H14" s="94"/>
      <c r="I14" s="129"/>
      <c r="J14" s="94">
        <v>10111</v>
      </c>
      <c r="K14" s="138"/>
      <c r="L14" s="94"/>
      <c r="M14" s="94"/>
    </row>
    <row r="15" spans="2:13" ht="12.75">
      <c r="B15" s="45" t="s">
        <v>441</v>
      </c>
      <c r="C15" s="23"/>
      <c r="D15" s="204">
        <f t="shared" si="0"/>
        <v>901</v>
      </c>
      <c r="E15" s="94">
        <v>901</v>
      </c>
      <c r="F15" s="94"/>
      <c r="G15" s="129"/>
      <c r="H15" s="94"/>
      <c r="I15" s="129"/>
      <c r="J15" s="94"/>
      <c r="K15" s="138"/>
      <c r="L15" s="94"/>
      <c r="M15" s="94"/>
    </row>
    <row r="16" spans="2:13" ht="12.75">
      <c r="B16" s="45" t="s">
        <v>542</v>
      </c>
      <c r="C16" s="23"/>
      <c r="D16" s="204">
        <f t="shared" si="0"/>
        <v>350</v>
      </c>
      <c r="E16" s="94"/>
      <c r="F16" s="94"/>
      <c r="G16" s="129">
        <v>350</v>
      </c>
      <c r="H16" s="94"/>
      <c r="I16" s="129"/>
      <c r="J16" s="94"/>
      <c r="K16" s="138"/>
      <c r="L16" s="94"/>
      <c r="M16" s="94"/>
    </row>
    <row r="17" spans="2:13" ht="12.75">
      <c r="B17" s="45" t="s">
        <v>654</v>
      </c>
      <c r="C17" s="23"/>
      <c r="D17" s="204"/>
      <c r="E17" s="94"/>
      <c r="F17" s="94"/>
      <c r="G17" s="129"/>
      <c r="H17" s="94"/>
      <c r="I17" s="129"/>
      <c r="J17" s="94">
        <v>231</v>
      </c>
      <c r="K17" s="138"/>
      <c r="L17" s="94"/>
      <c r="M17" s="94"/>
    </row>
    <row r="18" spans="2:13" ht="12.75">
      <c r="B18" s="45" t="s">
        <v>541</v>
      </c>
      <c r="C18" s="23"/>
      <c r="D18" s="204">
        <f t="shared" si="0"/>
        <v>120</v>
      </c>
      <c r="E18" s="94"/>
      <c r="F18" s="94"/>
      <c r="G18" s="129">
        <v>120</v>
      </c>
      <c r="H18" s="94"/>
      <c r="I18" s="129"/>
      <c r="J18" s="94"/>
      <c r="K18" s="138"/>
      <c r="L18" s="94"/>
      <c r="M18" s="94"/>
    </row>
    <row r="19" spans="2:13" ht="12.75">
      <c r="B19" s="45" t="s">
        <v>440</v>
      </c>
      <c r="C19" s="23"/>
      <c r="D19" s="369">
        <f t="shared" si="0"/>
        <v>1602</v>
      </c>
      <c r="E19" s="94">
        <f aca="true" t="shared" si="1" ref="E19:M19">SUM(E15:E18)</f>
        <v>901</v>
      </c>
      <c r="F19" s="94">
        <f t="shared" si="1"/>
        <v>0</v>
      </c>
      <c r="G19" s="94">
        <f t="shared" si="1"/>
        <v>470</v>
      </c>
      <c r="H19" s="94">
        <f t="shared" si="1"/>
        <v>0</v>
      </c>
      <c r="I19" s="94">
        <f t="shared" si="1"/>
        <v>0</v>
      </c>
      <c r="J19" s="94">
        <f t="shared" si="1"/>
        <v>231</v>
      </c>
      <c r="K19" s="94">
        <f t="shared" si="1"/>
        <v>0</v>
      </c>
      <c r="L19" s="94">
        <f t="shared" si="1"/>
        <v>0</v>
      </c>
      <c r="M19" s="94">
        <f t="shared" si="1"/>
        <v>0</v>
      </c>
    </row>
    <row r="20" spans="2:13" ht="12.75">
      <c r="B20" s="15" t="s">
        <v>493</v>
      </c>
      <c r="C20" s="15" t="s">
        <v>202</v>
      </c>
      <c r="D20" s="296">
        <f t="shared" si="0"/>
        <v>265715</v>
      </c>
      <c r="E20" s="119">
        <f aca="true" t="shared" si="2" ref="E20:M20">SUM(E14,E19)</f>
        <v>157946</v>
      </c>
      <c r="F20" s="119">
        <f t="shared" si="2"/>
        <v>45603</v>
      </c>
      <c r="G20" s="119">
        <f t="shared" si="2"/>
        <v>51824</v>
      </c>
      <c r="H20" s="119">
        <f t="shared" si="2"/>
        <v>0</v>
      </c>
      <c r="I20" s="119">
        <f t="shared" si="2"/>
        <v>0</v>
      </c>
      <c r="J20" s="119">
        <f t="shared" si="2"/>
        <v>10342</v>
      </c>
      <c r="K20" s="119">
        <f t="shared" si="2"/>
        <v>0</v>
      </c>
      <c r="L20" s="119">
        <f t="shared" si="2"/>
        <v>0</v>
      </c>
      <c r="M20" s="119">
        <f t="shared" si="2"/>
        <v>0</v>
      </c>
    </row>
    <row r="21" spans="2:13" ht="12.75">
      <c r="B21" s="43" t="s">
        <v>281</v>
      </c>
      <c r="C21" s="13"/>
      <c r="D21" s="297"/>
      <c r="E21" s="130"/>
      <c r="F21" s="121"/>
      <c r="G21" s="125"/>
      <c r="H21" s="121"/>
      <c r="I21" s="125"/>
      <c r="J21" s="131"/>
      <c r="K21" s="124"/>
      <c r="L21" s="121"/>
      <c r="M21" s="121"/>
    </row>
    <row r="22" spans="2:13" ht="12.75">
      <c r="B22" s="45" t="s">
        <v>41</v>
      </c>
      <c r="C22" s="23"/>
      <c r="D22" s="369">
        <f>SUM(E22:M22)</f>
        <v>0</v>
      </c>
      <c r="E22" s="383"/>
      <c r="F22" s="94"/>
      <c r="G22" s="129"/>
      <c r="H22" s="94"/>
      <c r="I22" s="129"/>
      <c r="J22" s="109"/>
      <c r="K22" s="138"/>
      <c r="L22" s="94"/>
      <c r="M22" s="94"/>
    </row>
    <row r="23" spans="2:13" ht="12.75">
      <c r="B23" s="45" t="s">
        <v>494</v>
      </c>
      <c r="C23" s="23"/>
      <c r="D23" s="369">
        <f>SUM(E23:M23)</f>
        <v>0</v>
      </c>
      <c r="E23" s="383"/>
      <c r="F23" s="94"/>
      <c r="G23" s="129"/>
      <c r="H23" s="94"/>
      <c r="I23" s="129"/>
      <c r="J23" s="109"/>
      <c r="K23" s="138"/>
      <c r="L23" s="94"/>
      <c r="M23" s="94"/>
    </row>
    <row r="24" spans="2:13" ht="12.75">
      <c r="B24" s="15" t="s">
        <v>493</v>
      </c>
      <c r="C24" s="15" t="s">
        <v>202</v>
      </c>
      <c r="D24" s="296">
        <f>SUM(E24:M24)</f>
        <v>0</v>
      </c>
      <c r="E24" s="116">
        <v>0</v>
      </c>
      <c r="F24" s="119">
        <v>0</v>
      </c>
      <c r="G24" s="127">
        <v>0</v>
      </c>
      <c r="H24" s="119">
        <v>0</v>
      </c>
      <c r="I24" s="127">
        <v>0</v>
      </c>
      <c r="J24" s="112">
        <v>0</v>
      </c>
      <c r="K24" s="126">
        <v>0</v>
      </c>
      <c r="L24" s="119">
        <v>0</v>
      </c>
      <c r="M24" s="119">
        <v>0</v>
      </c>
    </row>
    <row r="25" spans="2:13" ht="12.75">
      <c r="B25" s="43" t="s">
        <v>282</v>
      </c>
      <c r="C25" s="13"/>
      <c r="D25" s="297"/>
      <c r="E25" s="121"/>
      <c r="F25" s="121"/>
      <c r="G25" s="125"/>
      <c r="H25" s="121"/>
      <c r="I25" s="125"/>
      <c r="J25" s="121"/>
      <c r="K25" s="124"/>
      <c r="L25" s="121"/>
      <c r="M25" s="121"/>
    </row>
    <row r="26" spans="2:13" ht="12.75">
      <c r="B26" s="45" t="s">
        <v>41</v>
      </c>
      <c r="C26" s="23"/>
      <c r="D26" s="369">
        <f>SUM(E26:M26)</f>
        <v>0</v>
      </c>
      <c r="E26" s="94"/>
      <c r="F26" s="94"/>
      <c r="G26" s="129"/>
      <c r="H26" s="94"/>
      <c r="I26" s="129"/>
      <c r="J26" s="94"/>
      <c r="K26" s="138"/>
      <c r="L26" s="94"/>
      <c r="M26" s="94"/>
    </row>
    <row r="27" spans="2:13" ht="12.75">
      <c r="B27" s="45" t="s">
        <v>494</v>
      </c>
      <c r="C27" s="23"/>
      <c r="D27" s="369">
        <f>SUM(E27:M27)</f>
        <v>0</v>
      </c>
      <c r="E27" s="94"/>
      <c r="F27" s="94"/>
      <c r="G27" s="129"/>
      <c r="H27" s="94"/>
      <c r="I27" s="129"/>
      <c r="J27" s="94"/>
      <c r="K27" s="138"/>
      <c r="L27" s="94"/>
      <c r="M27" s="94"/>
    </row>
    <row r="28" spans="2:13" ht="11.25" customHeight="1">
      <c r="B28" s="15" t="s">
        <v>493</v>
      </c>
      <c r="C28" s="15" t="s">
        <v>200</v>
      </c>
      <c r="D28" s="296">
        <f>SUM(E28:M28)</f>
        <v>0</v>
      </c>
      <c r="E28" s="119">
        <f>SUM(F28:M28)</f>
        <v>0</v>
      </c>
      <c r="F28" s="119">
        <v>0</v>
      </c>
      <c r="G28" s="127">
        <v>0</v>
      </c>
      <c r="H28" s="119">
        <v>0</v>
      </c>
      <c r="I28" s="127">
        <v>0</v>
      </c>
      <c r="J28" s="119">
        <v>0</v>
      </c>
      <c r="K28" s="126">
        <v>0</v>
      </c>
      <c r="L28" s="119">
        <v>0</v>
      </c>
      <c r="M28" s="119">
        <v>0</v>
      </c>
    </row>
    <row r="29" spans="2:13" ht="12.75">
      <c r="B29" s="43" t="s">
        <v>283</v>
      </c>
      <c r="C29" s="13"/>
      <c r="D29" s="297"/>
      <c r="E29" s="121"/>
      <c r="F29" s="121"/>
      <c r="G29" s="125"/>
      <c r="H29" s="121"/>
      <c r="I29" s="125"/>
      <c r="J29" s="121"/>
      <c r="K29" s="124"/>
      <c r="L29" s="121"/>
      <c r="M29" s="121"/>
    </row>
    <row r="30" spans="2:13" ht="12.75">
      <c r="B30" s="45" t="s">
        <v>41</v>
      </c>
      <c r="C30" s="23"/>
      <c r="D30" s="369">
        <f>SUM(E30:M30)</f>
        <v>110</v>
      </c>
      <c r="E30" s="94"/>
      <c r="F30" s="94"/>
      <c r="G30" s="129"/>
      <c r="H30" s="94">
        <v>110</v>
      </c>
      <c r="I30" s="129"/>
      <c r="J30" s="94"/>
      <c r="K30" s="138"/>
      <c r="L30" s="94"/>
      <c r="M30" s="94"/>
    </row>
    <row r="31" spans="2:13" ht="12.75">
      <c r="B31" s="45" t="s">
        <v>494</v>
      </c>
      <c r="C31" s="23"/>
      <c r="D31" s="369">
        <f>SUM(E31:M31)</f>
        <v>110</v>
      </c>
      <c r="E31" s="94"/>
      <c r="F31" s="94"/>
      <c r="G31" s="129"/>
      <c r="H31" s="94">
        <v>110</v>
      </c>
      <c r="I31" s="129"/>
      <c r="J31" s="94"/>
      <c r="K31" s="138"/>
      <c r="L31" s="94"/>
      <c r="M31" s="94"/>
    </row>
    <row r="32" spans="2:13" ht="12.75">
      <c r="B32" s="45" t="s">
        <v>592</v>
      </c>
      <c r="C32" s="23"/>
      <c r="D32" s="369">
        <f>SUM(E32:M32)</f>
        <v>-50</v>
      </c>
      <c r="E32" s="94"/>
      <c r="F32" s="94"/>
      <c r="G32" s="129"/>
      <c r="H32" s="94">
        <v>-50</v>
      </c>
      <c r="I32" s="129"/>
      <c r="J32" s="94"/>
      <c r="K32" s="138"/>
      <c r="L32" s="94"/>
      <c r="M32" s="94"/>
    </row>
    <row r="33" spans="2:13" ht="12.75">
      <c r="B33" s="45" t="s">
        <v>442</v>
      </c>
      <c r="C33" s="23"/>
      <c r="D33" s="369">
        <f>SUM(E33:M33)</f>
        <v>-50</v>
      </c>
      <c r="E33" s="94"/>
      <c r="F33" s="94"/>
      <c r="G33" s="129"/>
      <c r="H33" s="94">
        <v>-50</v>
      </c>
      <c r="I33" s="129"/>
      <c r="J33" s="94"/>
      <c r="K33" s="138"/>
      <c r="L33" s="94"/>
      <c r="M33" s="94"/>
    </row>
    <row r="34" spans="2:13" ht="12.75">
      <c r="B34" s="15" t="s">
        <v>493</v>
      </c>
      <c r="C34" s="15" t="s">
        <v>200</v>
      </c>
      <c r="D34" s="296">
        <f>SUM(E34:M34)</f>
        <v>60</v>
      </c>
      <c r="E34" s="119">
        <v>0</v>
      </c>
      <c r="F34" s="119">
        <v>0</v>
      </c>
      <c r="G34" s="127">
        <v>0</v>
      </c>
      <c r="H34" s="119">
        <f>SUM(H31,H33)</f>
        <v>60</v>
      </c>
      <c r="I34" s="127">
        <v>0</v>
      </c>
      <c r="J34" s="119">
        <v>0</v>
      </c>
      <c r="K34" s="126">
        <v>0</v>
      </c>
      <c r="L34" s="119">
        <v>0</v>
      </c>
      <c r="M34" s="119">
        <v>0</v>
      </c>
    </row>
    <row r="35" spans="2:13" ht="12.75">
      <c r="B35" s="93" t="s">
        <v>284</v>
      </c>
      <c r="C35" s="56"/>
      <c r="D35" s="298"/>
      <c r="E35" s="121"/>
      <c r="F35" s="121"/>
      <c r="G35" s="125"/>
      <c r="H35" s="121"/>
      <c r="I35" s="125"/>
      <c r="J35" s="121"/>
      <c r="K35" s="124"/>
      <c r="L35" s="121"/>
      <c r="M35" s="121"/>
    </row>
    <row r="36" spans="2:13" ht="12.75">
      <c r="B36" s="45" t="s">
        <v>41</v>
      </c>
      <c r="C36" s="59"/>
      <c r="D36" s="369">
        <f>SUM(E36:M36)</f>
        <v>7500</v>
      </c>
      <c r="E36" s="94"/>
      <c r="F36" s="94"/>
      <c r="G36" s="129"/>
      <c r="H36" s="94">
        <v>7500</v>
      </c>
      <c r="I36" s="129"/>
      <c r="J36" s="94"/>
      <c r="K36" s="138"/>
      <c r="L36" s="94"/>
      <c r="M36" s="94"/>
    </row>
    <row r="37" spans="2:13" ht="12.75">
      <c r="B37" s="45" t="s">
        <v>423</v>
      </c>
      <c r="C37" s="59"/>
      <c r="D37" s="369">
        <f>SUM(E37:M37)</f>
        <v>10934</v>
      </c>
      <c r="E37" s="94"/>
      <c r="F37" s="94"/>
      <c r="G37" s="129"/>
      <c r="H37" s="94">
        <v>10934</v>
      </c>
      <c r="I37" s="129"/>
      <c r="J37" s="94"/>
      <c r="K37" s="138"/>
      <c r="L37" s="94"/>
      <c r="M37" s="94"/>
    </row>
    <row r="38" spans="2:13" ht="12.75">
      <c r="B38" s="15" t="s">
        <v>497</v>
      </c>
      <c r="C38" s="15" t="s">
        <v>200</v>
      </c>
      <c r="D38" s="296">
        <f>SUM(E38:M38)</f>
        <v>10934</v>
      </c>
      <c r="E38" s="119">
        <v>0</v>
      </c>
      <c r="F38" s="119">
        <v>0</v>
      </c>
      <c r="G38" s="127">
        <v>0</v>
      </c>
      <c r="H38" s="119">
        <v>10934</v>
      </c>
      <c r="I38" s="127">
        <v>0</v>
      </c>
      <c r="J38" s="119">
        <v>0</v>
      </c>
      <c r="K38" s="126">
        <v>0</v>
      </c>
      <c r="L38" s="119">
        <v>0</v>
      </c>
      <c r="M38" s="119">
        <v>0</v>
      </c>
    </row>
    <row r="39" spans="2:13" ht="12.75">
      <c r="B39" s="93" t="s">
        <v>285</v>
      </c>
      <c r="C39" s="295"/>
      <c r="D39" s="299"/>
      <c r="E39" s="121"/>
      <c r="F39" s="94"/>
      <c r="G39" s="129"/>
      <c r="H39" s="94"/>
      <c r="I39" s="129"/>
      <c r="J39" s="94"/>
      <c r="K39" s="138"/>
      <c r="L39" s="94"/>
      <c r="M39" s="94"/>
    </row>
    <row r="40" spans="2:13" ht="12.75">
      <c r="B40" s="45" t="s">
        <v>41</v>
      </c>
      <c r="C40" s="295"/>
      <c r="D40" s="369">
        <f>SUM(E40:M40)</f>
        <v>8000</v>
      </c>
      <c r="E40" s="94"/>
      <c r="F40" s="94"/>
      <c r="G40" s="129"/>
      <c r="H40" s="94">
        <v>8000</v>
      </c>
      <c r="I40" s="129"/>
      <c r="J40" s="94"/>
      <c r="K40" s="138"/>
      <c r="L40" s="94"/>
      <c r="M40" s="94"/>
    </row>
    <row r="41" spans="2:13" ht="12.75">
      <c r="B41" s="45" t="s">
        <v>423</v>
      </c>
      <c r="C41" s="295"/>
      <c r="D41" s="370">
        <f>SUM(E41:M41)</f>
        <v>7100</v>
      </c>
      <c r="E41" s="94"/>
      <c r="F41" s="94"/>
      <c r="G41" s="129"/>
      <c r="H41" s="94">
        <v>7100</v>
      </c>
      <c r="I41" s="129"/>
      <c r="J41" s="94"/>
      <c r="K41" s="138"/>
      <c r="L41" s="94"/>
      <c r="M41" s="94"/>
    </row>
    <row r="42" spans="2:13" ht="12.75">
      <c r="B42" s="45" t="s">
        <v>591</v>
      </c>
      <c r="C42" s="295"/>
      <c r="D42" s="370">
        <f>SUM(E42:M42)</f>
        <v>-1800</v>
      </c>
      <c r="E42" s="94"/>
      <c r="F42" s="94"/>
      <c r="G42" s="129"/>
      <c r="H42" s="94">
        <v>-1800</v>
      </c>
      <c r="I42" s="129"/>
      <c r="J42" s="94"/>
      <c r="K42" s="138"/>
      <c r="L42" s="94"/>
      <c r="M42" s="94"/>
    </row>
    <row r="43" spans="2:13" ht="12.75">
      <c r="B43" s="45" t="s">
        <v>440</v>
      </c>
      <c r="C43" s="295"/>
      <c r="D43" s="370">
        <f>SUM(E43:M43)</f>
        <v>-1800</v>
      </c>
      <c r="E43" s="94"/>
      <c r="F43" s="94"/>
      <c r="G43" s="129"/>
      <c r="H43" s="94">
        <v>-1800</v>
      </c>
      <c r="I43" s="129"/>
      <c r="J43" s="94"/>
      <c r="K43" s="138"/>
      <c r="L43" s="94"/>
      <c r="M43" s="94"/>
    </row>
    <row r="44" spans="2:13" ht="12.75">
      <c r="B44" s="15" t="s">
        <v>497</v>
      </c>
      <c r="C44" s="33" t="s">
        <v>200</v>
      </c>
      <c r="D44" s="371">
        <f>SUM(E44:M44)</f>
        <v>5300</v>
      </c>
      <c r="E44" s="119">
        <v>0</v>
      </c>
      <c r="F44" s="94">
        <v>0</v>
      </c>
      <c r="G44" s="129">
        <v>0</v>
      </c>
      <c r="H44" s="94">
        <f>SUM(H41,H43)</f>
        <v>5300</v>
      </c>
      <c r="I44" s="129">
        <v>0</v>
      </c>
      <c r="J44" s="94">
        <v>0</v>
      </c>
      <c r="K44" s="138">
        <v>0</v>
      </c>
      <c r="L44" s="94">
        <v>0</v>
      </c>
      <c r="M44" s="94">
        <v>0</v>
      </c>
    </row>
    <row r="45" spans="2:13" ht="12.75">
      <c r="B45" s="43" t="s">
        <v>43</v>
      </c>
      <c r="C45" s="13"/>
      <c r="D45" s="297"/>
      <c r="E45" s="121"/>
      <c r="F45" s="123"/>
      <c r="G45" s="121"/>
      <c r="H45" s="123"/>
      <c r="I45" s="121"/>
      <c r="J45" s="123"/>
      <c r="K45" s="124"/>
      <c r="L45" s="121"/>
      <c r="M45" s="121"/>
    </row>
    <row r="46" spans="2:13" ht="12.75">
      <c r="B46" s="59" t="s">
        <v>41</v>
      </c>
      <c r="C46" s="23"/>
      <c r="D46" s="369">
        <f aca="true" t="shared" si="3" ref="D46:D52">SUM(E46:M46)</f>
        <v>276843</v>
      </c>
      <c r="E46" s="94">
        <f aca="true" t="shared" si="4" ref="E46:M46">SUM(E13,E22,E26,E30,E36,E40)</f>
        <v>154165</v>
      </c>
      <c r="F46" s="94">
        <f t="shared" si="4"/>
        <v>45603</v>
      </c>
      <c r="G46" s="94">
        <f t="shared" si="4"/>
        <v>51354</v>
      </c>
      <c r="H46" s="94">
        <f t="shared" si="4"/>
        <v>15610</v>
      </c>
      <c r="I46" s="94">
        <f t="shared" si="4"/>
        <v>0</v>
      </c>
      <c r="J46" s="94">
        <f t="shared" si="4"/>
        <v>10111</v>
      </c>
      <c r="K46" s="94">
        <f t="shared" si="4"/>
        <v>0</v>
      </c>
      <c r="L46" s="94">
        <f t="shared" si="4"/>
        <v>0</v>
      </c>
      <c r="M46" s="94">
        <f t="shared" si="4"/>
        <v>0</v>
      </c>
    </row>
    <row r="47" spans="2:13" ht="12.75">
      <c r="B47" s="59" t="s">
        <v>423</v>
      </c>
      <c r="C47" s="23"/>
      <c r="D47" s="369">
        <f t="shared" si="3"/>
        <v>282257</v>
      </c>
      <c r="E47" s="94">
        <f aca="true" t="shared" si="5" ref="E47:M47">SUM(E14,E23,E27,E31,E37,E41,)</f>
        <v>157045</v>
      </c>
      <c r="F47" s="94">
        <f t="shared" si="5"/>
        <v>45603</v>
      </c>
      <c r="G47" s="94">
        <f t="shared" si="5"/>
        <v>51354</v>
      </c>
      <c r="H47" s="94">
        <f t="shared" si="5"/>
        <v>18144</v>
      </c>
      <c r="I47" s="94">
        <f t="shared" si="5"/>
        <v>0</v>
      </c>
      <c r="J47" s="94">
        <f t="shared" si="5"/>
        <v>10111</v>
      </c>
      <c r="K47" s="94">
        <f t="shared" si="5"/>
        <v>0</v>
      </c>
      <c r="L47" s="94">
        <f t="shared" si="5"/>
        <v>0</v>
      </c>
      <c r="M47" s="94">
        <f t="shared" si="5"/>
        <v>0</v>
      </c>
    </row>
    <row r="48" spans="2:13" ht="12.75">
      <c r="B48" s="59" t="s">
        <v>440</v>
      </c>
      <c r="C48" s="23"/>
      <c r="D48" s="369">
        <f t="shared" si="3"/>
        <v>-248</v>
      </c>
      <c r="E48" s="369">
        <f>SUM(E19,E33,E43)</f>
        <v>901</v>
      </c>
      <c r="F48" s="369">
        <f aca="true" t="shared" si="6" ref="F48:M48">SUM(F19,F33,F43)</f>
        <v>0</v>
      </c>
      <c r="G48" s="369">
        <f t="shared" si="6"/>
        <v>470</v>
      </c>
      <c r="H48" s="369">
        <f t="shared" si="6"/>
        <v>-1850</v>
      </c>
      <c r="I48" s="369">
        <f t="shared" si="6"/>
        <v>0</v>
      </c>
      <c r="J48" s="369">
        <f t="shared" si="6"/>
        <v>231</v>
      </c>
      <c r="K48" s="369">
        <f t="shared" si="6"/>
        <v>0</v>
      </c>
      <c r="L48" s="369">
        <f t="shared" si="6"/>
        <v>0</v>
      </c>
      <c r="M48" s="369">
        <f t="shared" si="6"/>
        <v>0</v>
      </c>
    </row>
    <row r="49" spans="2:13" s="164" customFormat="1" ht="12.75">
      <c r="B49" s="48" t="s">
        <v>423</v>
      </c>
      <c r="C49" s="23"/>
      <c r="D49" s="369">
        <f t="shared" si="3"/>
        <v>282009</v>
      </c>
      <c r="E49" s="136">
        <f>SUM(E47:E48)</f>
        <v>157946</v>
      </c>
      <c r="F49" s="136">
        <f aca="true" t="shared" si="7" ref="F49:M49">SUM(F47:F48)</f>
        <v>45603</v>
      </c>
      <c r="G49" s="136">
        <f t="shared" si="7"/>
        <v>51824</v>
      </c>
      <c r="H49" s="136">
        <f t="shared" si="7"/>
        <v>16294</v>
      </c>
      <c r="I49" s="136">
        <f t="shared" si="7"/>
        <v>0</v>
      </c>
      <c r="J49" s="136">
        <f t="shared" si="7"/>
        <v>10342</v>
      </c>
      <c r="K49" s="136">
        <f t="shared" si="7"/>
        <v>0</v>
      </c>
      <c r="L49" s="136">
        <f t="shared" si="7"/>
        <v>0</v>
      </c>
      <c r="M49" s="136">
        <f t="shared" si="7"/>
        <v>0</v>
      </c>
    </row>
    <row r="50" spans="2:13" ht="12.75">
      <c r="B50" s="403" t="s">
        <v>424</v>
      </c>
      <c r="C50" s="396"/>
      <c r="D50" s="398">
        <f t="shared" si="3"/>
        <v>15610</v>
      </c>
      <c r="E50" s="399">
        <f>SUM(E28,E34,E38,E44)</f>
        <v>0</v>
      </c>
      <c r="F50" s="399">
        <f>SUM(F28,F34,F38,F44)</f>
        <v>0</v>
      </c>
      <c r="G50" s="399">
        <f>SUM(G28,G34,G38,G44)</f>
        <v>0</v>
      </c>
      <c r="H50" s="399">
        <v>15610</v>
      </c>
      <c r="I50" s="399">
        <f>SUM(I28,I34,I38,I44)</f>
        <v>0</v>
      </c>
      <c r="J50" s="399">
        <f>SUM(J28,J34,J38,J44)</f>
        <v>0</v>
      </c>
      <c r="K50" s="399">
        <f>SUM(K28,K34,K38,K44)</f>
        <v>0</v>
      </c>
      <c r="L50" s="399">
        <f>SUM(L28,L34,L38,L44)</f>
        <v>0</v>
      </c>
      <c r="M50" s="399">
        <f>SUM(M28,M34,M38,M44)</f>
        <v>0</v>
      </c>
    </row>
    <row r="51" spans="2:13" ht="12.75">
      <c r="B51" s="278" t="s">
        <v>428</v>
      </c>
      <c r="C51" s="402" t="s">
        <v>200</v>
      </c>
      <c r="D51" s="296">
        <f t="shared" si="3"/>
        <v>16294</v>
      </c>
      <c r="E51" s="401"/>
      <c r="F51" s="401"/>
      <c r="G51" s="401"/>
      <c r="H51" s="401">
        <v>16294</v>
      </c>
      <c r="I51" s="401"/>
      <c r="J51" s="401"/>
      <c r="K51" s="401"/>
      <c r="L51" s="401"/>
      <c r="M51" s="401"/>
    </row>
    <row r="52" spans="2:13" ht="12.75">
      <c r="B52" s="403" t="s">
        <v>425</v>
      </c>
      <c r="C52" s="397"/>
      <c r="D52" s="369">
        <f t="shared" si="3"/>
        <v>0</v>
      </c>
      <c r="E52" s="400">
        <v>0</v>
      </c>
      <c r="F52" s="400">
        <v>0</v>
      </c>
      <c r="G52" s="400">
        <v>0</v>
      </c>
      <c r="H52" s="400">
        <v>0</v>
      </c>
      <c r="I52" s="400">
        <v>0</v>
      </c>
      <c r="J52" s="400">
        <v>0</v>
      </c>
      <c r="K52" s="400">
        <v>0</v>
      </c>
      <c r="L52" s="400">
        <v>0</v>
      </c>
      <c r="M52" s="400">
        <v>0</v>
      </c>
    </row>
    <row r="53" spans="2:13" ht="12.75">
      <c r="B53" s="278" t="s">
        <v>429</v>
      </c>
      <c r="C53" s="397" t="s">
        <v>201</v>
      </c>
      <c r="D53" s="369"/>
      <c r="E53" s="400"/>
      <c r="F53" s="400"/>
      <c r="G53" s="400"/>
      <c r="H53" s="400"/>
      <c r="I53" s="400"/>
      <c r="J53" s="400"/>
      <c r="K53" s="400"/>
      <c r="L53" s="400"/>
      <c r="M53" s="400"/>
    </row>
    <row r="54" spans="2:13" ht="12.75">
      <c r="B54" s="100" t="s">
        <v>426</v>
      </c>
      <c r="C54" s="396"/>
      <c r="D54" s="398">
        <f>SUM(E54:M54)</f>
        <v>261233</v>
      </c>
      <c r="E54" s="399">
        <v>154165</v>
      </c>
      <c r="F54" s="399">
        <f>SUM(F20,F24)</f>
        <v>45603</v>
      </c>
      <c r="G54" s="399">
        <v>51354</v>
      </c>
      <c r="H54" s="399">
        <f aca="true" t="shared" si="8" ref="H54:M54">SUM(H20,H24)</f>
        <v>0</v>
      </c>
      <c r="I54" s="399">
        <f t="shared" si="8"/>
        <v>0</v>
      </c>
      <c r="J54" s="399">
        <v>10111</v>
      </c>
      <c r="K54" s="399">
        <f t="shared" si="8"/>
        <v>0</v>
      </c>
      <c r="L54" s="399">
        <f t="shared" si="8"/>
        <v>0</v>
      </c>
      <c r="M54" s="399">
        <f t="shared" si="8"/>
        <v>0</v>
      </c>
    </row>
    <row r="55" spans="2:13" ht="12.75">
      <c r="B55" s="278" t="s">
        <v>430</v>
      </c>
      <c r="C55" s="402" t="s">
        <v>202</v>
      </c>
      <c r="D55" s="405">
        <f>SUM(E55:M55)</f>
        <v>265715</v>
      </c>
      <c r="E55" s="401">
        <v>157946</v>
      </c>
      <c r="F55" s="401">
        <v>45603</v>
      </c>
      <c r="G55" s="401">
        <v>51824</v>
      </c>
      <c r="H55" s="401"/>
      <c r="I55" s="401"/>
      <c r="J55" s="401">
        <v>10342</v>
      </c>
      <c r="K55" s="401"/>
      <c r="L55" s="401"/>
      <c r="M55" s="401"/>
    </row>
    <row r="56" spans="2:13" ht="12.75">
      <c r="B56" s="1"/>
      <c r="C56" s="1"/>
      <c r="D56" s="1"/>
      <c r="E56" s="163"/>
      <c r="F56" s="163"/>
      <c r="G56" s="163"/>
      <c r="H56" s="163"/>
      <c r="I56" s="163"/>
      <c r="J56" s="163"/>
      <c r="K56" s="163"/>
      <c r="L56" s="163"/>
      <c r="M56" s="163"/>
    </row>
    <row r="57" spans="2:13" ht="12.75">
      <c r="B57" s="1"/>
      <c r="C57" s="1"/>
      <c r="D57" s="1"/>
      <c r="E57" s="163"/>
      <c r="F57" s="163"/>
      <c r="G57" s="163"/>
      <c r="H57" s="163"/>
      <c r="I57" s="163"/>
      <c r="J57" s="163"/>
      <c r="K57" s="163"/>
      <c r="L57" s="163"/>
      <c r="M57" s="163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</sheetData>
  <sheetProtection/>
  <mergeCells count="17">
    <mergeCell ref="K8:K10"/>
    <mergeCell ref="L8:L10"/>
    <mergeCell ref="E7:I7"/>
    <mergeCell ref="J7:L7"/>
    <mergeCell ref="B7:B10"/>
    <mergeCell ref="C7:C10"/>
    <mergeCell ref="D7:D10"/>
    <mergeCell ref="B3:M3"/>
    <mergeCell ref="B4:M4"/>
    <mergeCell ref="B5:M5"/>
    <mergeCell ref="M7:M10"/>
    <mergeCell ref="E8:E10"/>
    <mergeCell ref="F8:F10"/>
    <mergeCell ref="G8:G10"/>
    <mergeCell ref="H8:H10"/>
    <mergeCell ref="I8:I10"/>
    <mergeCell ref="J8:J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2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H315"/>
  <sheetViews>
    <sheetView view="pageBreakPreview" zoomScaleSheetLayoutView="100" zoomScalePageLayoutView="0" workbookViewId="0" topLeftCell="A278">
      <selection activeCell="C115" sqref="C115"/>
    </sheetView>
  </sheetViews>
  <sheetFormatPr defaultColWidth="9.140625" defaultRowHeight="12.75"/>
  <cols>
    <col min="1" max="1" width="49.8515625" style="0" customWidth="1"/>
    <col min="4" max="4" width="9.8515625" style="0" customWidth="1"/>
    <col min="6" max="9" width="9.140625" style="241" customWidth="1"/>
  </cols>
  <sheetData>
    <row r="1" spans="1:12" ht="15.75">
      <c r="A1" s="4" t="s">
        <v>723</v>
      </c>
      <c r="B1" s="4"/>
      <c r="C1" s="4"/>
      <c r="D1" s="4"/>
      <c r="E1" s="4"/>
      <c r="F1" s="550"/>
      <c r="G1" s="550"/>
      <c r="H1" s="550"/>
      <c r="I1" s="242"/>
      <c r="J1" s="243"/>
      <c r="K1" s="243"/>
      <c r="L1" s="242"/>
    </row>
    <row r="2" spans="1:12" ht="15.75">
      <c r="A2" s="594" t="s">
        <v>40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5.75">
      <c r="A3" s="594" t="s">
        <v>713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spans="1:12" ht="15.75">
      <c r="A4" s="594" t="s">
        <v>20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</row>
    <row r="5" spans="1:12" ht="12.75">
      <c r="A5" s="242"/>
      <c r="B5" s="242"/>
      <c r="C5" s="242"/>
      <c r="D5" s="244"/>
      <c r="E5" s="242"/>
      <c r="F5" s="242"/>
      <c r="G5" s="242"/>
      <c r="H5" s="242"/>
      <c r="I5" s="613" t="s">
        <v>28</v>
      </c>
      <c r="J5" s="613"/>
      <c r="K5" s="613"/>
      <c r="L5" s="613"/>
    </row>
    <row r="6" spans="1:12" ht="12.75" customHeight="1">
      <c r="A6" s="7" t="s">
        <v>488</v>
      </c>
      <c r="B6" s="566" t="s">
        <v>305</v>
      </c>
      <c r="C6" s="572" t="s">
        <v>487</v>
      </c>
      <c r="D6" s="585" t="s">
        <v>36</v>
      </c>
      <c r="E6" s="602"/>
      <c r="F6" s="602"/>
      <c r="G6" s="602"/>
      <c r="H6" s="602"/>
      <c r="I6" s="585" t="s">
        <v>37</v>
      </c>
      <c r="J6" s="603"/>
      <c r="K6" s="604"/>
      <c r="L6" s="568" t="s">
        <v>229</v>
      </c>
    </row>
    <row r="7" spans="1:12" ht="12.75" customHeight="1">
      <c r="A7" s="19" t="s">
        <v>486</v>
      </c>
      <c r="B7" s="614"/>
      <c r="C7" s="574"/>
      <c r="D7" s="568" t="s">
        <v>80</v>
      </c>
      <c r="E7" s="568" t="s">
        <v>81</v>
      </c>
      <c r="F7" s="596" t="s">
        <v>103</v>
      </c>
      <c r="G7" s="580" t="s">
        <v>250</v>
      </c>
      <c r="H7" s="580" t="s">
        <v>222</v>
      </c>
      <c r="I7" s="596" t="s">
        <v>39</v>
      </c>
      <c r="J7" s="568" t="s">
        <v>38</v>
      </c>
      <c r="K7" s="587" t="s">
        <v>278</v>
      </c>
      <c r="L7" s="569"/>
    </row>
    <row r="8" spans="1:12" ht="12.75">
      <c r="A8" s="19"/>
      <c r="B8" s="614"/>
      <c r="C8" s="574"/>
      <c r="D8" s="569"/>
      <c r="E8" s="569"/>
      <c r="F8" s="617"/>
      <c r="G8" s="619"/>
      <c r="H8" s="619"/>
      <c r="I8" s="617"/>
      <c r="J8" s="569"/>
      <c r="K8" s="606"/>
      <c r="L8" s="569"/>
    </row>
    <row r="9" spans="1:12" ht="12.75">
      <c r="A9" s="8"/>
      <c r="B9" s="615"/>
      <c r="C9" s="616"/>
      <c r="D9" s="570"/>
      <c r="E9" s="570"/>
      <c r="F9" s="618"/>
      <c r="G9" s="620"/>
      <c r="H9" s="620"/>
      <c r="I9" s="618"/>
      <c r="J9" s="570"/>
      <c r="K9" s="607"/>
      <c r="L9" s="570"/>
    </row>
    <row r="10" spans="1:12" ht="12.75">
      <c r="A10" s="7" t="s">
        <v>8</v>
      </c>
      <c r="B10" s="9"/>
      <c r="C10" s="18" t="s">
        <v>9</v>
      </c>
      <c r="D10" s="9" t="s">
        <v>10</v>
      </c>
      <c r="E10" s="18" t="s">
        <v>11</v>
      </c>
      <c r="F10" s="548" t="s">
        <v>12</v>
      </c>
      <c r="G10" s="549" t="s">
        <v>13</v>
      </c>
      <c r="H10" s="548" t="s">
        <v>14</v>
      </c>
      <c r="I10" s="547" t="s">
        <v>15</v>
      </c>
      <c r="J10" s="9" t="s">
        <v>16</v>
      </c>
      <c r="K10" s="18" t="s">
        <v>17</v>
      </c>
      <c r="L10" s="9" t="s">
        <v>18</v>
      </c>
    </row>
    <row r="11" spans="1:12" ht="12.75">
      <c r="A11" s="236" t="s">
        <v>298</v>
      </c>
      <c r="B11" s="236"/>
      <c r="C11" s="236"/>
      <c r="D11" s="229"/>
      <c r="E11" s="230"/>
      <c r="F11" s="229"/>
      <c r="G11" s="230"/>
      <c r="H11" s="229"/>
      <c r="I11" s="230"/>
      <c r="J11" s="230"/>
      <c r="K11" s="229"/>
      <c r="L11" s="230"/>
    </row>
    <row r="12" spans="1:14" ht="12.75">
      <c r="A12" s="246" t="s">
        <v>34</v>
      </c>
      <c r="B12" s="246" t="s">
        <v>200</v>
      </c>
      <c r="C12" s="234">
        <f>SUM(D12:G12)</f>
        <v>117419</v>
      </c>
      <c r="D12" s="233">
        <v>73432</v>
      </c>
      <c r="E12" s="234">
        <v>19624</v>
      </c>
      <c r="F12" s="456">
        <v>24363</v>
      </c>
      <c r="G12" s="234"/>
      <c r="H12" s="233"/>
      <c r="I12" s="234"/>
      <c r="J12" s="234"/>
      <c r="K12" s="233"/>
      <c r="L12" s="234"/>
      <c r="M12" s="156">
        <f aca="true" t="shared" si="0" ref="M12:M75">SUM(D12:L12)</f>
        <v>117419</v>
      </c>
      <c r="N12" s="156">
        <f aca="true" t="shared" si="1" ref="N12:N75">C12-M12</f>
        <v>0</v>
      </c>
    </row>
    <row r="13" spans="1:14" ht="12.75">
      <c r="A13" s="213" t="s">
        <v>475</v>
      </c>
      <c r="B13" s="263"/>
      <c r="C13" s="214">
        <v>118483</v>
      </c>
      <c r="D13" s="214">
        <v>73672</v>
      </c>
      <c r="E13" s="214">
        <v>19689</v>
      </c>
      <c r="F13" s="217">
        <v>25122</v>
      </c>
      <c r="G13" s="214">
        <v>0</v>
      </c>
      <c r="H13" s="217">
        <v>0</v>
      </c>
      <c r="I13" s="214">
        <v>0</v>
      </c>
      <c r="J13" s="217">
        <v>0</v>
      </c>
      <c r="K13" s="214">
        <v>0</v>
      </c>
      <c r="L13" s="214">
        <v>0</v>
      </c>
      <c r="M13" s="156">
        <f t="shared" si="0"/>
        <v>118483</v>
      </c>
      <c r="N13" s="156">
        <f t="shared" si="1"/>
        <v>0</v>
      </c>
    </row>
    <row r="14" spans="1:14" ht="12.75">
      <c r="A14" s="213" t="s">
        <v>703</v>
      </c>
      <c r="B14" s="263"/>
      <c r="C14" s="214">
        <v>407</v>
      </c>
      <c r="D14" s="214">
        <v>320</v>
      </c>
      <c r="E14" s="214">
        <v>87</v>
      </c>
      <c r="F14" s="217"/>
      <c r="G14" s="214"/>
      <c r="H14" s="217"/>
      <c r="I14" s="214"/>
      <c r="J14" s="217"/>
      <c r="K14" s="214"/>
      <c r="L14" s="217"/>
      <c r="M14" s="156">
        <f t="shared" si="0"/>
        <v>407</v>
      </c>
      <c r="N14" s="156">
        <f t="shared" si="1"/>
        <v>0</v>
      </c>
    </row>
    <row r="15" spans="1:14" ht="12.75">
      <c r="A15" s="213" t="s">
        <v>714</v>
      </c>
      <c r="B15" s="263"/>
      <c r="C15" s="214"/>
      <c r="D15" s="214"/>
      <c r="E15" s="214"/>
      <c r="F15" s="217">
        <v>-595</v>
      </c>
      <c r="G15" s="214"/>
      <c r="H15" s="217"/>
      <c r="I15" s="214">
        <v>595</v>
      </c>
      <c r="J15" s="217"/>
      <c r="K15" s="214"/>
      <c r="L15" s="217"/>
      <c r="M15" s="156">
        <f t="shared" si="0"/>
        <v>0</v>
      </c>
      <c r="N15" s="156">
        <f t="shared" si="1"/>
        <v>0</v>
      </c>
    </row>
    <row r="16" spans="1:14" ht="12.75">
      <c r="A16" s="213" t="s">
        <v>707</v>
      </c>
      <c r="B16" s="263"/>
      <c r="C16" s="214">
        <v>6950</v>
      </c>
      <c r="D16" s="214"/>
      <c r="E16" s="214"/>
      <c r="F16" s="217">
        <v>6950</v>
      </c>
      <c r="G16" s="214"/>
      <c r="H16" s="217"/>
      <c r="I16" s="214"/>
      <c r="J16" s="217"/>
      <c r="K16" s="214"/>
      <c r="L16" s="217"/>
      <c r="M16" s="156">
        <f t="shared" si="0"/>
        <v>6950</v>
      </c>
      <c r="N16" s="156">
        <f t="shared" si="1"/>
        <v>0</v>
      </c>
    </row>
    <row r="17" spans="1:14" ht="12.75">
      <c r="A17" s="213" t="s">
        <v>702</v>
      </c>
      <c r="B17" s="263"/>
      <c r="C17" s="214">
        <f aca="true" t="shared" si="2" ref="C17:L17">SUM(C14:C16)</f>
        <v>7357</v>
      </c>
      <c r="D17" s="214">
        <f t="shared" si="2"/>
        <v>320</v>
      </c>
      <c r="E17" s="214">
        <f t="shared" si="2"/>
        <v>87</v>
      </c>
      <c r="F17" s="214">
        <f t="shared" si="2"/>
        <v>6355</v>
      </c>
      <c r="G17" s="214">
        <f t="shared" si="2"/>
        <v>0</v>
      </c>
      <c r="H17" s="214">
        <f t="shared" si="2"/>
        <v>0</v>
      </c>
      <c r="I17" s="214">
        <f t="shared" si="2"/>
        <v>595</v>
      </c>
      <c r="J17" s="214">
        <f t="shared" si="2"/>
        <v>0</v>
      </c>
      <c r="K17" s="214">
        <f t="shared" si="2"/>
        <v>0</v>
      </c>
      <c r="L17" s="214">
        <f t="shared" si="2"/>
        <v>0</v>
      </c>
      <c r="M17" s="156">
        <f t="shared" si="0"/>
        <v>7357</v>
      </c>
      <c r="N17" s="156">
        <f t="shared" si="1"/>
        <v>0</v>
      </c>
    </row>
    <row r="18" spans="1:14" ht="12.75">
      <c r="A18" s="438" t="s">
        <v>701</v>
      </c>
      <c r="B18" s="262"/>
      <c r="C18" s="216">
        <f aca="true" t="shared" si="3" ref="C18:L18">C13+C17</f>
        <v>125840</v>
      </c>
      <c r="D18" s="216">
        <f t="shared" si="3"/>
        <v>73992</v>
      </c>
      <c r="E18" s="216">
        <f t="shared" si="3"/>
        <v>19776</v>
      </c>
      <c r="F18" s="216">
        <f t="shared" si="3"/>
        <v>31477</v>
      </c>
      <c r="G18" s="216">
        <f t="shared" si="3"/>
        <v>0</v>
      </c>
      <c r="H18" s="216">
        <f t="shared" si="3"/>
        <v>0</v>
      </c>
      <c r="I18" s="216">
        <f t="shared" si="3"/>
        <v>595</v>
      </c>
      <c r="J18" s="216">
        <f t="shared" si="3"/>
        <v>0</v>
      </c>
      <c r="K18" s="216">
        <f t="shared" si="3"/>
        <v>0</v>
      </c>
      <c r="L18" s="216">
        <f t="shared" si="3"/>
        <v>0</v>
      </c>
      <c r="M18" s="156">
        <f t="shared" si="0"/>
        <v>125840</v>
      </c>
      <c r="N18" s="156">
        <f t="shared" si="1"/>
        <v>0</v>
      </c>
    </row>
    <row r="19" spans="1:14" ht="12.75">
      <c r="A19" s="236" t="s">
        <v>299</v>
      </c>
      <c r="B19" s="236"/>
      <c r="C19" s="234"/>
      <c r="D19" s="229"/>
      <c r="E19" s="230"/>
      <c r="F19" s="229"/>
      <c r="G19" s="230"/>
      <c r="H19" s="229"/>
      <c r="I19" s="230"/>
      <c r="J19" s="230"/>
      <c r="K19" s="229"/>
      <c r="L19" s="230"/>
      <c r="M19" s="156">
        <f t="shared" si="0"/>
        <v>0</v>
      </c>
      <c r="N19" s="156">
        <f t="shared" si="1"/>
        <v>0</v>
      </c>
    </row>
    <row r="20" spans="1:14" s="68" customFormat="1" ht="12.75">
      <c r="A20" s="246" t="s">
        <v>34</v>
      </c>
      <c r="B20" s="246" t="s">
        <v>200</v>
      </c>
      <c r="C20" s="234">
        <f>SUM(D20:G20)</f>
        <v>96049</v>
      </c>
      <c r="D20" s="456">
        <v>61968</v>
      </c>
      <c r="E20" s="234">
        <v>16429</v>
      </c>
      <c r="F20" s="233">
        <v>17652</v>
      </c>
      <c r="G20" s="234"/>
      <c r="H20" s="233"/>
      <c r="I20" s="234"/>
      <c r="J20" s="234"/>
      <c r="K20" s="233"/>
      <c r="L20" s="234"/>
      <c r="M20" s="156">
        <f t="shared" si="0"/>
        <v>96049</v>
      </c>
      <c r="N20" s="156">
        <f t="shared" si="1"/>
        <v>0</v>
      </c>
    </row>
    <row r="21" spans="1:14" ht="12.75">
      <c r="A21" s="213" t="s">
        <v>475</v>
      </c>
      <c r="B21" s="263"/>
      <c r="C21" s="214">
        <v>97055</v>
      </c>
      <c r="D21" s="214">
        <v>62271</v>
      </c>
      <c r="E21" s="214">
        <v>16511</v>
      </c>
      <c r="F21" s="217">
        <v>18273</v>
      </c>
      <c r="G21" s="214">
        <v>0</v>
      </c>
      <c r="H21" s="217">
        <v>0</v>
      </c>
      <c r="I21" s="214">
        <v>0</v>
      </c>
      <c r="J21" s="217">
        <v>0</v>
      </c>
      <c r="K21" s="214">
        <v>0</v>
      </c>
      <c r="L21" s="214">
        <v>0</v>
      </c>
      <c r="M21" s="156">
        <f t="shared" si="0"/>
        <v>97055</v>
      </c>
      <c r="N21" s="156">
        <f t="shared" si="1"/>
        <v>0</v>
      </c>
    </row>
    <row r="22" spans="1:14" ht="12.75">
      <c r="A22" s="213" t="s">
        <v>703</v>
      </c>
      <c r="B22" s="263"/>
      <c r="C22" s="214">
        <v>538</v>
      </c>
      <c r="D22" s="214">
        <v>423</v>
      </c>
      <c r="E22" s="214">
        <v>115</v>
      </c>
      <c r="F22" s="217"/>
      <c r="G22" s="214"/>
      <c r="H22" s="217"/>
      <c r="I22" s="214"/>
      <c r="J22" s="217"/>
      <c r="K22" s="214"/>
      <c r="L22" s="217"/>
      <c r="M22" s="156">
        <f t="shared" si="0"/>
        <v>538</v>
      </c>
      <c r="N22" s="156">
        <f t="shared" si="1"/>
        <v>0</v>
      </c>
    </row>
    <row r="23" spans="1:14" ht="12.75">
      <c r="A23" s="213" t="s">
        <v>714</v>
      </c>
      <c r="B23" s="263"/>
      <c r="C23" s="214"/>
      <c r="D23" s="214"/>
      <c r="E23" s="214"/>
      <c r="F23" s="217">
        <v>-808</v>
      </c>
      <c r="G23" s="214"/>
      <c r="H23" s="217"/>
      <c r="I23" s="214">
        <v>808</v>
      </c>
      <c r="J23" s="217"/>
      <c r="K23" s="214"/>
      <c r="L23" s="217"/>
      <c r="M23" s="156">
        <f t="shared" si="0"/>
        <v>0</v>
      </c>
      <c r="N23" s="156">
        <f t="shared" si="1"/>
        <v>0</v>
      </c>
    </row>
    <row r="24" spans="1:14" ht="12.75">
      <c r="A24" s="213" t="s">
        <v>707</v>
      </c>
      <c r="B24" s="263"/>
      <c r="C24" s="214">
        <v>5100</v>
      </c>
      <c r="D24" s="214"/>
      <c r="E24" s="214"/>
      <c r="F24" s="217">
        <v>5100</v>
      </c>
      <c r="G24" s="214"/>
      <c r="H24" s="217"/>
      <c r="I24" s="214"/>
      <c r="J24" s="217"/>
      <c r="K24" s="214"/>
      <c r="L24" s="217"/>
      <c r="M24" s="156">
        <f t="shared" si="0"/>
        <v>5100</v>
      </c>
      <c r="N24" s="156">
        <f t="shared" si="1"/>
        <v>0</v>
      </c>
    </row>
    <row r="25" spans="1:14" ht="12.75">
      <c r="A25" s="213" t="s">
        <v>702</v>
      </c>
      <c r="B25" s="263"/>
      <c r="C25" s="214">
        <f aca="true" t="shared" si="4" ref="C25:L25">SUM(C22:C24)</f>
        <v>5638</v>
      </c>
      <c r="D25" s="214">
        <f t="shared" si="4"/>
        <v>423</v>
      </c>
      <c r="E25" s="214">
        <f t="shared" si="4"/>
        <v>115</v>
      </c>
      <c r="F25" s="214">
        <f t="shared" si="4"/>
        <v>4292</v>
      </c>
      <c r="G25" s="214">
        <f t="shared" si="4"/>
        <v>0</v>
      </c>
      <c r="H25" s="214">
        <f t="shared" si="4"/>
        <v>0</v>
      </c>
      <c r="I25" s="214">
        <f t="shared" si="4"/>
        <v>808</v>
      </c>
      <c r="J25" s="214">
        <f t="shared" si="4"/>
        <v>0</v>
      </c>
      <c r="K25" s="214">
        <f t="shared" si="4"/>
        <v>0</v>
      </c>
      <c r="L25" s="214">
        <f t="shared" si="4"/>
        <v>0</v>
      </c>
      <c r="M25" s="156">
        <f t="shared" si="0"/>
        <v>5638</v>
      </c>
      <c r="N25" s="156">
        <f t="shared" si="1"/>
        <v>0</v>
      </c>
    </row>
    <row r="26" spans="1:14" ht="12.75">
      <c r="A26" s="438" t="s">
        <v>701</v>
      </c>
      <c r="B26" s="262"/>
      <c r="C26" s="216">
        <f aca="true" t="shared" si="5" ref="C26:L26">C21+C25</f>
        <v>102693</v>
      </c>
      <c r="D26" s="216">
        <f t="shared" si="5"/>
        <v>62694</v>
      </c>
      <c r="E26" s="216">
        <f t="shared" si="5"/>
        <v>16626</v>
      </c>
      <c r="F26" s="216">
        <f t="shared" si="5"/>
        <v>22565</v>
      </c>
      <c r="G26" s="216">
        <f t="shared" si="5"/>
        <v>0</v>
      </c>
      <c r="H26" s="216">
        <f t="shared" si="5"/>
        <v>0</v>
      </c>
      <c r="I26" s="216">
        <f t="shared" si="5"/>
        <v>808</v>
      </c>
      <c r="J26" s="216">
        <f t="shared" si="5"/>
        <v>0</v>
      </c>
      <c r="K26" s="216">
        <f t="shared" si="5"/>
        <v>0</v>
      </c>
      <c r="L26" s="216">
        <f t="shared" si="5"/>
        <v>0</v>
      </c>
      <c r="M26" s="156">
        <f t="shared" si="0"/>
        <v>102693</v>
      </c>
      <c r="N26" s="156">
        <f t="shared" si="1"/>
        <v>0</v>
      </c>
    </row>
    <row r="27" spans="1:14" ht="12.75">
      <c r="A27" s="236" t="s">
        <v>300</v>
      </c>
      <c r="B27" s="236"/>
      <c r="C27" s="234"/>
      <c r="D27" s="233"/>
      <c r="E27" s="230"/>
      <c r="F27" s="229"/>
      <c r="G27" s="230"/>
      <c r="H27" s="229"/>
      <c r="I27" s="230"/>
      <c r="J27" s="230"/>
      <c r="K27" s="229"/>
      <c r="L27" s="230"/>
      <c r="M27" s="156">
        <f t="shared" si="0"/>
        <v>0</v>
      </c>
      <c r="N27" s="156">
        <f t="shared" si="1"/>
        <v>0</v>
      </c>
    </row>
    <row r="28" spans="1:14" ht="12.75">
      <c r="A28" s="246" t="s">
        <v>34</v>
      </c>
      <c r="B28" s="246" t="s">
        <v>200</v>
      </c>
      <c r="C28" s="234">
        <f>SUM(D28:G28)</f>
        <v>56533</v>
      </c>
      <c r="D28" s="456">
        <v>36744</v>
      </c>
      <c r="E28" s="234">
        <v>9793</v>
      </c>
      <c r="F28" s="233">
        <v>9996</v>
      </c>
      <c r="G28" s="234"/>
      <c r="H28" s="233"/>
      <c r="I28" s="234"/>
      <c r="J28" s="234"/>
      <c r="K28" s="233"/>
      <c r="L28" s="234"/>
      <c r="M28" s="156">
        <f t="shared" si="0"/>
        <v>56533</v>
      </c>
      <c r="N28" s="156">
        <f t="shared" si="1"/>
        <v>0</v>
      </c>
    </row>
    <row r="29" spans="1:14" ht="12.75">
      <c r="A29" s="213" t="s">
        <v>475</v>
      </c>
      <c r="B29" s="263"/>
      <c r="C29" s="214">
        <v>56976</v>
      </c>
      <c r="D29" s="214">
        <v>36805</v>
      </c>
      <c r="E29" s="214">
        <v>9810</v>
      </c>
      <c r="F29" s="217">
        <v>10361</v>
      </c>
      <c r="G29" s="214">
        <v>0</v>
      </c>
      <c r="H29" s="217">
        <v>0</v>
      </c>
      <c r="I29" s="214">
        <v>0</v>
      </c>
      <c r="J29" s="217">
        <v>0</v>
      </c>
      <c r="K29" s="214">
        <v>0</v>
      </c>
      <c r="L29" s="214">
        <v>0</v>
      </c>
      <c r="M29" s="156">
        <f t="shared" si="0"/>
        <v>56976</v>
      </c>
      <c r="N29" s="156">
        <f t="shared" si="1"/>
        <v>0</v>
      </c>
    </row>
    <row r="30" spans="1:14" ht="12.75">
      <c r="A30" s="213" t="s">
        <v>703</v>
      </c>
      <c r="B30" s="263"/>
      <c r="C30" s="214">
        <v>166</v>
      </c>
      <c r="D30" s="214">
        <v>131</v>
      </c>
      <c r="E30" s="214">
        <v>35</v>
      </c>
      <c r="F30" s="217"/>
      <c r="G30" s="214"/>
      <c r="H30" s="217"/>
      <c r="I30" s="214"/>
      <c r="J30" s="217"/>
      <c r="K30" s="214"/>
      <c r="L30" s="217"/>
      <c r="M30" s="156">
        <f t="shared" si="0"/>
        <v>166</v>
      </c>
      <c r="N30" s="156">
        <f t="shared" si="1"/>
        <v>0</v>
      </c>
    </row>
    <row r="31" spans="1:14" ht="12.75">
      <c r="A31" s="213" t="s">
        <v>714</v>
      </c>
      <c r="B31" s="263"/>
      <c r="C31" s="214"/>
      <c r="D31" s="214"/>
      <c r="E31" s="214"/>
      <c r="F31" s="217">
        <v>-381</v>
      </c>
      <c r="G31" s="214"/>
      <c r="H31" s="217"/>
      <c r="I31" s="214">
        <v>381</v>
      </c>
      <c r="J31" s="217"/>
      <c r="K31" s="214"/>
      <c r="L31" s="217"/>
      <c r="M31" s="156">
        <f t="shared" si="0"/>
        <v>0</v>
      </c>
      <c r="N31" s="156">
        <f t="shared" si="1"/>
        <v>0</v>
      </c>
    </row>
    <row r="32" spans="1:14" ht="12.75">
      <c r="A32" s="213" t="s">
        <v>707</v>
      </c>
      <c r="B32" s="263"/>
      <c r="C32" s="214">
        <v>2200</v>
      </c>
      <c r="D32" s="214"/>
      <c r="E32" s="214"/>
      <c r="F32" s="217">
        <v>2200</v>
      </c>
      <c r="G32" s="214"/>
      <c r="H32" s="217"/>
      <c r="I32" s="214"/>
      <c r="J32" s="217"/>
      <c r="K32" s="214"/>
      <c r="L32" s="217"/>
      <c r="M32" s="156">
        <f t="shared" si="0"/>
        <v>2200</v>
      </c>
      <c r="N32" s="156">
        <f t="shared" si="1"/>
        <v>0</v>
      </c>
    </row>
    <row r="33" spans="1:14" ht="12.75">
      <c r="A33" s="213" t="s">
        <v>702</v>
      </c>
      <c r="B33" s="263"/>
      <c r="C33" s="214">
        <f aca="true" t="shared" si="6" ref="C33:L33">SUM(C30:C32)</f>
        <v>2366</v>
      </c>
      <c r="D33" s="214">
        <f t="shared" si="6"/>
        <v>131</v>
      </c>
      <c r="E33" s="214">
        <f t="shared" si="6"/>
        <v>35</v>
      </c>
      <c r="F33" s="214">
        <f t="shared" si="6"/>
        <v>1819</v>
      </c>
      <c r="G33" s="214">
        <f t="shared" si="6"/>
        <v>0</v>
      </c>
      <c r="H33" s="214">
        <f t="shared" si="6"/>
        <v>0</v>
      </c>
      <c r="I33" s="214">
        <f t="shared" si="6"/>
        <v>381</v>
      </c>
      <c r="J33" s="214">
        <f t="shared" si="6"/>
        <v>0</v>
      </c>
      <c r="K33" s="214">
        <f t="shared" si="6"/>
        <v>0</v>
      </c>
      <c r="L33" s="214">
        <f t="shared" si="6"/>
        <v>0</v>
      </c>
      <c r="M33" s="156">
        <f t="shared" si="0"/>
        <v>2366</v>
      </c>
      <c r="N33" s="156">
        <f t="shared" si="1"/>
        <v>0</v>
      </c>
    </row>
    <row r="34" spans="1:14" ht="12.75">
      <c r="A34" s="438" t="s">
        <v>701</v>
      </c>
      <c r="B34" s="262"/>
      <c r="C34" s="216">
        <f aca="true" t="shared" si="7" ref="C34:L34">C29+C33</f>
        <v>59342</v>
      </c>
      <c r="D34" s="216">
        <f t="shared" si="7"/>
        <v>36936</v>
      </c>
      <c r="E34" s="216">
        <f t="shared" si="7"/>
        <v>9845</v>
      </c>
      <c r="F34" s="216">
        <f t="shared" si="7"/>
        <v>12180</v>
      </c>
      <c r="G34" s="216">
        <f t="shared" si="7"/>
        <v>0</v>
      </c>
      <c r="H34" s="216">
        <f t="shared" si="7"/>
        <v>0</v>
      </c>
      <c r="I34" s="216">
        <f t="shared" si="7"/>
        <v>381</v>
      </c>
      <c r="J34" s="216">
        <f t="shared" si="7"/>
        <v>0</v>
      </c>
      <c r="K34" s="216">
        <f t="shared" si="7"/>
        <v>0</v>
      </c>
      <c r="L34" s="216">
        <f t="shared" si="7"/>
        <v>0</v>
      </c>
      <c r="M34" s="156">
        <f t="shared" si="0"/>
        <v>59342</v>
      </c>
      <c r="N34" s="156">
        <f t="shared" si="1"/>
        <v>0</v>
      </c>
    </row>
    <row r="35" spans="1:14" ht="12.75">
      <c r="A35" s="210" t="s">
        <v>316</v>
      </c>
      <c r="B35" s="210"/>
      <c r="C35" s="234"/>
      <c r="D35" s="233"/>
      <c r="E35" s="230"/>
      <c r="F35" s="229"/>
      <c r="G35" s="230"/>
      <c r="H35" s="229"/>
      <c r="I35" s="230"/>
      <c r="J35" s="230"/>
      <c r="K35" s="229"/>
      <c r="L35" s="230"/>
      <c r="M35" s="156">
        <f t="shared" si="0"/>
        <v>0</v>
      </c>
      <c r="N35" s="156">
        <f t="shared" si="1"/>
        <v>0</v>
      </c>
    </row>
    <row r="36" spans="1:14" s="68" customFormat="1" ht="12.75">
      <c r="A36" s="246" t="s">
        <v>34</v>
      </c>
      <c r="B36" s="246" t="s">
        <v>200</v>
      </c>
      <c r="C36" s="234">
        <f>SUM(D36:G36)</f>
        <v>23993</v>
      </c>
      <c r="D36" s="233">
        <v>16175</v>
      </c>
      <c r="E36" s="234">
        <v>4370</v>
      </c>
      <c r="F36" s="233">
        <v>3448</v>
      </c>
      <c r="G36" s="234"/>
      <c r="H36" s="233"/>
      <c r="I36" s="234"/>
      <c r="J36" s="234"/>
      <c r="K36" s="233"/>
      <c r="L36" s="234"/>
      <c r="M36" s="156">
        <f t="shared" si="0"/>
        <v>23993</v>
      </c>
      <c r="N36" s="156">
        <f t="shared" si="1"/>
        <v>0</v>
      </c>
    </row>
    <row r="37" spans="1:14" ht="12.75">
      <c r="A37" s="213" t="s">
        <v>475</v>
      </c>
      <c r="B37" s="263"/>
      <c r="C37" s="214">
        <v>24603</v>
      </c>
      <c r="D37" s="214">
        <v>16338</v>
      </c>
      <c r="E37" s="214">
        <v>4414</v>
      </c>
      <c r="F37" s="217">
        <v>3851</v>
      </c>
      <c r="G37" s="214">
        <v>0</v>
      </c>
      <c r="H37" s="217">
        <v>0</v>
      </c>
      <c r="I37" s="214">
        <v>0</v>
      </c>
      <c r="J37" s="217">
        <v>0</v>
      </c>
      <c r="K37" s="214">
        <v>0</v>
      </c>
      <c r="L37" s="214">
        <v>0</v>
      </c>
      <c r="M37" s="156">
        <f t="shared" si="0"/>
        <v>24603</v>
      </c>
      <c r="N37" s="156">
        <f t="shared" si="1"/>
        <v>0</v>
      </c>
    </row>
    <row r="38" spans="1:14" ht="12.75">
      <c r="A38" s="213" t="s">
        <v>703</v>
      </c>
      <c r="B38" s="263"/>
      <c r="C38" s="214">
        <v>286</v>
      </c>
      <c r="D38" s="214">
        <v>225</v>
      </c>
      <c r="E38" s="214">
        <v>61</v>
      </c>
      <c r="F38" s="217"/>
      <c r="G38" s="214"/>
      <c r="H38" s="217"/>
      <c r="I38" s="214"/>
      <c r="J38" s="217"/>
      <c r="K38" s="214"/>
      <c r="L38" s="217"/>
      <c r="M38" s="156">
        <f t="shared" si="0"/>
        <v>286</v>
      </c>
      <c r="N38" s="156">
        <f t="shared" si="1"/>
        <v>0</v>
      </c>
    </row>
    <row r="39" spans="1:14" ht="12.75">
      <c r="A39" s="213" t="s">
        <v>714</v>
      </c>
      <c r="B39" s="263"/>
      <c r="C39" s="214"/>
      <c r="D39" s="214"/>
      <c r="E39" s="214"/>
      <c r="F39" s="217">
        <v>-1150</v>
      </c>
      <c r="G39" s="214"/>
      <c r="H39" s="217"/>
      <c r="I39" s="214">
        <v>1150</v>
      </c>
      <c r="J39" s="217"/>
      <c r="K39" s="214"/>
      <c r="L39" s="217"/>
      <c r="M39" s="156">
        <f t="shared" si="0"/>
        <v>0</v>
      </c>
      <c r="N39" s="156">
        <f t="shared" si="1"/>
        <v>0</v>
      </c>
    </row>
    <row r="40" spans="1:14" ht="12.75">
      <c r="A40" s="213" t="s">
        <v>702</v>
      </c>
      <c r="B40" s="263"/>
      <c r="C40" s="214">
        <f aca="true" t="shared" si="8" ref="C40:L40">SUM(C38:C39)</f>
        <v>286</v>
      </c>
      <c r="D40" s="214">
        <f t="shared" si="8"/>
        <v>225</v>
      </c>
      <c r="E40" s="214">
        <f t="shared" si="8"/>
        <v>61</v>
      </c>
      <c r="F40" s="214">
        <f t="shared" si="8"/>
        <v>-1150</v>
      </c>
      <c r="G40" s="214">
        <f t="shared" si="8"/>
        <v>0</v>
      </c>
      <c r="H40" s="214">
        <f t="shared" si="8"/>
        <v>0</v>
      </c>
      <c r="I40" s="214">
        <f t="shared" si="8"/>
        <v>1150</v>
      </c>
      <c r="J40" s="214">
        <f t="shared" si="8"/>
        <v>0</v>
      </c>
      <c r="K40" s="214">
        <f t="shared" si="8"/>
        <v>0</v>
      </c>
      <c r="L40" s="214">
        <f t="shared" si="8"/>
        <v>0</v>
      </c>
      <c r="M40" s="156">
        <f t="shared" si="0"/>
        <v>286</v>
      </c>
      <c r="N40" s="156">
        <f t="shared" si="1"/>
        <v>0</v>
      </c>
    </row>
    <row r="41" spans="1:14" ht="12.75">
      <c r="A41" s="438" t="s">
        <v>701</v>
      </c>
      <c r="B41" s="262"/>
      <c r="C41" s="216">
        <f aca="true" t="shared" si="9" ref="C41:L41">C37+C40</f>
        <v>24889</v>
      </c>
      <c r="D41" s="216">
        <f t="shared" si="9"/>
        <v>16563</v>
      </c>
      <c r="E41" s="216">
        <f t="shared" si="9"/>
        <v>4475</v>
      </c>
      <c r="F41" s="216">
        <f t="shared" si="9"/>
        <v>2701</v>
      </c>
      <c r="G41" s="216">
        <f t="shared" si="9"/>
        <v>0</v>
      </c>
      <c r="H41" s="216">
        <f t="shared" si="9"/>
        <v>0</v>
      </c>
      <c r="I41" s="216">
        <f t="shared" si="9"/>
        <v>1150</v>
      </c>
      <c r="J41" s="216">
        <f t="shared" si="9"/>
        <v>0</v>
      </c>
      <c r="K41" s="216">
        <f t="shared" si="9"/>
        <v>0</v>
      </c>
      <c r="L41" s="216">
        <f t="shared" si="9"/>
        <v>0</v>
      </c>
      <c r="M41" s="156">
        <f t="shared" si="0"/>
        <v>24889</v>
      </c>
      <c r="N41" s="156">
        <f t="shared" si="1"/>
        <v>0</v>
      </c>
    </row>
    <row r="42" spans="1:14" ht="12.75">
      <c r="A42" s="210" t="s">
        <v>294</v>
      </c>
      <c r="B42" s="210"/>
      <c r="C42" s="234"/>
      <c r="D42" s="230"/>
      <c r="E42" s="230"/>
      <c r="F42" s="229"/>
      <c r="G42" s="230"/>
      <c r="H42" s="229"/>
      <c r="I42" s="230"/>
      <c r="J42" s="230"/>
      <c r="K42" s="229"/>
      <c r="L42" s="230"/>
      <c r="M42" s="156">
        <f t="shared" si="0"/>
        <v>0</v>
      </c>
      <c r="N42" s="156">
        <f t="shared" si="1"/>
        <v>0</v>
      </c>
    </row>
    <row r="43" spans="1:14" s="68" customFormat="1" ht="12.75">
      <c r="A43" s="213" t="s">
        <v>34</v>
      </c>
      <c r="B43" s="213"/>
      <c r="C43" s="234">
        <f aca="true" t="shared" si="10" ref="C43:L43">C48+C59</f>
        <v>143832</v>
      </c>
      <c r="D43" s="234">
        <f t="shared" si="10"/>
        <v>65944</v>
      </c>
      <c r="E43" s="234">
        <f t="shared" si="10"/>
        <v>16117</v>
      </c>
      <c r="F43" s="234">
        <f t="shared" si="10"/>
        <v>61771</v>
      </c>
      <c r="G43" s="234">
        <f t="shared" si="10"/>
        <v>0</v>
      </c>
      <c r="H43" s="234">
        <f t="shared" si="10"/>
        <v>0</v>
      </c>
      <c r="I43" s="234">
        <f t="shared" si="10"/>
        <v>0</v>
      </c>
      <c r="J43" s="234">
        <f t="shared" si="10"/>
        <v>0</v>
      </c>
      <c r="K43" s="234">
        <f t="shared" si="10"/>
        <v>0</v>
      </c>
      <c r="L43" s="234">
        <f t="shared" si="10"/>
        <v>0</v>
      </c>
      <c r="M43" s="156">
        <f t="shared" si="0"/>
        <v>143832</v>
      </c>
      <c r="N43" s="156">
        <f t="shared" si="1"/>
        <v>0</v>
      </c>
    </row>
    <row r="44" spans="1:14" s="68" customFormat="1" ht="12.75">
      <c r="A44" s="213" t="s">
        <v>475</v>
      </c>
      <c r="B44" s="213"/>
      <c r="C44" s="234">
        <f aca="true" t="shared" si="11" ref="C44:L44">C49+C60</f>
        <v>153129</v>
      </c>
      <c r="D44" s="234">
        <f t="shared" si="11"/>
        <v>68501</v>
      </c>
      <c r="E44" s="234">
        <f t="shared" si="11"/>
        <v>16808</v>
      </c>
      <c r="F44" s="234">
        <f t="shared" si="11"/>
        <v>67820</v>
      </c>
      <c r="G44" s="234">
        <f t="shared" si="11"/>
        <v>0</v>
      </c>
      <c r="H44" s="234">
        <f t="shared" si="11"/>
        <v>0</v>
      </c>
      <c r="I44" s="234">
        <f t="shared" si="11"/>
        <v>0</v>
      </c>
      <c r="J44" s="234">
        <f t="shared" si="11"/>
        <v>0</v>
      </c>
      <c r="K44" s="234">
        <f t="shared" si="11"/>
        <v>0</v>
      </c>
      <c r="L44" s="234">
        <f t="shared" si="11"/>
        <v>0</v>
      </c>
      <c r="M44" s="156">
        <f t="shared" si="0"/>
        <v>153129</v>
      </c>
      <c r="N44" s="156">
        <f t="shared" si="1"/>
        <v>0</v>
      </c>
    </row>
    <row r="45" spans="1:14" ht="12.75">
      <c r="A45" s="213" t="s">
        <v>702</v>
      </c>
      <c r="B45" s="263"/>
      <c r="C45" s="234">
        <f aca="true" t="shared" si="12" ref="C45:L45">C56+C65</f>
        <v>5615</v>
      </c>
      <c r="D45" s="234">
        <f t="shared" si="12"/>
        <v>4443</v>
      </c>
      <c r="E45" s="234">
        <f t="shared" si="12"/>
        <v>1172</v>
      </c>
      <c r="F45" s="234">
        <f t="shared" si="12"/>
        <v>-2591</v>
      </c>
      <c r="G45" s="234">
        <f t="shared" si="12"/>
        <v>0</v>
      </c>
      <c r="H45" s="234">
        <f t="shared" si="12"/>
        <v>0</v>
      </c>
      <c r="I45" s="234">
        <f t="shared" si="12"/>
        <v>2591</v>
      </c>
      <c r="J45" s="234">
        <f t="shared" si="12"/>
        <v>0</v>
      </c>
      <c r="K45" s="234">
        <f t="shared" si="12"/>
        <v>0</v>
      </c>
      <c r="L45" s="234">
        <f t="shared" si="12"/>
        <v>0</v>
      </c>
      <c r="M45" s="156">
        <f t="shared" si="0"/>
        <v>5615</v>
      </c>
      <c r="N45" s="156">
        <f t="shared" si="1"/>
        <v>0</v>
      </c>
    </row>
    <row r="46" spans="1:14" ht="12.75">
      <c r="A46" s="438" t="s">
        <v>701</v>
      </c>
      <c r="B46" s="262"/>
      <c r="C46" s="234">
        <f aca="true" t="shared" si="13" ref="C46:L46">C57+C66</f>
        <v>158744</v>
      </c>
      <c r="D46" s="234">
        <f t="shared" si="13"/>
        <v>72944</v>
      </c>
      <c r="E46" s="234">
        <f t="shared" si="13"/>
        <v>17980</v>
      </c>
      <c r="F46" s="234">
        <f t="shared" si="13"/>
        <v>65229</v>
      </c>
      <c r="G46" s="234">
        <f t="shared" si="13"/>
        <v>0</v>
      </c>
      <c r="H46" s="234">
        <f t="shared" si="13"/>
        <v>0</v>
      </c>
      <c r="I46" s="234">
        <f t="shared" si="13"/>
        <v>2591</v>
      </c>
      <c r="J46" s="234">
        <f t="shared" si="13"/>
        <v>0</v>
      </c>
      <c r="K46" s="234">
        <f t="shared" si="13"/>
        <v>0</v>
      </c>
      <c r="L46" s="234">
        <f t="shared" si="13"/>
        <v>0</v>
      </c>
      <c r="M46" s="156">
        <f t="shared" si="0"/>
        <v>158744</v>
      </c>
      <c r="N46" s="156">
        <f t="shared" si="1"/>
        <v>0</v>
      </c>
    </row>
    <row r="47" spans="1:14" ht="12.75">
      <c r="A47" s="235" t="s">
        <v>179</v>
      </c>
      <c r="B47" s="235"/>
      <c r="C47" s="234"/>
      <c r="D47" s="233"/>
      <c r="E47" s="234"/>
      <c r="F47" s="233"/>
      <c r="G47" s="234"/>
      <c r="H47" s="233"/>
      <c r="I47" s="234"/>
      <c r="J47" s="234"/>
      <c r="K47" s="233"/>
      <c r="L47" s="234"/>
      <c r="M47" s="156">
        <f t="shared" si="0"/>
        <v>0</v>
      </c>
      <c r="N47" s="156">
        <f t="shared" si="1"/>
        <v>0</v>
      </c>
    </row>
    <row r="48" spans="1:14" s="68" customFormat="1" ht="12.75">
      <c r="A48" s="246" t="s">
        <v>34</v>
      </c>
      <c r="B48" s="246" t="s">
        <v>201</v>
      </c>
      <c r="C48" s="234">
        <f>SUM(D48:G48)</f>
        <v>86549</v>
      </c>
      <c r="D48" s="456">
        <v>37567</v>
      </c>
      <c r="E48" s="234">
        <v>9997</v>
      </c>
      <c r="F48" s="233">
        <v>38985</v>
      </c>
      <c r="G48" s="234"/>
      <c r="H48" s="233"/>
      <c r="I48" s="234"/>
      <c r="J48" s="234"/>
      <c r="K48" s="233"/>
      <c r="L48" s="234"/>
      <c r="M48" s="156">
        <f t="shared" si="0"/>
        <v>86549</v>
      </c>
      <c r="N48" s="156">
        <f t="shared" si="1"/>
        <v>0</v>
      </c>
    </row>
    <row r="49" spans="1:14" ht="12.75">
      <c r="A49" s="213" t="s">
        <v>475</v>
      </c>
      <c r="B49" s="263"/>
      <c r="C49" s="214">
        <v>91987</v>
      </c>
      <c r="D49" s="214">
        <v>38991</v>
      </c>
      <c r="E49" s="214">
        <v>10382</v>
      </c>
      <c r="F49" s="217">
        <v>42614</v>
      </c>
      <c r="G49" s="214">
        <v>0</v>
      </c>
      <c r="H49" s="217">
        <v>0</v>
      </c>
      <c r="I49" s="214">
        <v>0</v>
      </c>
      <c r="J49" s="217">
        <v>0</v>
      </c>
      <c r="K49" s="214">
        <v>0</v>
      </c>
      <c r="L49" s="214">
        <v>0</v>
      </c>
      <c r="M49" s="156">
        <f t="shared" si="0"/>
        <v>91987</v>
      </c>
      <c r="N49" s="156">
        <f t="shared" si="1"/>
        <v>0</v>
      </c>
    </row>
    <row r="50" spans="1:14" ht="12.75">
      <c r="A50" s="213" t="s">
        <v>703</v>
      </c>
      <c r="B50" s="263"/>
      <c r="C50" s="214">
        <v>803</v>
      </c>
      <c r="D50" s="214">
        <v>632</v>
      </c>
      <c r="E50" s="214">
        <v>171</v>
      </c>
      <c r="F50" s="217"/>
      <c r="G50" s="214"/>
      <c r="H50" s="217"/>
      <c r="I50" s="214"/>
      <c r="J50" s="217"/>
      <c r="K50" s="214"/>
      <c r="L50" s="217"/>
      <c r="M50" s="156">
        <f t="shared" si="0"/>
        <v>803</v>
      </c>
      <c r="N50" s="156">
        <f t="shared" si="1"/>
        <v>0</v>
      </c>
    </row>
    <row r="51" spans="1:14" ht="12.75">
      <c r="A51" s="213" t="s">
        <v>705</v>
      </c>
      <c r="B51" s="263"/>
      <c r="C51" s="214">
        <v>981</v>
      </c>
      <c r="D51" s="214">
        <v>772</v>
      </c>
      <c r="E51" s="214">
        <v>209</v>
      </c>
      <c r="F51" s="217"/>
      <c r="G51" s="214"/>
      <c r="H51" s="217"/>
      <c r="I51" s="214"/>
      <c r="J51" s="217"/>
      <c r="K51" s="214"/>
      <c r="L51" s="217"/>
      <c r="M51" s="156">
        <f t="shared" si="0"/>
        <v>981</v>
      </c>
      <c r="N51" s="156">
        <f t="shared" si="1"/>
        <v>0</v>
      </c>
    </row>
    <row r="52" spans="1:14" ht="12.75">
      <c r="A52" s="213" t="s">
        <v>704</v>
      </c>
      <c r="B52" s="263"/>
      <c r="C52" s="214">
        <v>1092</v>
      </c>
      <c r="D52" s="214">
        <v>860</v>
      </c>
      <c r="E52" s="214">
        <v>232</v>
      </c>
      <c r="F52" s="217"/>
      <c r="G52" s="214"/>
      <c r="H52" s="217"/>
      <c r="I52" s="214"/>
      <c r="J52" s="217"/>
      <c r="K52" s="214"/>
      <c r="L52" s="217"/>
      <c r="M52" s="156">
        <f t="shared" si="0"/>
        <v>1092</v>
      </c>
      <c r="N52" s="156">
        <f t="shared" si="1"/>
        <v>0</v>
      </c>
    </row>
    <row r="53" spans="1:14" ht="12.75">
      <c r="A53" s="213" t="s">
        <v>712</v>
      </c>
      <c r="B53" s="263"/>
      <c r="C53" s="214">
        <v>105</v>
      </c>
      <c r="D53" s="214">
        <v>105</v>
      </c>
      <c r="E53" s="214"/>
      <c r="F53" s="217"/>
      <c r="G53" s="214"/>
      <c r="H53" s="217"/>
      <c r="I53" s="214"/>
      <c r="J53" s="217"/>
      <c r="K53" s="214"/>
      <c r="L53" s="217"/>
      <c r="M53" s="156">
        <f t="shared" si="0"/>
        <v>105</v>
      </c>
      <c r="N53" s="156">
        <f t="shared" si="1"/>
        <v>0</v>
      </c>
    </row>
    <row r="54" spans="1:14" ht="12.75">
      <c r="A54" s="213" t="s">
        <v>714</v>
      </c>
      <c r="B54" s="263"/>
      <c r="C54" s="214"/>
      <c r="D54" s="214"/>
      <c r="E54" s="214"/>
      <c r="F54" s="217">
        <v>-1250</v>
      </c>
      <c r="G54" s="214"/>
      <c r="H54" s="217"/>
      <c r="I54" s="214">
        <v>1250</v>
      </c>
      <c r="J54" s="217"/>
      <c r="K54" s="214"/>
      <c r="L54" s="217"/>
      <c r="M54" s="156">
        <f t="shared" si="0"/>
        <v>0</v>
      </c>
      <c r="N54" s="156">
        <f t="shared" si="1"/>
        <v>0</v>
      </c>
    </row>
    <row r="55" spans="1:14" ht="12.75">
      <c r="A55" s="213" t="s">
        <v>717</v>
      </c>
      <c r="B55" s="263"/>
      <c r="C55" s="214"/>
      <c r="D55" s="214"/>
      <c r="E55" s="214"/>
      <c r="F55" s="217">
        <v>-1120</v>
      </c>
      <c r="G55" s="214"/>
      <c r="H55" s="217"/>
      <c r="I55" s="214">
        <v>1120</v>
      </c>
      <c r="J55" s="217"/>
      <c r="K55" s="214"/>
      <c r="L55" s="217"/>
      <c r="M55" s="156">
        <f t="shared" si="0"/>
        <v>0</v>
      </c>
      <c r="N55" s="156">
        <f t="shared" si="1"/>
        <v>0</v>
      </c>
    </row>
    <row r="56" spans="1:14" ht="12.75">
      <c r="A56" s="213" t="s">
        <v>702</v>
      </c>
      <c r="B56" s="263"/>
      <c r="C56" s="214">
        <f aca="true" t="shared" si="14" ref="C56:L56">SUM(C50:C55)</f>
        <v>2981</v>
      </c>
      <c r="D56" s="214">
        <f t="shared" si="14"/>
        <v>2369</v>
      </c>
      <c r="E56" s="214">
        <f t="shared" si="14"/>
        <v>612</v>
      </c>
      <c r="F56" s="214">
        <f t="shared" si="14"/>
        <v>-2370</v>
      </c>
      <c r="G56" s="214">
        <f t="shared" si="14"/>
        <v>0</v>
      </c>
      <c r="H56" s="214">
        <f t="shared" si="14"/>
        <v>0</v>
      </c>
      <c r="I56" s="214">
        <f t="shared" si="14"/>
        <v>2370</v>
      </c>
      <c r="J56" s="214">
        <f t="shared" si="14"/>
        <v>0</v>
      </c>
      <c r="K56" s="214">
        <f t="shared" si="14"/>
        <v>0</v>
      </c>
      <c r="L56" s="214">
        <f t="shared" si="14"/>
        <v>0</v>
      </c>
      <c r="M56" s="156">
        <f t="shared" si="0"/>
        <v>2981</v>
      </c>
      <c r="N56" s="156">
        <f t="shared" si="1"/>
        <v>0</v>
      </c>
    </row>
    <row r="57" spans="1:14" ht="12.75">
      <c r="A57" s="438" t="s">
        <v>701</v>
      </c>
      <c r="B57" s="262"/>
      <c r="C57" s="216">
        <f aca="true" t="shared" si="15" ref="C57:L57">C49+C56</f>
        <v>94968</v>
      </c>
      <c r="D57" s="216">
        <f t="shared" si="15"/>
        <v>41360</v>
      </c>
      <c r="E57" s="216">
        <f t="shared" si="15"/>
        <v>10994</v>
      </c>
      <c r="F57" s="216">
        <f t="shared" si="15"/>
        <v>40244</v>
      </c>
      <c r="G57" s="216">
        <f t="shared" si="15"/>
        <v>0</v>
      </c>
      <c r="H57" s="216">
        <f t="shared" si="15"/>
        <v>0</v>
      </c>
      <c r="I57" s="216">
        <f t="shared" si="15"/>
        <v>2370</v>
      </c>
      <c r="J57" s="216">
        <f t="shared" si="15"/>
        <v>0</v>
      </c>
      <c r="K57" s="216">
        <f t="shared" si="15"/>
        <v>0</v>
      </c>
      <c r="L57" s="216">
        <f t="shared" si="15"/>
        <v>0</v>
      </c>
      <c r="M57" s="156">
        <f t="shared" si="0"/>
        <v>94968</v>
      </c>
      <c r="N57" s="156">
        <f t="shared" si="1"/>
        <v>0</v>
      </c>
    </row>
    <row r="58" spans="1:14" ht="12.75">
      <c r="A58" s="236" t="s">
        <v>180</v>
      </c>
      <c r="B58" s="236"/>
      <c r="C58" s="234"/>
      <c r="D58" s="233"/>
      <c r="E58" s="230"/>
      <c r="F58" s="229"/>
      <c r="G58" s="230"/>
      <c r="H58" s="229"/>
      <c r="I58" s="230"/>
      <c r="J58" s="230"/>
      <c r="K58" s="229"/>
      <c r="L58" s="230"/>
      <c r="M58" s="156">
        <f t="shared" si="0"/>
        <v>0</v>
      </c>
      <c r="N58" s="156">
        <f t="shared" si="1"/>
        <v>0</v>
      </c>
    </row>
    <row r="59" spans="1:14" s="68" customFormat="1" ht="12.75">
      <c r="A59" s="246" t="s">
        <v>34</v>
      </c>
      <c r="B59" s="246" t="s">
        <v>201</v>
      </c>
      <c r="C59" s="234">
        <f>SUM(D59:G59)</f>
        <v>57283</v>
      </c>
      <c r="D59" s="233">
        <v>28377</v>
      </c>
      <c r="E59" s="234">
        <v>6120</v>
      </c>
      <c r="F59" s="233">
        <v>22786</v>
      </c>
      <c r="G59" s="234"/>
      <c r="H59" s="233"/>
      <c r="I59" s="234"/>
      <c r="J59" s="234"/>
      <c r="K59" s="233"/>
      <c r="L59" s="234"/>
      <c r="M59" s="156">
        <f t="shared" si="0"/>
        <v>57283</v>
      </c>
      <c r="N59" s="156">
        <f t="shared" si="1"/>
        <v>0</v>
      </c>
    </row>
    <row r="60" spans="1:14" ht="12.75">
      <c r="A60" s="213" t="s">
        <v>475</v>
      </c>
      <c r="B60" s="263"/>
      <c r="C60" s="214">
        <v>61142</v>
      </c>
      <c r="D60" s="214">
        <v>29510</v>
      </c>
      <c r="E60" s="214">
        <v>6426</v>
      </c>
      <c r="F60" s="217">
        <v>25206</v>
      </c>
      <c r="G60" s="214">
        <v>0</v>
      </c>
      <c r="H60" s="217">
        <v>0</v>
      </c>
      <c r="I60" s="214">
        <v>0</v>
      </c>
      <c r="J60" s="217">
        <v>0</v>
      </c>
      <c r="K60" s="214">
        <v>0</v>
      </c>
      <c r="L60" s="214">
        <v>0</v>
      </c>
      <c r="M60" s="156">
        <f t="shared" si="0"/>
        <v>61142</v>
      </c>
      <c r="N60" s="156">
        <f t="shared" si="1"/>
        <v>0</v>
      </c>
    </row>
    <row r="61" spans="1:14" ht="12.75">
      <c r="A61" s="213" t="s">
        <v>703</v>
      </c>
      <c r="B61" s="263"/>
      <c r="C61" s="214">
        <v>606</v>
      </c>
      <c r="D61" s="214">
        <v>477</v>
      </c>
      <c r="E61" s="214">
        <v>129</v>
      </c>
      <c r="F61" s="217"/>
      <c r="G61" s="214"/>
      <c r="H61" s="217"/>
      <c r="I61" s="214"/>
      <c r="J61" s="217"/>
      <c r="K61" s="214"/>
      <c r="L61" s="217"/>
      <c r="M61" s="156">
        <f t="shared" si="0"/>
        <v>606</v>
      </c>
      <c r="N61" s="156">
        <f t="shared" si="1"/>
        <v>0</v>
      </c>
    </row>
    <row r="62" spans="1:14" ht="12.75">
      <c r="A62" s="213" t="s">
        <v>705</v>
      </c>
      <c r="B62" s="263"/>
      <c r="C62" s="214">
        <v>731</v>
      </c>
      <c r="D62" s="214">
        <v>576</v>
      </c>
      <c r="E62" s="214">
        <v>155</v>
      </c>
      <c r="F62" s="217"/>
      <c r="G62" s="214"/>
      <c r="H62" s="217"/>
      <c r="I62" s="214"/>
      <c r="J62" s="217"/>
      <c r="K62" s="214"/>
      <c r="L62" s="217"/>
      <c r="M62" s="156">
        <f t="shared" si="0"/>
        <v>731</v>
      </c>
      <c r="N62" s="156">
        <f t="shared" si="1"/>
        <v>0</v>
      </c>
    </row>
    <row r="63" spans="1:14" ht="12.75">
      <c r="A63" s="213" t="s">
        <v>704</v>
      </c>
      <c r="B63" s="263"/>
      <c r="C63" s="214">
        <v>1297</v>
      </c>
      <c r="D63" s="214">
        <v>1021</v>
      </c>
      <c r="E63" s="214">
        <v>276</v>
      </c>
      <c r="F63" s="217"/>
      <c r="G63" s="214"/>
      <c r="H63" s="217"/>
      <c r="I63" s="214"/>
      <c r="J63" s="217"/>
      <c r="K63" s="214"/>
      <c r="L63" s="217"/>
      <c r="M63" s="156">
        <f t="shared" si="0"/>
        <v>1297</v>
      </c>
      <c r="N63" s="156">
        <f t="shared" si="1"/>
        <v>0</v>
      </c>
    </row>
    <row r="64" spans="1:14" ht="12.75">
      <c r="A64" s="213" t="s">
        <v>714</v>
      </c>
      <c r="B64" s="263"/>
      <c r="C64" s="214"/>
      <c r="D64" s="214"/>
      <c r="E64" s="214"/>
      <c r="F64" s="217">
        <v>-221</v>
      </c>
      <c r="G64" s="214"/>
      <c r="H64" s="217"/>
      <c r="I64" s="214">
        <v>221</v>
      </c>
      <c r="J64" s="217"/>
      <c r="K64" s="214"/>
      <c r="L64" s="217"/>
      <c r="M64" s="156">
        <f t="shared" si="0"/>
        <v>0</v>
      </c>
      <c r="N64" s="156">
        <f t="shared" si="1"/>
        <v>0</v>
      </c>
    </row>
    <row r="65" spans="1:14" ht="12.75">
      <c r="A65" s="213" t="s">
        <v>702</v>
      </c>
      <c r="B65" s="263"/>
      <c r="C65" s="214">
        <f aca="true" t="shared" si="16" ref="C65:L65">SUM(C61:C64)</f>
        <v>2634</v>
      </c>
      <c r="D65" s="214">
        <f t="shared" si="16"/>
        <v>2074</v>
      </c>
      <c r="E65" s="214">
        <f t="shared" si="16"/>
        <v>560</v>
      </c>
      <c r="F65" s="214">
        <f t="shared" si="16"/>
        <v>-221</v>
      </c>
      <c r="G65" s="214">
        <f t="shared" si="16"/>
        <v>0</v>
      </c>
      <c r="H65" s="214">
        <f t="shared" si="16"/>
        <v>0</v>
      </c>
      <c r="I65" s="214">
        <f t="shared" si="16"/>
        <v>221</v>
      </c>
      <c r="J65" s="214">
        <f t="shared" si="16"/>
        <v>0</v>
      </c>
      <c r="K65" s="214">
        <f t="shared" si="16"/>
        <v>0</v>
      </c>
      <c r="L65" s="214">
        <f t="shared" si="16"/>
        <v>0</v>
      </c>
      <c r="M65" s="156">
        <f t="shared" si="0"/>
        <v>2634</v>
      </c>
      <c r="N65" s="156">
        <f t="shared" si="1"/>
        <v>0</v>
      </c>
    </row>
    <row r="66" spans="1:14" ht="12.75">
      <c r="A66" s="438" t="s">
        <v>701</v>
      </c>
      <c r="B66" s="262"/>
      <c r="C66" s="216">
        <f aca="true" t="shared" si="17" ref="C66:L66">C60+C65</f>
        <v>63776</v>
      </c>
      <c r="D66" s="216">
        <f t="shared" si="17"/>
        <v>31584</v>
      </c>
      <c r="E66" s="216">
        <f t="shared" si="17"/>
        <v>6986</v>
      </c>
      <c r="F66" s="216">
        <f t="shared" si="17"/>
        <v>24985</v>
      </c>
      <c r="G66" s="216">
        <f t="shared" si="17"/>
        <v>0</v>
      </c>
      <c r="H66" s="216">
        <f t="shared" si="17"/>
        <v>0</v>
      </c>
      <c r="I66" s="216">
        <f t="shared" si="17"/>
        <v>221</v>
      </c>
      <c r="J66" s="216">
        <f t="shared" si="17"/>
        <v>0</v>
      </c>
      <c r="K66" s="216">
        <f t="shared" si="17"/>
        <v>0</v>
      </c>
      <c r="L66" s="216">
        <f t="shared" si="17"/>
        <v>0</v>
      </c>
      <c r="M66" s="156">
        <f t="shared" si="0"/>
        <v>63776</v>
      </c>
      <c r="N66" s="156">
        <f t="shared" si="1"/>
        <v>0</v>
      </c>
    </row>
    <row r="67" spans="1:14" ht="12.75">
      <c r="A67" s="210" t="s">
        <v>301</v>
      </c>
      <c r="B67" s="210"/>
      <c r="C67" s="234"/>
      <c r="D67" s="229"/>
      <c r="E67" s="230"/>
      <c r="F67" s="229"/>
      <c r="G67" s="230"/>
      <c r="H67" s="229"/>
      <c r="I67" s="230"/>
      <c r="J67" s="230"/>
      <c r="K67" s="229"/>
      <c r="L67" s="230"/>
      <c r="M67" s="156">
        <f t="shared" si="0"/>
        <v>0</v>
      </c>
      <c r="N67" s="156">
        <f t="shared" si="1"/>
        <v>0</v>
      </c>
    </row>
    <row r="68" spans="1:14" s="68" customFormat="1" ht="12.75">
      <c r="A68" s="246" t="s">
        <v>34</v>
      </c>
      <c r="B68" s="246" t="s">
        <v>200</v>
      </c>
      <c r="C68" s="234">
        <f>SUM(D68:G68)</f>
        <v>38212</v>
      </c>
      <c r="D68" s="233">
        <v>22466</v>
      </c>
      <c r="E68" s="234">
        <v>6144</v>
      </c>
      <c r="F68" s="233">
        <v>9602</v>
      </c>
      <c r="G68" s="234"/>
      <c r="H68" s="233"/>
      <c r="I68" s="234"/>
      <c r="J68" s="234"/>
      <c r="K68" s="233"/>
      <c r="L68" s="234"/>
      <c r="M68" s="156">
        <f t="shared" si="0"/>
        <v>38212</v>
      </c>
      <c r="N68" s="156">
        <f t="shared" si="1"/>
        <v>0</v>
      </c>
    </row>
    <row r="69" spans="1:14" ht="12.75">
      <c r="A69" s="213" t="s">
        <v>475</v>
      </c>
      <c r="B69" s="263"/>
      <c r="C69" s="214">
        <v>39609</v>
      </c>
      <c r="D69" s="214">
        <v>23274</v>
      </c>
      <c r="E69" s="214">
        <v>6363</v>
      </c>
      <c r="F69" s="217">
        <v>9972</v>
      </c>
      <c r="G69" s="214">
        <v>0</v>
      </c>
      <c r="H69" s="217">
        <v>0</v>
      </c>
      <c r="I69" s="214">
        <v>0</v>
      </c>
      <c r="J69" s="217">
        <v>0</v>
      </c>
      <c r="K69" s="214">
        <v>0</v>
      </c>
      <c r="L69" s="217">
        <v>0</v>
      </c>
      <c r="M69" s="156">
        <f t="shared" si="0"/>
        <v>39609</v>
      </c>
      <c r="N69" s="156">
        <f t="shared" si="1"/>
        <v>0</v>
      </c>
    </row>
    <row r="70" spans="1:14" ht="12.75">
      <c r="A70" s="213" t="s">
        <v>703</v>
      </c>
      <c r="B70" s="263"/>
      <c r="C70" s="214">
        <v>381</v>
      </c>
      <c r="D70" s="214">
        <v>300</v>
      </c>
      <c r="E70" s="214">
        <v>81</v>
      </c>
      <c r="F70" s="217"/>
      <c r="G70" s="214"/>
      <c r="H70" s="217"/>
      <c r="I70" s="214"/>
      <c r="J70" s="217"/>
      <c r="K70" s="214"/>
      <c r="L70" s="217"/>
      <c r="M70" s="156">
        <f t="shared" si="0"/>
        <v>381</v>
      </c>
      <c r="N70" s="156">
        <f t="shared" si="1"/>
        <v>0</v>
      </c>
    </row>
    <row r="71" spans="1:14" ht="12.75">
      <c r="A71" s="213" t="s">
        <v>705</v>
      </c>
      <c r="B71" s="263"/>
      <c r="C71" s="214">
        <v>750</v>
      </c>
      <c r="D71" s="214">
        <v>591</v>
      </c>
      <c r="E71" s="214">
        <v>159</v>
      </c>
      <c r="F71" s="217"/>
      <c r="G71" s="214"/>
      <c r="H71" s="217"/>
      <c r="I71" s="214"/>
      <c r="J71" s="217"/>
      <c r="K71" s="214"/>
      <c r="L71" s="217"/>
      <c r="M71" s="156">
        <f t="shared" si="0"/>
        <v>750</v>
      </c>
      <c r="N71" s="156">
        <f t="shared" si="1"/>
        <v>0</v>
      </c>
    </row>
    <row r="72" spans="1:14" ht="12.75">
      <c r="A72" s="213" t="s">
        <v>704</v>
      </c>
      <c r="B72" s="263"/>
      <c r="C72" s="214">
        <v>1137</v>
      </c>
      <c r="D72" s="214">
        <v>895</v>
      </c>
      <c r="E72" s="214">
        <v>242</v>
      </c>
      <c r="F72" s="217"/>
      <c r="G72" s="214"/>
      <c r="H72" s="217"/>
      <c r="I72" s="214"/>
      <c r="J72" s="217"/>
      <c r="K72" s="214"/>
      <c r="L72" s="217"/>
      <c r="M72" s="156">
        <f t="shared" si="0"/>
        <v>1137</v>
      </c>
      <c r="N72" s="156">
        <f t="shared" si="1"/>
        <v>0</v>
      </c>
    </row>
    <row r="73" spans="1:14" ht="12.75">
      <c r="A73" s="213" t="s">
        <v>707</v>
      </c>
      <c r="B73" s="263"/>
      <c r="C73" s="214">
        <v>1300</v>
      </c>
      <c r="D73" s="214"/>
      <c r="E73" s="214"/>
      <c r="F73" s="217">
        <v>1300</v>
      </c>
      <c r="G73" s="214"/>
      <c r="H73" s="217"/>
      <c r="I73" s="214"/>
      <c r="J73" s="217"/>
      <c r="K73" s="214"/>
      <c r="L73" s="217"/>
      <c r="M73" s="156">
        <f t="shared" si="0"/>
        <v>1300</v>
      </c>
      <c r="N73" s="156">
        <f t="shared" si="1"/>
        <v>0</v>
      </c>
    </row>
    <row r="74" spans="1:14" ht="12.75">
      <c r="A74" s="213" t="s">
        <v>714</v>
      </c>
      <c r="B74" s="263"/>
      <c r="C74" s="214"/>
      <c r="D74" s="214"/>
      <c r="E74" s="214"/>
      <c r="F74" s="217">
        <v>-100</v>
      </c>
      <c r="G74" s="214"/>
      <c r="H74" s="217"/>
      <c r="I74" s="214">
        <v>100</v>
      </c>
      <c r="J74" s="217"/>
      <c r="K74" s="214"/>
      <c r="L74" s="217"/>
      <c r="M74" s="156">
        <f t="shared" si="0"/>
        <v>0</v>
      </c>
      <c r="N74" s="156">
        <f t="shared" si="1"/>
        <v>0</v>
      </c>
    </row>
    <row r="75" spans="1:14" ht="12.75">
      <c r="A75" s="213" t="s">
        <v>702</v>
      </c>
      <c r="B75" s="263"/>
      <c r="C75" s="214">
        <f aca="true" t="shared" si="18" ref="C75:L75">SUM(C70:C74)</f>
        <v>3568</v>
      </c>
      <c r="D75" s="214">
        <f t="shared" si="18"/>
        <v>1786</v>
      </c>
      <c r="E75" s="214">
        <f t="shared" si="18"/>
        <v>482</v>
      </c>
      <c r="F75" s="214">
        <f t="shared" si="18"/>
        <v>1200</v>
      </c>
      <c r="G75" s="214">
        <f t="shared" si="18"/>
        <v>0</v>
      </c>
      <c r="H75" s="214">
        <f t="shared" si="18"/>
        <v>0</v>
      </c>
      <c r="I75" s="214">
        <f t="shared" si="18"/>
        <v>100</v>
      </c>
      <c r="J75" s="214">
        <f t="shared" si="18"/>
        <v>0</v>
      </c>
      <c r="K75" s="214">
        <f t="shared" si="18"/>
        <v>0</v>
      </c>
      <c r="L75" s="214">
        <f t="shared" si="18"/>
        <v>0</v>
      </c>
      <c r="M75" s="156">
        <f t="shared" si="0"/>
        <v>3568</v>
      </c>
      <c r="N75" s="156">
        <f t="shared" si="1"/>
        <v>0</v>
      </c>
    </row>
    <row r="76" spans="1:14" ht="12.75">
      <c r="A76" s="438" t="s">
        <v>701</v>
      </c>
      <c r="B76" s="262"/>
      <c r="C76" s="216">
        <f aca="true" t="shared" si="19" ref="C76:L76">C69+C75</f>
        <v>43177</v>
      </c>
      <c r="D76" s="216">
        <f t="shared" si="19"/>
        <v>25060</v>
      </c>
      <c r="E76" s="216">
        <f t="shared" si="19"/>
        <v>6845</v>
      </c>
      <c r="F76" s="216">
        <f t="shared" si="19"/>
        <v>11172</v>
      </c>
      <c r="G76" s="216">
        <f t="shared" si="19"/>
        <v>0</v>
      </c>
      <c r="H76" s="216">
        <f t="shared" si="19"/>
        <v>0</v>
      </c>
      <c r="I76" s="216">
        <f t="shared" si="19"/>
        <v>100</v>
      </c>
      <c r="J76" s="216">
        <f t="shared" si="19"/>
        <v>0</v>
      </c>
      <c r="K76" s="216">
        <f t="shared" si="19"/>
        <v>0</v>
      </c>
      <c r="L76" s="216">
        <f t="shared" si="19"/>
        <v>0</v>
      </c>
      <c r="M76" s="156">
        <f aca="true" t="shared" si="20" ref="M76:M139">SUM(D76:L76)</f>
        <v>43177</v>
      </c>
      <c r="N76" s="156">
        <f aca="true" t="shared" si="21" ref="N76:N139">C76-M76</f>
        <v>0</v>
      </c>
    </row>
    <row r="77" spans="1:14" ht="12.75">
      <c r="A77" s="271" t="s">
        <v>296</v>
      </c>
      <c r="B77" s="219"/>
      <c r="C77" s="234"/>
      <c r="D77" s="197"/>
      <c r="E77" s="221"/>
      <c r="F77" s="220"/>
      <c r="G77" s="221"/>
      <c r="H77" s="220"/>
      <c r="I77" s="221"/>
      <c r="J77" s="220"/>
      <c r="K77" s="221"/>
      <c r="L77" s="310"/>
      <c r="M77" s="156">
        <f t="shared" si="20"/>
        <v>0</v>
      </c>
      <c r="N77" s="156">
        <f t="shared" si="21"/>
        <v>0</v>
      </c>
    </row>
    <row r="78" spans="1:14" s="68" customFormat="1" ht="12.75">
      <c r="A78" s="273" t="s">
        <v>34</v>
      </c>
      <c r="B78" s="223"/>
      <c r="C78" s="234">
        <f aca="true" t="shared" si="22" ref="C78:L78">C83+C90+C96+C103</f>
        <v>116882</v>
      </c>
      <c r="D78" s="234">
        <f t="shared" si="22"/>
        <v>33724</v>
      </c>
      <c r="E78" s="234">
        <f t="shared" si="22"/>
        <v>9082</v>
      </c>
      <c r="F78" s="234">
        <f t="shared" si="22"/>
        <v>54376</v>
      </c>
      <c r="G78" s="234">
        <f t="shared" si="22"/>
        <v>0</v>
      </c>
      <c r="H78" s="455">
        <f t="shared" si="22"/>
        <v>19700</v>
      </c>
      <c r="I78" s="234">
        <f t="shared" si="22"/>
        <v>0</v>
      </c>
      <c r="J78" s="234">
        <f t="shared" si="22"/>
        <v>0</v>
      </c>
      <c r="K78" s="234">
        <f t="shared" si="22"/>
        <v>0</v>
      </c>
      <c r="L78" s="234">
        <f t="shared" si="22"/>
        <v>0</v>
      </c>
      <c r="M78" s="156">
        <f t="shared" si="20"/>
        <v>116882</v>
      </c>
      <c r="N78" s="156">
        <f t="shared" si="21"/>
        <v>0</v>
      </c>
    </row>
    <row r="79" spans="1:14" s="68" customFormat="1" ht="12.75">
      <c r="A79" s="273" t="s">
        <v>475</v>
      </c>
      <c r="B79" s="223"/>
      <c r="C79" s="234">
        <f aca="true" t="shared" si="23" ref="C79:L79">C84+C91+C97+C104</f>
        <v>123235</v>
      </c>
      <c r="D79" s="234">
        <f t="shared" si="23"/>
        <v>33724</v>
      </c>
      <c r="E79" s="234">
        <f t="shared" si="23"/>
        <v>9082</v>
      </c>
      <c r="F79" s="234">
        <f t="shared" si="23"/>
        <v>57739</v>
      </c>
      <c r="G79" s="234">
        <f t="shared" si="23"/>
        <v>0</v>
      </c>
      <c r="H79" s="234">
        <f t="shared" si="23"/>
        <v>20790</v>
      </c>
      <c r="I79" s="234">
        <f t="shared" si="23"/>
        <v>1900</v>
      </c>
      <c r="J79" s="234">
        <f t="shared" si="23"/>
        <v>0</v>
      </c>
      <c r="K79" s="234">
        <f t="shared" si="23"/>
        <v>0</v>
      </c>
      <c r="L79" s="234">
        <f t="shared" si="23"/>
        <v>0</v>
      </c>
      <c r="M79" s="156">
        <f t="shared" si="20"/>
        <v>123235</v>
      </c>
      <c r="N79" s="156">
        <f t="shared" si="21"/>
        <v>0</v>
      </c>
    </row>
    <row r="80" spans="1:14" ht="12.75">
      <c r="A80" s="213" t="s">
        <v>702</v>
      </c>
      <c r="B80" s="263"/>
      <c r="C80" s="234">
        <f aca="true" t="shared" si="24" ref="C80:L80">C87+C93+C100+C107</f>
        <v>886</v>
      </c>
      <c r="D80" s="234">
        <f t="shared" si="24"/>
        <v>304</v>
      </c>
      <c r="E80" s="234">
        <f t="shared" si="24"/>
        <v>82</v>
      </c>
      <c r="F80" s="234">
        <f t="shared" si="24"/>
        <v>-2850</v>
      </c>
      <c r="G80" s="234">
        <f t="shared" si="24"/>
        <v>0</v>
      </c>
      <c r="H80" s="234">
        <f t="shared" si="24"/>
        <v>0</v>
      </c>
      <c r="I80" s="234">
        <f t="shared" si="24"/>
        <v>3350</v>
      </c>
      <c r="J80" s="234">
        <f t="shared" si="24"/>
        <v>0</v>
      </c>
      <c r="K80" s="234">
        <f t="shared" si="24"/>
        <v>0</v>
      </c>
      <c r="L80" s="234">
        <f t="shared" si="24"/>
        <v>0</v>
      </c>
      <c r="M80" s="156">
        <f t="shared" si="20"/>
        <v>886</v>
      </c>
      <c r="N80" s="156">
        <f t="shared" si="21"/>
        <v>0</v>
      </c>
    </row>
    <row r="81" spans="1:14" ht="12.75">
      <c r="A81" s="438" t="s">
        <v>701</v>
      </c>
      <c r="B81" s="262"/>
      <c r="C81" s="234">
        <f aca="true" t="shared" si="25" ref="C81:L81">C88+C94+C101+C108</f>
        <v>124121</v>
      </c>
      <c r="D81" s="234">
        <f t="shared" si="25"/>
        <v>34028</v>
      </c>
      <c r="E81" s="234">
        <f t="shared" si="25"/>
        <v>9164</v>
      </c>
      <c r="F81" s="234">
        <f t="shared" si="25"/>
        <v>54889</v>
      </c>
      <c r="G81" s="234">
        <f t="shared" si="25"/>
        <v>0</v>
      </c>
      <c r="H81" s="234">
        <f t="shared" si="25"/>
        <v>20790</v>
      </c>
      <c r="I81" s="234">
        <f t="shared" si="25"/>
        <v>5250</v>
      </c>
      <c r="J81" s="234">
        <f t="shared" si="25"/>
        <v>0</v>
      </c>
      <c r="K81" s="234">
        <f t="shared" si="25"/>
        <v>0</v>
      </c>
      <c r="L81" s="234">
        <f t="shared" si="25"/>
        <v>0</v>
      </c>
      <c r="M81" s="156">
        <f t="shared" si="20"/>
        <v>124121</v>
      </c>
      <c r="N81" s="156">
        <f t="shared" si="21"/>
        <v>0</v>
      </c>
    </row>
    <row r="82" spans="1:14" ht="12.75">
      <c r="A82" s="272" t="s">
        <v>147</v>
      </c>
      <c r="B82" s="247"/>
      <c r="C82" s="234"/>
      <c r="D82" s="184"/>
      <c r="E82" s="226"/>
      <c r="F82" s="225"/>
      <c r="G82" s="226"/>
      <c r="H82" s="225"/>
      <c r="I82" s="226"/>
      <c r="J82" s="225"/>
      <c r="K82" s="226"/>
      <c r="L82" s="227"/>
      <c r="M82" s="156">
        <f t="shared" si="20"/>
        <v>0</v>
      </c>
      <c r="N82" s="156">
        <f t="shared" si="21"/>
        <v>0</v>
      </c>
    </row>
    <row r="83" spans="1:14" s="68" customFormat="1" ht="12.75">
      <c r="A83" s="273" t="s">
        <v>34</v>
      </c>
      <c r="B83" s="223" t="s">
        <v>201</v>
      </c>
      <c r="C83" s="234">
        <f>SUM(D83:G83)</f>
        <v>59004</v>
      </c>
      <c r="D83" s="184">
        <v>13110</v>
      </c>
      <c r="E83" s="226">
        <v>3534</v>
      </c>
      <c r="F83" s="225">
        <v>42360</v>
      </c>
      <c r="G83" s="226"/>
      <c r="H83" s="225"/>
      <c r="I83" s="226"/>
      <c r="J83" s="225"/>
      <c r="K83" s="226"/>
      <c r="L83" s="227"/>
      <c r="M83" s="156">
        <f t="shared" si="20"/>
        <v>59004</v>
      </c>
      <c r="N83" s="156">
        <f t="shared" si="21"/>
        <v>0</v>
      </c>
    </row>
    <row r="84" spans="1:14" ht="12.75">
      <c r="A84" s="213" t="s">
        <v>475</v>
      </c>
      <c r="B84" s="263"/>
      <c r="C84" s="214">
        <v>59804</v>
      </c>
      <c r="D84" s="214">
        <v>13110</v>
      </c>
      <c r="E84" s="214">
        <v>3534</v>
      </c>
      <c r="F84" s="217">
        <v>41260</v>
      </c>
      <c r="G84" s="214">
        <v>0</v>
      </c>
      <c r="H84" s="217">
        <v>0</v>
      </c>
      <c r="I84" s="214">
        <v>1900</v>
      </c>
      <c r="J84" s="217">
        <v>0</v>
      </c>
      <c r="K84" s="214">
        <v>0</v>
      </c>
      <c r="L84" s="214">
        <v>0</v>
      </c>
      <c r="M84" s="156">
        <f t="shared" si="20"/>
        <v>59804</v>
      </c>
      <c r="N84" s="156">
        <f t="shared" si="21"/>
        <v>0</v>
      </c>
    </row>
    <row r="85" spans="1:14" ht="12.75">
      <c r="A85" s="213" t="s">
        <v>714</v>
      </c>
      <c r="B85" s="263"/>
      <c r="C85" s="214"/>
      <c r="D85" s="214"/>
      <c r="E85" s="214"/>
      <c r="F85" s="217">
        <v>-1300</v>
      </c>
      <c r="G85" s="214"/>
      <c r="H85" s="217"/>
      <c r="I85" s="214">
        <v>1300</v>
      </c>
      <c r="J85" s="217"/>
      <c r="K85" s="214"/>
      <c r="L85" s="214"/>
      <c r="M85" s="156">
        <f t="shared" si="20"/>
        <v>0</v>
      </c>
      <c r="N85" s="156">
        <f t="shared" si="21"/>
        <v>0</v>
      </c>
    </row>
    <row r="86" spans="1:14" ht="12.75">
      <c r="A86" s="213" t="s">
        <v>716</v>
      </c>
      <c r="B86" s="263"/>
      <c r="C86" s="214"/>
      <c r="D86" s="214"/>
      <c r="E86" s="214"/>
      <c r="F86" s="217">
        <v>-1200</v>
      </c>
      <c r="G86" s="214"/>
      <c r="H86" s="217"/>
      <c r="I86" s="214">
        <v>1200</v>
      </c>
      <c r="J86" s="217"/>
      <c r="K86" s="214"/>
      <c r="L86" s="214"/>
      <c r="M86" s="156">
        <f t="shared" si="20"/>
        <v>0</v>
      </c>
      <c r="N86" s="156">
        <f t="shared" si="21"/>
        <v>0</v>
      </c>
    </row>
    <row r="87" spans="1:14" ht="12.75">
      <c r="A87" s="213" t="s">
        <v>702</v>
      </c>
      <c r="B87" s="263"/>
      <c r="C87" s="214">
        <f aca="true" t="shared" si="26" ref="C87:L87">SUM(C85:C86)</f>
        <v>0</v>
      </c>
      <c r="D87" s="214">
        <f t="shared" si="26"/>
        <v>0</v>
      </c>
      <c r="E87" s="214">
        <f t="shared" si="26"/>
        <v>0</v>
      </c>
      <c r="F87" s="214">
        <f t="shared" si="26"/>
        <v>-2500</v>
      </c>
      <c r="G87" s="214">
        <f t="shared" si="26"/>
        <v>0</v>
      </c>
      <c r="H87" s="214">
        <f t="shared" si="26"/>
        <v>0</v>
      </c>
      <c r="I87" s="214">
        <f t="shared" si="26"/>
        <v>2500</v>
      </c>
      <c r="J87" s="214">
        <f t="shared" si="26"/>
        <v>0</v>
      </c>
      <c r="K87" s="214">
        <f t="shared" si="26"/>
        <v>0</v>
      </c>
      <c r="L87" s="214">
        <f t="shared" si="26"/>
        <v>0</v>
      </c>
      <c r="M87" s="156">
        <f t="shared" si="20"/>
        <v>0</v>
      </c>
      <c r="N87" s="156">
        <f t="shared" si="21"/>
        <v>0</v>
      </c>
    </row>
    <row r="88" spans="1:14" ht="12.75">
      <c r="A88" s="438" t="s">
        <v>701</v>
      </c>
      <c r="B88" s="262"/>
      <c r="C88" s="216">
        <f aca="true" t="shared" si="27" ref="C88:L88">C84+C87</f>
        <v>59804</v>
      </c>
      <c r="D88" s="216">
        <f t="shared" si="27"/>
        <v>13110</v>
      </c>
      <c r="E88" s="216">
        <f t="shared" si="27"/>
        <v>3534</v>
      </c>
      <c r="F88" s="216">
        <f t="shared" si="27"/>
        <v>38760</v>
      </c>
      <c r="G88" s="216">
        <f t="shared" si="27"/>
        <v>0</v>
      </c>
      <c r="H88" s="216">
        <f t="shared" si="27"/>
        <v>0</v>
      </c>
      <c r="I88" s="216">
        <f t="shared" si="27"/>
        <v>4400</v>
      </c>
      <c r="J88" s="216">
        <f t="shared" si="27"/>
        <v>0</v>
      </c>
      <c r="K88" s="216">
        <f t="shared" si="27"/>
        <v>0</v>
      </c>
      <c r="L88" s="216">
        <f t="shared" si="27"/>
        <v>0</v>
      </c>
      <c r="M88" s="156">
        <f t="shared" si="20"/>
        <v>59804</v>
      </c>
      <c r="N88" s="156">
        <f t="shared" si="21"/>
        <v>0</v>
      </c>
    </row>
    <row r="89" spans="1:14" ht="12.75">
      <c r="A89" s="185" t="s">
        <v>148</v>
      </c>
      <c r="B89" s="185"/>
      <c r="C89" s="234"/>
      <c r="D89" s="197"/>
      <c r="E89" s="221"/>
      <c r="F89" s="220"/>
      <c r="G89" s="221"/>
      <c r="H89" s="220"/>
      <c r="I89" s="221"/>
      <c r="J89" s="220"/>
      <c r="K89" s="221"/>
      <c r="L89" s="197"/>
      <c r="M89" s="156">
        <f t="shared" si="20"/>
        <v>0</v>
      </c>
      <c r="N89" s="156">
        <f t="shared" si="21"/>
        <v>0</v>
      </c>
    </row>
    <row r="90" spans="1:14" s="68" customFormat="1" ht="12.75">
      <c r="A90" s="273" t="s">
        <v>34</v>
      </c>
      <c r="B90" s="273" t="s">
        <v>200</v>
      </c>
      <c r="C90" s="234">
        <f>SUM(D90:G90)</f>
        <v>9325</v>
      </c>
      <c r="D90" s="184">
        <v>5374</v>
      </c>
      <c r="E90" s="226">
        <v>1451</v>
      </c>
      <c r="F90" s="225">
        <v>2500</v>
      </c>
      <c r="G90" s="226"/>
      <c r="H90" s="225"/>
      <c r="I90" s="226"/>
      <c r="J90" s="225"/>
      <c r="K90" s="226"/>
      <c r="L90" s="184"/>
      <c r="M90" s="156">
        <f t="shared" si="20"/>
        <v>9325</v>
      </c>
      <c r="N90" s="156">
        <f t="shared" si="21"/>
        <v>0</v>
      </c>
    </row>
    <row r="91" spans="1:14" ht="12.75">
      <c r="A91" s="213" t="s">
        <v>475</v>
      </c>
      <c r="B91" s="263"/>
      <c r="C91" s="214">
        <v>11066</v>
      </c>
      <c r="D91" s="214">
        <v>5374</v>
      </c>
      <c r="E91" s="214">
        <v>1451</v>
      </c>
      <c r="F91" s="217">
        <v>4241</v>
      </c>
      <c r="G91" s="214">
        <v>0</v>
      </c>
      <c r="H91" s="217">
        <v>0</v>
      </c>
      <c r="I91" s="214">
        <v>0</v>
      </c>
      <c r="J91" s="217">
        <v>0</v>
      </c>
      <c r="K91" s="214">
        <v>0</v>
      </c>
      <c r="L91" s="214">
        <v>0</v>
      </c>
      <c r="M91" s="156">
        <f t="shared" si="20"/>
        <v>11066</v>
      </c>
      <c r="N91" s="156">
        <f t="shared" si="21"/>
        <v>0</v>
      </c>
    </row>
    <row r="92" spans="1:14" ht="12.75">
      <c r="A92" s="213" t="s">
        <v>714</v>
      </c>
      <c r="B92" s="263"/>
      <c r="C92" s="214"/>
      <c r="D92" s="214"/>
      <c r="E92" s="214"/>
      <c r="F92" s="217">
        <v>-50</v>
      </c>
      <c r="G92" s="214"/>
      <c r="H92" s="217"/>
      <c r="I92" s="214">
        <v>50</v>
      </c>
      <c r="J92" s="217"/>
      <c r="K92" s="214"/>
      <c r="L92" s="214"/>
      <c r="M92" s="156">
        <f t="shared" si="20"/>
        <v>0</v>
      </c>
      <c r="N92" s="156">
        <f t="shared" si="21"/>
        <v>0</v>
      </c>
    </row>
    <row r="93" spans="1:14" ht="12.75">
      <c r="A93" s="213" t="s">
        <v>702</v>
      </c>
      <c r="B93" s="263"/>
      <c r="C93" s="214">
        <f aca="true" t="shared" si="28" ref="C93:L93">SUM(C92)</f>
        <v>0</v>
      </c>
      <c r="D93" s="214">
        <f t="shared" si="28"/>
        <v>0</v>
      </c>
      <c r="E93" s="214">
        <f t="shared" si="28"/>
        <v>0</v>
      </c>
      <c r="F93" s="214">
        <f t="shared" si="28"/>
        <v>-50</v>
      </c>
      <c r="G93" s="214">
        <f t="shared" si="28"/>
        <v>0</v>
      </c>
      <c r="H93" s="214">
        <f t="shared" si="28"/>
        <v>0</v>
      </c>
      <c r="I93" s="214">
        <f t="shared" si="28"/>
        <v>50</v>
      </c>
      <c r="J93" s="214">
        <f t="shared" si="28"/>
        <v>0</v>
      </c>
      <c r="K93" s="214">
        <f t="shared" si="28"/>
        <v>0</v>
      </c>
      <c r="L93" s="214">
        <f t="shared" si="28"/>
        <v>0</v>
      </c>
      <c r="M93" s="156">
        <f t="shared" si="20"/>
        <v>0</v>
      </c>
      <c r="N93" s="156">
        <f t="shared" si="21"/>
        <v>0</v>
      </c>
    </row>
    <row r="94" spans="1:14" ht="12.75">
      <c r="A94" s="438" t="s">
        <v>701</v>
      </c>
      <c r="B94" s="262"/>
      <c r="C94" s="216">
        <f aca="true" t="shared" si="29" ref="C94:L94">C91+C93</f>
        <v>11066</v>
      </c>
      <c r="D94" s="216">
        <f t="shared" si="29"/>
        <v>5374</v>
      </c>
      <c r="E94" s="216">
        <f t="shared" si="29"/>
        <v>1451</v>
      </c>
      <c r="F94" s="216">
        <f t="shared" si="29"/>
        <v>4191</v>
      </c>
      <c r="G94" s="216">
        <f t="shared" si="29"/>
        <v>0</v>
      </c>
      <c r="H94" s="216">
        <f t="shared" si="29"/>
        <v>0</v>
      </c>
      <c r="I94" s="216">
        <f t="shared" si="29"/>
        <v>50</v>
      </c>
      <c r="J94" s="216">
        <f t="shared" si="29"/>
        <v>0</v>
      </c>
      <c r="K94" s="216">
        <f t="shared" si="29"/>
        <v>0</v>
      </c>
      <c r="L94" s="216">
        <f t="shared" si="29"/>
        <v>0</v>
      </c>
      <c r="M94" s="156">
        <f t="shared" si="20"/>
        <v>11066</v>
      </c>
      <c r="N94" s="156">
        <f t="shared" si="21"/>
        <v>0</v>
      </c>
    </row>
    <row r="95" spans="1:14" ht="12.75">
      <c r="A95" s="185" t="s">
        <v>150</v>
      </c>
      <c r="B95" s="185"/>
      <c r="C95" s="234"/>
      <c r="D95" s="184"/>
      <c r="E95" s="221"/>
      <c r="F95" s="220"/>
      <c r="G95" s="221"/>
      <c r="H95" s="220"/>
      <c r="I95" s="221"/>
      <c r="J95" s="220"/>
      <c r="K95" s="221"/>
      <c r="L95" s="197"/>
      <c r="M95" s="156">
        <f t="shared" si="20"/>
        <v>0</v>
      </c>
      <c r="N95" s="156">
        <f t="shared" si="21"/>
        <v>0</v>
      </c>
    </row>
    <row r="96" spans="1:14" s="68" customFormat="1" ht="12.75">
      <c r="A96" s="273" t="s">
        <v>34</v>
      </c>
      <c r="B96" s="273" t="s">
        <v>200</v>
      </c>
      <c r="C96" s="234">
        <f>SUM(D96:G96)</f>
        <v>9892</v>
      </c>
      <c r="D96" s="184">
        <v>4868</v>
      </c>
      <c r="E96" s="226">
        <v>1315</v>
      </c>
      <c r="F96" s="225">
        <v>3709</v>
      </c>
      <c r="G96" s="226"/>
      <c r="H96" s="225"/>
      <c r="I96" s="226"/>
      <c r="J96" s="225"/>
      <c r="K96" s="226"/>
      <c r="L96" s="184"/>
      <c r="M96" s="156">
        <f t="shared" si="20"/>
        <v>9892</v>
      </c>
      <c r="N96" s="156">
        <f t="shared" si="21"/>
        <v>0</v>
      </c>
    </row>
    <row r="97" spans="1:14" ht="12.75">
      <c r="A97" s="213" t="s">
        <v>475</v>
      </c>
      <c r="B97" s="263"/>
      <c r="C97" s="214">
        <v>9881</v>
      </c>
      <c r="D97" s="214">
        <v>4868</v>
      </c>
      <c r="E97" s="214">
        <v>1315</v>
      </c>
      <c r="F97" s="217">
        <v>3698</v>
      </c>
      <c r="G97" s="214">
        <v>0</v>
      </c>
      <c r="H97" s="217">
        <v>0</v>
      </c>
      <c r="I97" s="214">
        <v>0</v>
      </c>
      <c r="J97" s="217">
        <v>0</v>
      </c>
      <c r="K97" s="214">
        <v>0</v>
      </c>
      <c r="L97" s="214">
        <v>0</v>
      </c>
      <c r="M97" s="156">
        <f t="shared" si="20"/>
        <v>9881</v>
      </c>
      <c r="N97" s="156">
        <f t="shared" si="21"/>
        <v>0</v>
      </c>
    </row>
    <row r="98" spans="1:14" ht="12.75">
      <c r="A98" s="213" t="s">
        <v>714</v>
      </c>
      <c r="B98" s="263"/>
      <c r="C98" s="214"/>
      <c r="D98" s="214"/>
      <c r="E98" s="214"/>
      <c r="F98" s="217">
        <v>-200</v>
      </c>
      <c r="G98" s="214"/>
      <c r="H98" s="217"/>
      <c r="I98" s="214">
        <v>200</v>
      </c>
      <c r="J98" s="217"/>
      <c r="K98" s="214"/>
      <c r="L98" s="214"/>
      <c r="M98" s="156">
        <f t="shared" si="20"/>
        <v>0</v>
      </c>
      <c r="N98" s="156">
        <f t="shared" si="21"/>
        <v>0</v>
      </c>
    </row>
    <row r="99" spans="1:14" ht="12.75">
      <c r="A99" s="213" t="s">
        <v>716</v>
      </c>
      <c r="B99" s="263"/>
      <c r="C99" s="214"/>
      <c r="D99" s="214"/>
      <c r="E99" s="214"/>
      <c r="F99" s="217">
        <v>-300</v>
      </c>
      <c r="G99" s="214"/>
      <c r="H99" s="217"/>
      <c r="I99" s="214">
        <v>300</v>
      </c>
      <c r="J99" s="217"/>
      <c r="K99" s="214"/>
      <c r="L99" s="214"/>
      <c r="M99" s="156">
        <f t="shared" si="20"/>
        <v>0</v>
      </c>
      <c r="N99" s="156">
        <f t="shared" si="21"/>
        <v>0</v>
      </c>
    </row>
    <row r="100" spans="1:14" ht="12.75">
      <c r="A100" s="213" t="s">
        <v>702</v>
      </c>
      <c r="B100" s="263"/>
      <c r="C100" s="214">
        <f aca="true" t="shared" si="30" ref="C100:L100">SUM(C98:C99)</f>
        <v>0</v>
      </c>
      <c r="D100" s="214">
        <f t="shared" si="30"/>
        <v>0</v>
      </c>
      <c r="E100" s="214">
        <f t="shared" si="30"/>
        <v>0</v>
      </c>
      <c r="F100" s="214">
        <f t="shared" si="30"/>
        <v>-500</v>
      </c>
      <c r="G100" s="214">
        <f t="shared" si="30"/>
        <v>0</v>
      </c>
      <c r="H100" s="214">
        <f t="shared" si="30"/>
        <v>0</v>
      </c>
      <c r="I100" s="214">
        <f t="shared" si="30"/>
        <v>500</v>
      </c>
      <c r="J100" s="214">
        <f t="shared" si="30"/>
        <v>0</v>
      </c>
      <c r="K100" s="214">
        <f t="shared" si="30"/>
        <v>0</v>
      </c>
      <c r="L100" s="214">
        <f t="shared" si="30"/>
        <v>0</v>
      </c>
      <c r="M100" s="156">
        <f t="shared" si="20"/>
        <v>0</v>
      </c>
      <c r="N100" s="156">
        <f t="shared" si="21"/>
        <v>0</v>
      </c>
    </row>
    <row r="101" spans="1:14" ht="12.75">
      <c r="A101" s="438" t="s">
        <v>701</v>
      </c>
      <c r="B101" s="262"/>
      <c r="C101" s="216">
        <f aca="true" t="shared" si="31" ref="C101:L101">C97+C100</f>
        <v>9881</v>
      </c>
      <c r="D101" s="216">
        <f t="shared" si="31"/>
        <v>4868</v>
      </c>
      <c r="E101" s="216">
        <f t="shared" si="31"/>
        <v>1315</v>
      </c>
      <c r="F101" s="216">
        <f t="shared" si="31"/>
        <v>3198</v>
      </c>
      <c r="G101" s="216">
        <f t="shared" si="31"/>
        <v>0</v>
      </c>
      <c r="H101" s="216">
        <f t="shared" si="31"/>
        <v>0</v>
      </c>
      <c r="I101" s="216">
        <f t="shared" si="31"/>
        <v>500</v>
      </c>
      <c r="J101" s="216">
        <f t="shared" si="31"/>
        <v>0</v>
      </c>
      <c r="K101" s="216">
        <f t="shared" si="31"/>
        <v>0</v>
      </c>
      <c r="L101" s="216">
        <f t="shared" si="31"/>
        <v>0</v>
      </c>
      <c r="M101" s="156">
        <f t="shared" si="20"/>
        <v>9881</v>
      </c>
      <c r="N101" s="156">
        <f t="shared" si="21"/>
        <v>0</v>
      </c>
    </row>
    <row r="102" spans="1:14" ht="12.75">
      <c r="A102" s="185" t="s">
        <v>149</v>
      </c>
      <c r="B102" s="185"/>
      <c r="C102" s="234"/>
      <c r="D102" s="184"/>
      <c r="E102" s="221"/>
      <c r="F102" s="220"/>
      <c r="G102" s="221"/>
      <c r="H102" s="220"/>
      <c r="I102" s="221"/>
      <c r="J102" s="220"/>
      <c r="K102" s="221"/>
      <c r="L102" s="197"/>
      <c r="M102" s="156">
        <f t="shared" si="20"/>
        <v>0</v>
      </c>
      <c r="N102" s="156">
        <f t="shared" si="21"/>
        <v>0</v>
      </c>
    </row>
    <row r="103" spans="1:14" s="68" customFormat="1" ht="12.75">
      <c r="A103" s="273" t="s">
        <v>34</v>
      </c>
      <c r="B103" s="273" t="s">
        <v>200</v>
      </c>
      <c r="C103" s="234">
        <f>SUM(D103:L103)</f>
        <v>38661</v>
      </c>
      <c r="D103" s="184">
        <v>10372</v>
      </c>
      <c r="E103" s="226">
        <v>2782</v>
      </c>
      <c r="F103" s="225">
        <v>5807</v>
      </c>
      <c r="G103" s="226"/>
      <c r="H103" s="225">
        <v>19700</v>
      </c>
      <c r="I103" s="226"/>
      <c r="J103" s="226"/>
      <c r="K103" s="305"/>
      <c r="L103" s="184"/>
      <c r="M103" s="156">
        <f t="shared" si="20"/>
        <v>38661</v>
      </c>
      <c r="N103" s="156">
        <f t="shared" si="21"/>
        <v>0</v>
      </c>
    </row>
    <row r="104" spans="1:14" ht="12.75">
      <c r="A104" s="213" t="s">
        <v>475</v>
      </c>
      <c r="B104" s="263"/>
      <c r="C104" s="214">
        <v>42484</v>
      </c>
      <c r="D104" s="214">
        <v>10372</v>
      </c>
      <c r="E104" s="214">
        <v>2782</v>
      </c>
      <c r="F104" s="217">
        <v>8540</v>
      </c>
      <c r="G104" s="214">
        <v>0</v>
      </c>
      <c r="H104" s="217">
        <v>20790</v>
      </c>
      <c r="I104" s="214">
        <v>0</v>
      </c>
      <c r="J104" s="217">
        <v>0</v>
      </c>
      <c r="K104" s="214">
        <v>0</v>
      </c>
      <c r="L104" s="214">
        <v>0</v>
      </c>
      <c r="M104" s="156">
        <f t="shared" si="20"/>
        <v>42484</v>
      </c>
      <c r="N104" s="156">
        <f t="shared" si="21"/>
        <v>0</v>
      </c>
    </row>
    <row r="105" spans="1:14" ht="12.75">
      <c r="A105" s="213" t="s">
        <v>711</v>
      </c>
      <c r="B105" s="263"/>
      <c r="C105" s="214">
        <v>886</v>
      </c>
      <c r="D105" s="214">
        <v>304</v>
      </c>
      <c r="E105" s="214">
        <v>82</v>
      </c>
      <c r="F105" s="217">
        <v>500</v>
      </c>
      <c r="G105" s="214"/>
      <c r="H105" s="217"/>
      <c r="I105" s="214"/>
      <c r="J105" s="217"/>
      <c r="K105" s="214"/>
      <c r="L105" s="217"/>
      <c r="M105" s="156">
        <f t="shared" si="20"/>
        <v>886</v>
      </c>
      <c r="N105" s="156">
        <f t="shared" si="21"/>
        <v>0</v>
      </c>
    </row>
    <row r="106" spans="1:14" ht="12.75">
      <c r="A106" s="213" t="s">
        <v>714</v>
      </c>
      <c r="B106" s="263"/>
      <c r="C106" s="214"/>
      <c r="D106" s="214"/>
      <c r="E106" s="214"/>
      <c r="F106" s="217">
        <v>-300</v>
      </c>
      <c r="G106" s="214"/>
      <c r="H106" s="217"/>
      <c r="I106" s="214">
        <v>300</v>
      </c>
      <c r="J106" s="217"/>
      <c r="K106" s="214"/>
      <c r="L106" s="217"/>
      <c r="M106" s="156">
        <f t="shared" si="20"/>
        <v>0</v>
      </c>
      <c r="N106" s="156">
        <f t="shared" si="21"/>
        <v>0</v>
      </c>
    </row>
    <row r="107" spans="1:14" ht="12.75">
      <c r="A107" s="213" t="s">
        <v>702</v>
      </c>
      <c r="B107" s="263"/>
      <c r="C107" s="214">
        <f aca="true" t="shared" si="32" ref="C107:L107">SUM(C105:C106)</f>
        <v>886</v>
      </c>
      <c r="D107" s="214">
        <f t="shared" si="32"/>
        <v>304</v>
      </c>
      <c r="E107" s="214">
        <f t="shared" si="32"/>
        <v>82</v>
      </c>
      <c r="F107" s="214">
        <f t="shared" si="32"/>
        <v>200</v>
      </c>
      <c r="G107" s="214">
        <f t="shared" si="32"/>
        <v>0</v>
      </c>
      <c r="H107" s="214">
        <f t="shared" si="32"/>
        <v>0</v>
      </c>
      <c r="I107" s="214">
        <f t="shared" si="32"/>
        <v>300</v>
      </c>
      <c r="J107" s="214">
        <f t="shared" si="32"/>
        <v>0</v>
      </c>
      <c r="K107" s="214">
        <f t="shared" si="32"/>
        <v>0</v>
      </c>
      <c r="L107" s="214">
        <f t="shared" si="32"/>
        <v>0</v>
      </c>
      <c r="M107" s="156">
        <f t="shared" si="20"/>
        <v>886</v>
      </c>
      <c r="N107" s="156">
        <f t="shared" si="21"/>
        <v>0</v>
      </c>
    </row>
    <row r="108" spans="1:14" ht="12.75">
      <c r="A108" s="438" t="s">
        <v>701</v>
      </c>
      <c r="B108" s="262"/>
      <c r="C108" s="216">
        <f aca="true" t="shared" si="33" ref="C108:L108">C104+C107</f>
        <v>43370</v>
      </c>
      <c r="D108" s="216">
        <f t="shared" si="33"/>
        <v>10676</v>
      </c>
      <c r="E108" s="216">
        <f t="shared" si="33"/>
        <v>2864</v>
      </c>
      <c r="F108" s="216">
        <f t="shared" si="33"/>
        <v>8740</v>
      </c>
      <c r="G108" s="216">
        <f t="shared" si="33"/>
        <v>0</v>
      </c>
      <c r="H108" s="216">
        <f t="shared" si="33"/>
        <v>20790</v>
      </c>
      <c r="I108" s="216">
        <f t="shared" si="33"/>
        <v>300</v>
      </c>
      <c r="J108" s="216">
        <f t="shared" si="33"/>
        <v>0</v>
      </c>
      <c r="K108" s="216">
        <f t="shared" si="33"/>
        <v>0</v>
      </c>
      <c r="L108" s="216">
        <f t="shared" si="33"/>
        <v>0</v>
      </c>
      <c r="M108" s="156">
        <f t="shared" si="20"/>
        <v>43370</v>
      </c>
      <c r="N108" s="156">
        <f t="shared" si="21"/>
        <v>0</v>
      </c>
    </row>
    <row r="109" spans="1:14" ht="12.75">
      <c r="A109" s="292" t="s">
        <v>302</v>
      </c>
      <c r="B109" s="306"/>
      <c r="C109" s="234"/>
      <c r="D109" s="291"/>
      <c r="E109" s="221"/>
      <c r="F109" s="220"/>
      <c r="G109" s="221"/>
      <c r="H109" s="220"/>
      <c r="I109" s="221"/>
      <c r="J109" s="221"/>
      <c r="K109" s="220"/>
      <c r="L109" s="197"/>
      <c r="M109" s="156">
        <f t="shared" si="20"/>
        <v>0</v>
      </c>
      <c r="N109" s="156">
        <f t="shared" si="21"/>
        <v>0</v>
      </c>
    </row>
    <row r="110" spans="1:14" s="68" customFormat="1" ht="12.75">
      <c r="A110" s="273" t="s">
        <v>34</v>
      </c>
      <c r="B110" s="273" t="s">
        <v>200</v>
      </c>
      <c r="C110" s="234">
        <f>SUM(D110:G110)</f>
        <v>60000</v>
      </c>
      <c r="D110" s="406">
        <v>16065</v>
      </c>
      <c r="E110" s="226">
        <v>4277</v>
      </c>
      <c r="F110" s="225">
        <v>39658</v>
      </c>
      <c r="G110" s="226"/>
      <c r="H110" s="225"/>
      <c r="I110" s="226"/>
      <c r="J110" s="226"/>
      <c r="K110" s="225"/>
      <c r="L110" s="184"/>
      <c r="M110" s="156">
        <f t="shared" si="20"/>
        <v>60000</v>
      </c>
      <c r="N110" s="156">
        <f t="shared" si="21"/>
        <v>0</v>
      </c>
    </row>
    <row r="111" spans="1:14" ht="12.75">
      <c r="A111" s="213" t="s">
        <v>475</v>
      </c>
      <c r="B111" s="263"/>
      <c r="C111" s="214">
        <v>77222</v>
      </c>
      <c r="D111" s="214">
        <v>16073</v>
      </c>
      <c r="E111" s="214">
        <v>4279</v>
      </c>
      <c r="F111" s="217">
        <v>44638</v>
      </c>
      <c r="G111" s="214">
        <v>0</v>
      </c>
      <c r="H111" s="217">
        <v>0</v>
      </c>
      <c r="I111" s="214">
        <v>12232</v>
      </c>
      <c r="J111" s="217">
        <v>0</v>
      </c>
      <c r="K111" s="214">
        <v>0</v>
      </c>
      <c r="L111" s="214">
        <v>0</v>
      </c>
      <c r="M111" s="156">
        <f t="shared" si="20"/>
        <v>77222</v>
      </c>
      <c r="N111" s="156">
        <f t="shared" si="21"/>
        <v>0</v>
      </c>
    </row>
    <row r="112" spans="1:14" ht="12.75">
      <c r="A112" s="213" t="s">
        <v>710</v>
      </c>
      <c r="B112" s="263"/>
      <c r="C112" s="214">
        <v>2860</v>
      </c>
      <c r="D112" s="214"/>
      <c r="E112" s="214"/>
      <c r="F112" s="217"/>
      <c r="G112" s="214"/>
      <c r="H112" s="217"/>
      <c r="I112" s="214">
        <v>2860</v>
      </c>
      <c r="J112" s="217"/>
      <c r="K112" s="214"/>
      <c r="L112" s="217"/>
      <c r="M112" s="156">
        <f t="shared" si="20"/>
        <v>2860</v>
      </c>
      <c r="N112" s="156">
        <f t="shared" si="21"/>
        <v>0</v>
      </c>
    </row>
    <row r="113" spans="1:14" ht="12.75">
      <c r="A113" s="213" t="s">
        <v>709</v>
      </c>
      <c r="B113" s="263"/>
      <c r="C113" s="214">
        <v>3021</v>
      </c>
      <c r="D113" s="214"/>
      <c r="E113" s="214"/>
      <c r="F113" s="217">
        <v>3021</v>
      </c>
      <c r="G113" s="214"/>
      <c r="H113" s="217"/>
      <c r="I113" s="214"/>
      <c r="J113" s="217"/>
      <c r="K113" s="214"/>
      <c r="L113" s="217"/>
      <c r="M113" s="156">
        <f t="shared" si="20"/>
        <v>3021</v>
      </c>
      <c r="N113" s="156">
        <f t="shared" si="21"/>
        <v>0</v>
      </c>
    </row>
    <row r="114" spans="1:14" ht="12.75">
      <c r="A114" s="213" t="s">
        <v>714</v>
      </c>
      <c r="B114" s="263"/>
      <c r="C114" s="214">
        <v>0</v>
      </c>
      <c r="D114" s="214"/>
      <c r="E114" s="214"/>
      <c r="F114" s="217">
        <v>-5138</v>
      </c>
      <c r="G114" s="214"/>
      <c r="H114" s="217"/>
      <c r="I114" s="214">
        <v>5138</v>
      </c>
      <c r="J114" s="217"/>
      <c r="K114" s="214"/>
      <c r="L114" s="217"/>
      <c r="M114" s="156">
        <f t="shared" si="20"/>
        <v>0</v>
      </c>
      <c r="N114" s="156">
        <f t="shared" si="21"/>
        <v>0</v>
      </c>
    </row>
    <row r="115" spans="1:14" ht="12.75">
      <c r="A115" s="213" t="s">
        <v>702</v>
      </c>
      <c r="B115" s="263"/>
      <c r="C115" s="214">
        <f aca="true" t="shared" si="34" ref="C115:L115">SUM(C112:C114)</f>
        <v>5881</v>
      </c>
      <c r="D115" s="214">
        <f t="shared" si="34"/>
        <v>0</v>
      </c>
      <c r="E115" s="214">
        <f t="shared" si="34"/>
        <v>0</v>
      </c>
      <c r="F115" s="214">
        <f t="shared" si="34"/>
        <v>-2117</v>
      </c>
      <c r="G115" s="214">
        <f t="shared" si="34"/>
        <v>0</v>
      </c>
      <c r="H115" s="214">
        <f t="shared" si="34"/>
        <v>0</v>
      </c>
      <c r="I115" s="214">
        <f t="shared" si="34"/>
        <v>7998</v>
      </c>
      <c r="J115" s="214">
        <f t="shared" si="34"/>
        <v>0</v>
      </c>
      <c r="K115" s="214">
        <f t="shared" si="34"/>
        <v>0</v>
      </c>
      <c r="L115" s="214">
        <f t="shared" si="34"/>
        <v>0</v>
      </c>
      <c r="M115" s="156">
        <f t="shared" si="20"/>
        <v>5881</v>
      </c>
      <c r="N115" s="156">
        <f t="shared" si="21"/>
        <v>0</v>
      </c>
    </row>
    <row r="116" spans="1:14" ht="12.75">
      <c r="A116" s="438" t="s">
        <v>701</v>
      </c>
      <c r="B116" s="262"/>
      <c r="C116" s="216">
        <f aca="true" t="shared" si="35" ref="C116:L116">C111+C115</f>
        <v>83103</v>
      </c>
      <c r="D116" s="216">
        <f t="shared" si="35"/>
        <v>16073</v>
      </c>
      <c r="E116" s="216">
        <f t="shared" si="35"/>
        <v>4279</v>
      </c>
      <c r="F116" s="216">
        <f t="shared" si="35"/>
        <v>42521</v>
      </c>
      <c r="G116" s="216">
        <f t="shared" si="35"/>
        <v>0</v>
      </c>
      <c r="H116" s="216">
        <f t="shared" si="35"/>
        <v>0</v>
      </c>
      <c r="I116" s="216">
        <f t="shared" si="35"/>
        <v>20230</v>
      </c>
      <c r="J116" s="216">
        <f t="shared" si="35"/>
        <v>0</v>
      </c>
      <c r="K116" s="216">
        <f t="shared" si="35"/>
        <v>0</v>
      </c>
      <c r="L116" s="216">
        <f t="shared" si="35"/>
        <v>0</v>
      </c>
      <c r="M116" s="156">
        <f t="shared" si="20"/>
        <v>83103</v>
      </c>
      <c r="N116" s="156">
        <f t="shared" si="21"/>
        <v>0</v>
      </c>
    </row>
    <row r="117" spans="1:14" ht="12.75">
      <c r="A117" s="210" t="s">
        <v>303</v>
      </c>
      <c r="B117" s="210"/>
      <c r="C117" s="234"/>
      <c r="D117" s="248"/>
      <c r="E117" s="249"/>
      <c r="F117" s="248"/>
      <c r="G117" s="249"/>
      <c r="H117" s="248"/>
      <c r="I117" s="249"/>
      <c r="J117" s="249"/>
      <c r="K117" s="248"/>
      <c r="L117" s="249"/>
      <c r="M117" s="156">
        <f t="shared" si="20"/>
        <v>0</v>
      </c>
      <c r="N117" s="156">
        <f t="shared" si="21"/>
        <v>0</v>
      </c>
    </row>
    <row r="118" spans="1:14" s="68" customFormat="1" ht="12.75">
      <c r="A118" s="246" t="s">
        <v>34</v>
      </c>
      <c r="B118" s="246"/>
      <c r="C118" s="234">
        <f aca="true" t="shared" si="36" ref="C118:L118">C123+C131+C138</f>
        <v>417946</v>
      </c>
      <c r="D118" s="234">
        <f t="shared" si="36"/>
        <v>110920</v>
      </c>
      <c r="E118" s="234">
        <f t="shared" si="36"/>
        <v>29812</v>
      </c>
      <c r="F118" s="234">
        <f t="shared" si="36"/>
        <v>277214</v>
      </c>
      <c r="G118" s="234">
        <f t="shared" si="36"/>
        <v>0</v>
      </c>
      <c r="H118" s="234">
        <f t="shared" si="36"/>
        <v>0</v>
      </c>
      <c r="I118" s="234">
        <f t="shared" si="36"/>
        <v>0</v>
      </c>
      <c r="J118" s="234">
        <f t="shared" si="36"/>
        <v>0</v>
      </c>
      <c r="K118" s="234">
        <f t="shared" si="36"/>
        <v>0</v>
      </c>
      <c r="L118" s="234">
        <f t="shared" si="36"/>
        <v>0</v>
      </c>
      <c r="M118" s="156">
        <f t="shared" si="20"/>
        <v>417946</v>
      </c>
      <c r="N118" s="156">
        <f t="shared" si="21"/>
        <v>0</v>
      </c>
    </row>
    <row r="119" spans="1:14" s="68" customFormat="1" ht="12.75">
      <c r="A119" s="213" t="s">
        <v>475</v>
      </c>
      <c r="B119" s="246"/>
      <c r="C119" s="234">
        <f aca="true" t="shared" si="37" ref="C119:L119">C124+C132+C139</f>
        <v>437938</v>
      </c>
      <c r="D119" s="234">
        <f t="shared" si="37"/>
        <v>116569</v>
      </c>
      <c r="E119" s="234">
        <f t="shared" si="37"/>
        <v>31337</v>
      </c>
      <c r="F119" s="234">
        <f t="shared" si="37"/>
        <v>290032</v>
      </c>
      <c r="G119" s="234">
        <f t="shared" si="37"/>
        <v>0</v>
      </c>
      <c r="H119" s="234">
        <f t="shared" si="37"/>
        <v>0</v>
      </c>
      <c r="I119" s="234">
        <f t="shared" si="37"/>
        <v>0</v>
      </c>
      <c r="J119" s="234">
        <f t="shared" si="37"/>
        <v>0</v>
      </c>
      <c r="K119" s="234">
        <f t="shared" si="37"/>
        <v>0</v>
      </c>
      <c r="L119" s="234">
        <f t="shared" si="37"/>
        <v>0</v>
      </c>
      <c r="M119" s="156">
        <f t="shared" si="20"/>
        <v>437938</v>
      </c>
      <c r="N119" s="156">
        <f t="shared" si="21"/>
        <v>0</v>
      </c>
    </row>
    <row r="120" spans="1:14" ht="12.75">
      <c r="A120" s="213" t="s">
        <v>702</v>
      </c>
      <c r="B120" s="263"/>
      <c r="C120" s="234">
        <f aca="true" t="shared" si="38" ref="C120:L120">C128+C135+C140</f>
        <v>28187</v>
      </c>
      <c r="D120" s="234">
        <f t="shared" si="38"/>
        <v>6400</v>
      </c>
      <c r="E120" s="234">
        <f t="shared" si="38"/>
        <v>1385</v>
      </c>
      <c r="F120" s="234">
        <f t="shared" si="38"/>
        <v>18457</v>
      </c>
      <c r="G120" s="234">
        <f t="shared" si="38"/>
        <v>0</v>
      </c>
      <c r="H120" s="234">
        <f t="shared" si="38"/>
        <v>0</v>
      </c>
      <c r="I120" s="234">
        <f t="shared" si="38"/>
        <v>1945</v>
      </c>
      <c r="J120" s="234">
        <f t="shared" si="38"/>
        <v>0</v>
      </c>
      <c r="K120" s="234">
        <f t="shared" si="38"/>
        <v>0</v>
      </c>
      <c r="L120" s="234">
        <f t="shared" si="38"/>
        <v>0</v>
      </c>
      <c r="M120" s="156">
        <f t="shared" si="20"/>
        <v>28187</v>
      </c>
      <c r="N120" s="156">
        <f t="shared" si="21"/>
        <v>0</v>
      </c>
    </row>
    <row r="121" spans="1:14" ht="12.75">
      <c r="A121" s="438" t="s">
        <v>701</v>
      </c>
      <c r="B121" s="262"/>
      <c r="C121" s="231">
        <f aca="true" t="shared" si="39" ref="C121:L121">C129+C136+C141</f>
        <v>466125</v>
      </c>
      <c r="D121" s="231">
        <f t="shared" si="39"/>
        <v>122969</v>
      </c>
      <c r="E121" s="231">
        <f t="shared" si="39"/>
        <v>32722</v>
      </c>
      <c r="F121" s="231">
        <f t="shared" si="39"/>
        <v>308489</v>
      </c>
      <c r="G121" s="231">
        <f t="shared" si="39"/>
        <v>0</v>
      </c>
      <c r="H121" s="231">
        <f t="shared" si="39"/>
        <v>0</v>
      </c>
      <c r="I121" s="231">
        <f t="shared" si="39"/>
        <v>1945</v>
      </c>
      <c r="J121" s="231">
        <f t="shared" si="39"/>
        <v>0</v>
      </c>
      <c r="K121" s="231">
        <f t="shared" si="39"/>
        <v>0</v>
      </c>
      <c r="L121" s="231">
        <f t="shared" si="39"/>
        <v>0</v>
      </c>
      <c r="M121" s="156">
        <f t="shared" si="20"/>
        <v>466125</v>
      </c>
      <c r="N121" s="156">
        <f t="shared" si="21"/>
        <v>0</v>
      </c>
    </row>
    <row r="122" spans="1:14" ht="12.75">
      <c r="A122" s="460" t="s">
        <v>317</v>
      </c>
      <c r="B122" s="460"/>
      <c r="C122" s="234"/>
      <c r="D122" s="459"/>
      <c r="E122" s="457"/>
      <c r="F122" s="458"/>
      <c r="G122" s="457"/>
      <c r="H122" s="458"/>
      <c r="I122" s="457"/>
      <c r="J122" s="457"/>
      <c r="K122" s="458"/>
      <c r="L122" s="457"/>
      <c r="M122" s="156">
        <f t="shared" si="20"/>
        <v>0</v>
      </c>
      <c r="N122" s="156">
        <f t="shared" si="21"/>
        <v>0</v>
      </c>
    </row>
    <row r="123" spans="1:14" ht="12.75">
      <c r="A123" s="246" t="s">
        <v>34</v>
      </c>
      <c r="B123" s="246" t="s">
        <v>200</v>
      </c>
      <c r="C123" s="234">
        <f>SUM(D123:G123)</f>
        <v>33136</v>
      </c>
      <c r="D123" s="456">
        <v>20674</v>
      </c>
      <c r="E123" s="234">
        <v>5552</v>
      </c>
      <c r="F123" s="233">
        <v>6910</v>
      </c>
      <c r="G123" s="234"/>
      <c r="H123" s="233"/>
      <c r="I123" s="234"/>
      <c r="J123" s="234"/>
      <c r="K123" s="233"/>
      <c r="L123" s="234"/>
      <c r="M123" s="156">
        <f t="shared" si="20"/>
        <v>33136</v>
      </c>
      <c r="N123" s="156">
        <f t="shared" si="21"/>
        <v>0</v>
      </c>
    </row>
    <row r="124" spans="1:14" ht="12.75">
      <c r="A124" s="213" t="s">
        <v>475</v>
      </c>
      <c r="B124" s="263"/>
      <c r="C124" s="214">
        <v>39262</v>
      </c>
      <c r="D124" s="214">
        <v>20732</v>
      </c>
      <c r="E124" s="214">
        <v>5567</v>
      </c>
      <c r="F124" s="217">
        <v>12963</v>
      </c>
      <c r="G124" s="214">
        <v>0</v>
      </c>
      <c r="H124" s="217">
        <v>0</v>
      </c>
      <c r="I124" s="214">
        <v>0</v>
      </c>
      <c r="J124" s="217">
        <v>0</v>
      </c>
      <c r="K124" s="214">
        <v>0</v>
      </c>
      <c r="L124" s="214">
        <v>0</v>
      </c>
      <c r="M124" s="156">
        <f t="shared" si="20"/>
        <v>39262</v>
      </c>
      <c r="N124" s="156">
        <f t="shared" si="21"/>
        <v>0</v>
      </c>
    </row>
    <row r="125" spans="1:14" ht="12.75">
      <c r="A125" s="213" t="s">
        <v>703</v>
      </c>
      <c r="B125" s="263"/>
      <c r="C125" s="214">
        <v>109</v>
      </c>
      <c r="D125" s="214">
        <v>86</v>
      </c>
      <c r="E125" s="214">
        <v>23</v>
      </c>
      <c r="F125" s="217"/>
      <c r="G125" s="214"/>
      <c r="H125" s="217"/>
      <c r="I125" s="214"/>
      <c r="J125" s="217"/>
      <c r="K125" s="214"/>
      <c r="L125" s="217"/>
      <c r="M125" s="156">
        <f t="shared" si="20"/>
        <v>109</v>
      </c>
      <c r="N125" s="156">
        <f t="shared" si="21"/>
        <v>0</v>
      </c>
    </row>
    <row r="126" spans="1:14" ht="12.75">
      <c r="A126" s="213" t="s">
        <v>715</v>
      </c>
      <c r="B126" s="263"/>
      <c r="C126" s="214">
        <v>1268</v>
      </c>
      <c r="D126" s="214">
        <v>1268</v>
      </c>
      <c r="E126" s="214"/>
      <c r="F126" s="217"/>
      <c r="G126" s="214"/>
      <c r="H126" s="217"/>
      <c r="I126" s="214"/>
      <c r="J126" s="217"/>
      <c r="K126" s="214"/>
      <c r="L126" s="217"/>
      <c r="M126" s="156">
        <f t="shared" si="20"/>
        <v>1268</v>
      </c>
      <c r="N126" s="156">
        <f t="shared" si="21"/>
        <v>0</v>
      </c>
    </row>
    <row r="127" spans="1:14" ht="12.75">
      <c r="A127" s="213" t="s">
        <v>714</v>
      </c>
      <c r="B127" s="263"/>
      <c r="C127" s="214"/>
      <c r="D127" s="214"/>
      <c r="E127" s="214"/>
      <c r="F127" s="217">
        <v>-320</v>
      </c>
      <c r="G127" s="214"/>
      <c r="H127" s="217"/>
      <c r="I127" s="214">
        <v>320</v>
      </c>
      <c r="J127" s="217"/>
      <c r="K127" s="214"/>
      <c r="L127" s="217"/>
      <c r="M127" s="156">
        <f t="shared" si="20"/>
        <v>0</v>
      </c>
      <c r="N127" s="156">
        <f t="shared" si="21"/>
        <v>0</v>
      </c>
    </row>
    <row r="128" spans="1:14" ht="12.75">
      <c r="A128" s="213" t="s">
        <v>702</v>
      </c>
      <c r="B128" s="263"/>
      <c r="C128" s="214">
        <f aca="true" t="shared" si="40" ref="C128:L128">SUM(C125:C127)</f>
        <v>1377</v>
      </c>
      <c r="D128" s="214">
        <f t="shared" si="40"/>
        <v>1354</v>
      </c>
      <c r="E128" s="214">
        <f t="shared" si="40"/>
        <v>23</v>
      </c>
      <c r="F128" s="214">
        <f t="shared" si="40"/>
        <v>-320</v>
      </c>
      <c r="G128" s="214">
        <f t="shared" si="40"/>
        <v>0</v>
      </c>
      <c r="H128" s="214">
        <f t="shared" si="40"/>
        <v>0</v>
      </c>
      <c r="I128" s="214">
        <f t="shared" si="40"/>
        <v>320</v>
      </c>
      <c r="J128" s="214">
        <f t="shared" si="40"/>
        <v>0</v>
      </c>
      <c r="K128" s="214">
        <f t="shared" si="40"/>
        <v>0</v>
      </c>
      <c r="L128" s="214">
        <f t="shared" si="40"/>
        <v>0</v>
      </c>
      <c r="M128" s="156">
        <f t="shared" si="20"/>
        <v>1377</v>
      </c>
      <c r="N128" s="156">
        <f t="shared" si="21"/>
        <v>0</v>
      </c>
    </row>
    <row r="129" spans="1:14" ht="12.75">
      <c r="A129" s="438" t="s">
        <v>701</v>
      </c>
      <c r="B129" s="262"/>
      <c r="C129" s="216">
        <f aca="true" t="shared" si="41" ref="C129:L129">C124+C128</f>
        <v>40639</v>
      </c>
      <c r="D129" s="216">
        <f t="shared" si="41"/>
        <v>22086</v>
      </c>
      <c r="E129" s="216">
        <f t="shared" si="41"/>
        <v>5590</v>
      </c>
      <c r="F129" s="216">
        <f t="shared" si="41"/>
        <v>12643</v>
      </c>
      <c r="G129" s="216">
        <f t="shared" si="41"/>
        <v>0</v>
      </c>
      <c r="H129" s="216">
        <f t="shared" si="41"/>
        <v>0</v>
      </c>
      <c r="I129" s="216">
        <f t="shared" si="41"/>
        <v>320</v>
      </c>
      <c r="J129" s="216">
        <f t="shared" si="41"/>
        <v>0</v>
      </c>
      <c r="K129" s="216">
        <f t="shared" si="41"/>
        <v>0</v>
      </c>
      <c r="L129" s="216">
        <f t="shared" si="41"/>
        <v>0</v>
      </c>
      <c r="M129" s="156">
        <f t="shared" si="20"/>
        <v>40639</v>
      </c>
      <c r="N129" s="156">
        <f t="shared" si="21"/>
        <v>0</v>
      </c>
    </row>
    <row r="130" spans="1:14" ht="12.75">
      <c r="A130" s="236" t="s">
        <v>318</v>
      </c>
      <c r="B130" s="236"/>
      <c r="C130" s="234"/>
      <c r="D130" s="233"/>
      <c r="E130" s="230"/>
      <c r="F130" s="229"/>
      <c r="G130" s="230"/>
      <c r="H130" s="229"/>
      <c r="I130" s="230"/>
      <c r="J130" s="230"/>
      <c r="K130" s="229"/>
      <c r="L130" s="230"/>
      <c r="M130" s="156">
        <f t="shared" si="20"/>
        <v>0</v>
      </c>
      <c r="N130" s="156">
        <f t="shared" si="21"/>
        <v>0</v>
      </c>
    </row>
    <row r="131" spans="1:14" s="68" customFormat="1" ht="12.75">
      <c r="A131" s="246" t="s">
        <v>34</v>
      </c>
      <c r="B131" s="246" t="s">
        <v>200</v>
      </c>
      <c r="C131" s="234">
        <f>SUM(D131:G131)</f>
        <v>24960</v>
      </c>
      <c r="D131" s="456">
        <v>17151</v>
      </c>
      <c r="E131" s="234">
        <v>4666</v>
      </c>
      <c r="F131" s="233">
        <v>3143</v>
      </c>
      <c r="G131" s="234"/>
      <c r="H131" s="233"/>
      <c r="I131" s="234"/>
      <c r="J131" s="234"/>
      <c r="K131" s="233"/>
      <c r="L131" s="234"/>
      <c r="M131" s="156">
        <f t="shared" si="20"/>
        <v>24960</v>
      </c>
      <c r="N131" s="156">
        <f t="shared" si="21"/>
        <v>0</v>
      </c>
    </row>
    <row r="132" spans="1:14" ht="12.75">
      <c r="A132" s="213" t="s">
        <v>475</v>
      </c>
      <c r="B132" s="263"/>
      <c r="C132" s="214">
        <v>27220</v>
      </c>
      <c r="D132" s="214">
        <v>17151</v>
      </c>
      <c r="E132" s="214">
        <v>4666</v>
      </c>
      <c r="F132" s="217">
        <v>5403</v>
      </c>
      <c r="G132" s="214">
        <v>0</v>
      </c>
      <c r="H132" s="217">
        <v>0</v>
      </c>
      <c r="I132" s="214">
        <v>0</v>
      </c>
      <c r="J132" s="217">
        <v>0</v>
      </c>
      <c r="K132" s="214">
        <v>0</v>
      </c>
      <c r="L132" s="214">
        <v>0</v>
      </c>
      <c r="M132" s="156">
        <f t="shared" si="20"/>
        <v>27220</v>
      </c>
      <c r="N132" s="156">
        <f t="shared" si="21"/>
        <v>0</v>
      </c>
    </row>
    <row r="133" spans="1:14" ht="12.75">
      <c r="A133" s="213" t="s">
        <v>479</v>
      </c>
      <c r="B133" s="263"/>
      <c r="C133" s="214"/>
      <c r="D133" s="214">
        <v>1258</v>
      </c>
      <c r="E133" s="214">
        <v>340</v>
      </c>
      <c r="F133" s="217">
        <v>-1598</v>
      </c>
      <c r="G133" s="214"/>
      <c r="H133" s="217"/>
      <c r="I133" s="214"/>
      <c r="J133" s="217"/>
      <c r="K133" s="214"/>
      <c r="L133" s="217"/>
      <c r="M133" s="156">
        <f t="shared" si="20"/>
        <v>0</v>
      </c>
      <c r="N133" s="156">
        <f t="shared" si="21"/>
        <v>0</v>
      </c>
    </row>
    <row r="134" spans="1:14" ht="12.75">
      <c r="A134" s="213" t="s">
        <v>714</v>
      </c>
      <c r="B134" s="263"/>
      <c r="C134" s="214"/>
      <c r="D134" s="214"/>
      <c r="E134" s="214"/>
      <c r="F134" s="217">
        <v>-100</v>
      </c>
      <c r="G134" s="214"/>
      <c r="H134" s="217"/>
      <c r="I134" s="214">
        <v>100</v>
      </c>
      <c r="J134" s="217"/>
      <c r="K134" s="214"/>
      <c r="L134" s="217"/>
      <c r="M134" s="156">
        <f t="shared" si="20"/>
        <v>0</v>
      </c>
      <c r="N134" s="156">
        <f t="shared" si="21"/>
        <v>0</v>
      </c>
    </row>
    <row r="135" spans="1:14" ht="12.75">
      <c r="A135" s="213" t="s">
        <v>702</v>
      </c>
      <c r="B135" s="263"/>
      <c r="C135" s="214">
        <f aca="true" t="shared" si="42" ref="C135:L135">SUM(C133:C134)</f>
        <v>0</v>
      </c>
      <c r="D135" s="214">
        <f t="shared" si="42"/>
        <v>1258</v>
      </c>
      <c r="E135" s="214">
        <f t="shared" si="42"/>
        <v>340</v>
      </c>
      <c r="F135" s="214">
        <f t="shared" si="42"/>
        <v>-1698</v>
      </c>
      <c r="G135" s="214">
        <f t="shared" si="42"/>
        <v>0</v>
      </c>
      <c r="H135" s="214">
        <f t="shared" si="42"/>
        <v>0</v>
      </c>
      <c r="I135" s="214">
        <f t="shared" si="42"/>
        <v>100</v>
      </c>
      <c r="J135" s="214">
        <f t="shared" si="42"/>
        <v>0</v>
      </c>
      <c r="K135" s="214">
        <f t="shared" si="42"/>
        <v>0</v>
      </c>
      <c r="L135" s="214">
        <f t="shared" si="42"/>
        <v>0</v>
      </c>
      <c r="M135" s="156">
        <f t="shared" si="20"/>
        <v>0</v>
      </c>
      <c r="N135" s="156">
        <f t="shared" si="21"/>
        <v>0</v>
      </c>
    </row>
    <row r="136" spans="1:14" ht="12.75">
      <c r="A136" s="438" t="s">
        <v>701</v>
      </c>
      <c r="B136" s="262"/>
      <c r="C136" s="216">
        <f aca="true" t="shared" si="43" ref="C136:L136">C132+C135</f>
        <v>27220</v>
      </c>
      <c r="D136" s="216">
        <f t="shared" si="43"/>
        <v>18409</v>
      </c>
      <c r="E136" s="216">
        <f t="shared" si="43"/>
        <v>5006</v>
      </c>
      <c r="F136" s="216">
        <f t="shared" si="43"/>
        <v>3705</v>
      </c>
      <c r="G136" s="216">
        <f t="shared" si="43"/>
        <v>0</v>
      </c>
      <c r="H136" s="216">
        <f t="shared" si="43"/>
        <v>0</v>
      </c>
      <c r="I136" s="216">
        <f t="shared" si="43"/>
        <v>100</v>
      </c>
      <c r="J136" s="216">
        <f t="shared" si="43"/>
        <v>0</v>
      </c>
      <c r="K136" s="216">
        <f t="shared" si="43"/>
        <v>0</v>
      </c>
      <c r="L136" s="216">
        <f t="shared" si="43"/>
        <v>0</v>
      </c>
      <c r="M136" s="156">
        <f t="shared" si="20"/>
        <v>27220</v>
      </c>
      <c r="N136" s="156">
        <f t="shared" si="21"/>
        <v>0</v>
      </c>
    </row>
    <row r="137" spans="1:14" ht="12.75">
      <c r="A137" s="269" t="s">
        <v>319</v>
      </c>
      <c r="B137" s="250"/>
      <c r="C137" s="234"/>
      <c r="D137" s="233"/>
      <c r="E137" s="230"/>
      <c r="F137" s="229"/>
      <c r="G137" s="230"/>
      <c r="H137" s="229"/>
      <c r="I137" s="230"/>
      <c r="J137" s="230"/>
      <c r="K137" s="229"/>
      <c r="L137" s="230"/>
      <c r="M137" s="156">
        <f t="shared" si="20"/>
        <v>0</v>
      </c>
      <c r="N137" s="156">
        <f t="shared" si="21"/>
        <v>0</v>
      </c>
    </row>
    <row r="138" spans="1:14" s="68" customFormat="1" ht="12.75">
      <c r="A138" s="246" t="s">
        <v>34</v>
      </c>
      <c r="B138" s="246"/>
      <c r="C138" s="234">
        <f aca="true" t="shared" si="44" ref="C138:L138">C143+C150+C157+C164+C171+C177+C186+C195+C204+C211+C218+C227+C236+C245+C252+C257+C262+C267+C272+C277+C282+C287+C292</f>
        <v>359850</v>
      </c>
      <c r="D138" s="234">
        <f t="shared" si="44"/>
        <v>73095</v>
      </c>
      <c r="E138" s="234">
        <f t="shared" si="44"/>
        <v>19594</v>
      </c>
      <c r="F138" s="234">
        <f t="shared" si="44"/>
        <v>267161</v>
      </c>
      <c r="G138" s="234">
        <f t="shared" si="44"/>
        <v>0</v>
      </c>
      <c r="H138" s="234">
        <f t="shared" si="44"/>
        <v>0</v>
      </c>
      <c r="I138" s="234">
        <f t="shared" si="44"/>
        <v>0</v>
      </c>
      <c r="J138" s="234">
        <f t="shared" si="44"/>
        <v>0</v>
      </c>
      <c r="K138" s="234">
        <f t="shared" si="44"/>
        <v>0</v>
      </c>
      <c r="L138" s="234">
        <f t="shared" si="44"/>
        <v>0</v>
      </c>
      <c r="M138" s="156">
        <f t="shared" si="20"/>
        <v>359850</v>
      </c>
      <c r="N138" s="156">
        <f t="shared" si="21"/>
        <v>0</v>
      </c>
    </row>
    <row r="139" spans="1:14" s="68" customFormat="1" ht="12.75">
      <c r="A139" s="213" t="s">
        <v>475</v>
      </c>
      <c r="B139" s="246"/>
      <c r="C139" s="234">
        <f aca="true" t="shared" si="45" ref="C139:L139">C144+C151+C158+C165+C172+C178+C187+C196+C205+C212+C219+C228+C237+C246+C253+C258+C263+C268+C273+C278+C283+C288+C293</f>
        <v>371456</v>
      </c>
      <c r="D139" s="234">
        <f t="shared" si="45"/>
        <v>78686</v>
      </c>
      <c r="E139" s="234">
        <f t="shared" si="45"/>
        <v>21104</v>
      </c>
      <c r="F139" s="234">
        <f t="shared" si="45"/>
        <v>271666</v>
      </c>
      <c r="G139" s="234">
        <f t="shared" si="45"/>
        <v>0</v>
      </c>
      <c r="H139" s="234">
        <f t="shared" si="45"/>
        <v>0</v>
      </c>
      <c r="I139" s="234">
        <f t="shared" si="45"/>
        <v>0</v>
      </c>
      <c r="J139" s="234">
        <f t="shared" si="45"/>
        <v>0</v>
      </c>
      <c r="K139" s="234">
        <f t="shared" si="45"/>
        <v>0</v>
      </c>
      <c r="L139" s="234">
        <f t="shared" si="45"/>
        <v>0</v>
      </c>
      <c r="M139" s="156">
        <f t="shared" si="20"/>
        <v>371456</v>
      </c>
      <c r="N139" s="156">
        <f t="shared" si="21"/>
        <v>0</v>
      </c>
    </row>
    <row r="140" spans="1:14" ht="12.75">
      <c r="A140" s="213" t="s">
        <v>702</v>
      </c>
      <c r="B140" s="263"/>
      <c r="C140" s="234">
        <f aca="true" t="shared" si="46" ref="C140:L140">C147+C154+C161+C168+C174+C183+C192+C201+C208+C215+C224+C233+C242+C249+C254+C259+C264+C269+C274+C279+C284+C289+C294</f>
        <v>26810</v>
      </c>
      <c r="D140" s="234">
        <f t="shared" si="46"/>
        <v>3788</v>
      </c>
      <c r="E140" s="234">
        <f t="shared" si="46"/>
        <v>1022</v>
      </c>
      <c r="F140" s="234">
        <f t="shared" si="46"/>
        <v>20475</v>
      </c>
      <c r="G140" s="234">
        <f t="shared" si="46"/>
        <v>0</v>
      </c>
      <c r="H140" s="234">
        <f t="shared" si="46"/>
        <v>0</v>
      </c>
      <c r="I140" s="234">
        <f t="shared" si="46"/>
        <v>1525</v>
      </c>
      <c r="J140" s="234">
        <f t="shared" si="46"/>
        <v>0</v>
      </c>
      <c r="K140" s="234">
        <f t="shared" si="46"/>
        <v>0</v>
      </c>
      <c r="L140" s="234">
        <f t="shared" si="46"/>
        <v>0</v>
      </c>
      <c r="M140" s="156">
        <f aca="true" t="shared" si="47" ref="M140:M203">SUM(D140:L140)</f>
        <v>26810</v>
      </c>
      <c r="N140" s="156">
        <f aca="true" t="shared" si="48" ref="N140:N203">C140-M140</f>
        <v>0</v>
      </c>
    </row>
    <row r="141" spans="1:14" ht="12.75">
      <c r="A141" s="438" t="s">
        <v>701</v>
      </c>
      <c r="B141" s="262"/>
      <c r="C141" s="231">
        <f aca="true" t="shared" si="49" ref="C141:L141">C148+C155+C162+C169+C175+C184+C193+C202+C209+C216+C225+C234+C243+C250+C255+C260+C265+C270+C275+C280+C285+C290+C295</f>
        <v>398266</v>
      </c>
      <c r="D141" s="231">
        <f t="shared" si="49"/>
        <v>82474</v>
      </c>
      <c r="E141" s="231">
        <f t="shared" si="49"/>
        <v>22126</v>
      </c>
      <c r="F141" s="231">
        <f t="shared" si="49"/>
        <v>292141</v>
      </c>
      <c r="G141" s="231">
        <f t="shared" si="49"/>
        <v>0</v>
      </c>
      <c r="H141" s="231">
        <f t="shared" si="49"/>
        <v>0</v>
      </c>
      <c r="I141" s="231">
        <f t="shared" si="49"/>
        <v>1525</v>
      </c>
      <c r="J141" s="231">
        <f t="shared" si="49"/>
        <v>0</v>
      </c>
      <c r="K141" s="231">
        <f t="shared" si="49"/>
        <v>0</v>
      </c>
      <c r="L141" s="231">
        <f t="shared" si="49"/>
        <v>0</v>
      </c>
      <c r="M141" s="156">
        <f t="shared" si="47"/>
        <v>398266</v>
      </c>
      <c r="N141" s="156">
        <f t="shared" si="48"/>
        <v>0</v>
      </c>
    </row>
    <row r="142" spans="1:14" ht="12.75">
      <c r="A142" s="232" t="s">
        <v>181</v>
      </c>
      <c r="B142" s="232"/>
      <c r="C142" s="234"/>
      <c r="D142" s="233"/>
      <c r="E142" s="234"/>
      <c r="F142" s="233"/>
      <c r="G142" s="234"/>
      <c r="H142" s="233"/>
      <c r="I142" s="234"/>
      <c r="J142" s="234"/>
      <c r="K142" s="233"/>
      <c r="L142" s="234"/>
      <c r="M142" s="156">
        <f t="shared" si="47"/>
        <v>0</v>
      </c>
      <c r="N142" s="156">
        <f t="shared" si="48"/>
        <v>0</v>
      </c>
    </row>
    <row r="143" spans="1:14" s="68" customFormat="1" ht="12.75">
      <c r="A143" s="246" t="s">
        <v>34</v>
      </c>
      <c r="B143" s="246" t="s">
        <v>200</v>
      </c>
      <c r="C143" s="234">
        <f>SUM(D143:G143)</f>
        <v>19648</v>
      </c>
      <c r="D143" s="233">
        <v>14526</v>
      </c>
      <c r="E143" s="234">
        <v>3906</v>
      </c>
      <c r="F143" s="233">
        <v>1216</v>
      </c>
      <c r="G143" s="234"/>
      <c r="H143" s="233"/>
      <c r="I143" s="234"/>
      <c r="J143" s="234"/>
      <c r="K143" s="233"/>
      <c r="L143" s="234"/>
      <c r="M143" s="156">
        <f t="shared" si="47"/>
        <v>19648</v>
      </c>
      <c r="N143" s="156">
        <f t="shared" si="48"/>
        <v>0</v>
      </c>
    </row>
    <row r="144" spans="1:14" ht="12.75">
      <c r="A144" s="213" t="s">
        <v>475</v>
      </c>
      <c r="B144" s="263"/>
      <c r="C144" s="214">
        <v>19726</v>
      </c>
      <c r="D144" s="214">
        <v>14587</v>
      </c>
      <c r="E144" s="214">
        <v>3923</v>
      </c>
      <c r="F144" s="217">
        <v>1216</v>
      </c>
      <c r="G144" s="214">
        <v>0</v>
      </c>
      <c r="H144" s="217">
        <v>0</v>
      </c>
      <c r="I144" s="214">
        <v>0</v>
      </c>
      <c r="J144" s="217">
        <v>0</v>
      </c>
      <c r="K144" s="214">
        <v>0</v>
      </c>
      <c r="L144" s="214">
        <v>0</v>
      </c>
      <c r="M144" s="156">
        <f t="shared" si="47"/>
        <v>19726</v>
      </c>
      <c r="N144" s="156">
        <f t="shared" si="48"/>
        <v>0</v>
      </c>
    </row>
    <row r="145" spans="1:14" ht="12.75">
      <c r="A145" s="213" t="s">
        <v>703</v>
      </c>
      <c r="B145" s="263"/>
      <c r="C145" s="214">
        <v>116</v>
      </c>
      <c r="D145" s="214">
        <v>93</v>
      </c>
      <c r="E145" s="214">
        <v>23</v>
      </c>
      <c r="F145" s="217"/>
      <c r="G145" s="214"/>
      <c r="H145" s="217"/>
      <c r="I145" s="214"/>
      <c r="J145" s="217"/>
      <c r="K145" s="214"/>
      <c r="L145" s="217"/>
      <c r="M145" s="156">
        <f t="shared" si="47"/>
        <v>116</v>
      </c>
      <c r="N145" s="156">
        <f t="shared" si="48"/>
        <v>0</v>
      </c>
    </row>
    <row r="146" spans="1:164" ht="12.75">
      <c r="A146" s="213" t="s">
        <v>714</v>
      </c>
      <c r="B146" s="213"/>
      <c r="C146" s="213"/>
      <c r="D146" s="213"/>
      <c r="E146" s="213"/>
      <c r="F146" s="213">
        <v>-50</v>
      </c>
      <c r="G146" s="213"/>
      <c r="H146" s="213"/>
      <c r="I146" s="213">
        <v>50</v>
      </c>
      <c r="J146" s="213"/>
      <c r="K146" s="213"/>
      <c r="L146" s="213"/>
      <c r="M146" s="156">
        <f t="shared" si="47"/>
        <v>0</v>
      </c>
      <c r="N146" s="156">
        <f t="shared" si="48"/>
        <v>0</v>
      </c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/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  <c r="CH146" s="213"/>
      <c r="CI146" s="213"/>
      <c r="CJ146" s="213"/>
      <c r="CK146" s="213"/>
      <c r="CL146" s="213"/>
      <c r="CM146" s="213"/>
      <c r="CN146" s="213"/>
      <c r="CO146" s="213"/>
      <c r="CP146" s="213"/>
      <c r="CQ146" s="213"/>
      <c r="CR146" s="213"/>
      <c r="CS146" s="213"/>
      <c r="CT146" s="213"/>
      <c r="CU146" s="213"/>
      <c r="CV146" s="213"/>
      <c r="CW146" s="213"/>
      <c r="CX146" s="213"/>
      <c r="CY146" s="213"/>
      <c r="CZ146" s="213"/>
      <c r="DA146" s="213"/>
      <c r="DB146" s="213"/>
      <c r="DC146" s="213"/>
      <c r="DD146" s="213"/>
      <c r="DE146" s="213"/>
      <c r="DF146" s="213"/>
      <c r="DG146" s="213"/>
      <c r="DH146" s="213"/>
      <c r="DI146" s="213"/>
      <c r="DJ146" s="213"/>
      <c r="DK146" s="213"/>
      <c r="DL146" s="213"/>
      <c r="DM146" s="213"/>
      <c r="DN146" s="213"/>
      <c r="DO146" s="213"/>
      <c r="DP146" s="213"/>
      <c r="DQ146" s="213"/>
      <c r="DR146" s="213"/>
      <c r="DS146" s="213"/>
      <c r="DT146" s="213"/>
      <c r="DU146" s="213"/>
      <c r="DV146" s="213"/>
      <c r="DW146" s="213"/>
      <c r="DX146" s="213"/>
      <c r="DY146" s="213"/>
      <c r="DZ146" s="213"/>
      <c r="EA146" s="213"/>
      <c r="EB146" s="213"/>
      <c r="EC146" s="213"/>
      <c r="ED146" s="213"/>
      <c r="EE146" s="213"/>
      <c r="EF146" s="213"/>
      <c r="EG146" s="213"/>
      <c r="EH146" s="213"/>
      <c r="EI146" s="213"/>
      <c r="EJ146" s="213"/>
      <c r="EK146" s="213"/>
      <c r="EL146" s="213"/>
      <c r="EM146" s="213"/>
      <c r="EN146" s="213"/>
      <c r="EO146" s="213"/>
      <c r="EP146" s="213"/>
      <c r="EQ146" s="213"/>
      <c r="ER146" s="213"/>
      <c r="ES146" s="213"/>
      <c r="ET146" s="213"/>
      <c r="EU146" s="213"/>
      <c r="EV146" s="213"/>
      <c r="EW146" s="213"/>
      <c r="EX146" s="213"/>
      <c r="EY146" s="213"/>
      <c r="EZ146" s="213"/>
      <c r="FA146" s="213"/>
      <c r="FB146" s="213"/>
      <c r="FC146" s="213"/>
      <c r="FD146" s="213"/>
      <c r="FE146" s="213"/>
      <c r="FF146" s="213"/>
      <c r="FG146" s="213"/>
      <c r="FH146" s="213"/>
    </row>
    <row r="147" spans="1:14" ht="12.75">
      <c r="A147" s="213" t="s">
        <v>702</v>
      </c>
      <c r="B147" s="263"/>
      <c r="C147" s="214">
        <f aca="true" t="shared" si="50" ref="C147:L147">SUM(C145:C146)</f>
        <v>116</v>
      </c>
      <c r="D147" s="214">
        <f t="shared" si="50"/>
        <v>93</v>
      </c>
      <c r="E147" s="214">
        <f t="shared" si="50"/>
        <v>23</v>
      </c>
      <c r="F147" s="214">
        <f t="shared" si="50"/>
        <v>-50</v>
      </c>
      <c r="G147" s="214">
        <f t="shared" si="50"/>
        <v>0</v>
      </c>
      <c r="H147" s="214">
        <f t="shared" si="50"/>
        <v>0</v>
      </c>
      <c r="I147" s="214">
        <f t="shared" si="50"/>
        <v>50</v>
      </c>
      <c r="J147" s="214">
        <f t="shared" si="50"/>
        <v>0</v>
      </c>
      <c r="K147" s="214">
        <f t="shared" si="50"/>
        <v>0</v>
      </c>
      <c r="L147" s="214">
        <f t="shared" si="50"/>
        <v>0</v>
      </c>
      <c r="M147" s="156">
        <f t="shared" si="47"/>
        <v>116</v>
      </c>
      <c r="N147" s="156">
        <f t="shared" si="48"/>
        <v>0</v>
      </c>
    </row>
    <row r="148" spans="1:14" ht="12.75">
      <c r="A148" s="438" t="s">
        <v>701</v>
      </c>
      <c r="B148" s="262"/>
      <c r="C148" s="216">
        <f aca="true" t="shared" si="51" ref="C148:L148">C144+C147</f>
        <v>19842</v>
      </c>
      <c r="D148" s="216">
        <f t="shared" si="51"/>
        <v>14680</v>
      </c>
      <c r="E148" s="216">
        <f t="shared" si="51"/>
        <v>3946</v>
      </c>
      <c r="F148" s="216">
        <f t="shared" si="51"/>
        <v>1166</v>
      </c>
      <c r="G148" s="216">
        <f t="shared" si="51"/>
        <v>0</v>
      </c>
      <c r="H148" s="216">
        <f t="shared" si="51"/>
        <v>0</v>
      </c>
      <c r="I148" s="216">
        <f t="shared" si="51"/>
        <v>50</v>
      </c>
      <c r="J148" s="216">
        <f t="shared" si="51"/>
        <v>0</v>
      </c>
      <c r="K148" s="216">
        <f t="shared" si="51"/>
        <v>0</v>
      </c>
      <c r="L148" s="216">
        <f t="shared" si="51"/>
        <v>0</v>
      </c>
      <c r="M148" s="156">
        <f t="shared" si="47"/>
        <v>19842</v>
      </c>
      <c r="N148" s="156">
        <f t="shared" si="48"/>
        <v>0</v>
      </c>
    </row>
    <row r="149" spans="1:14" ht="12.75">
      <c r="A149" s="235" t="s">
        <v>182</v>
      </c>
      <c r="B149" s="236"/>
      <c r="C149" s="234"/>
      <c r="D149" s="233"/>
      <c r="E149" s="234"/>
      <c r="F149" s="233"/>
      <c r="G149" s="234"/>
      <c r="H149" s="233"/>
      <c r="I149" s="234"/>
      <c r="J149" s="234"/>
      <c r="K149" s="233"/>
      <c r="L149" s="234"/>
      <c r="M149" s="156">
        <f t="shared" si="47"/>
        <v>0</v>
      </c>
      <c r="N149" s="156">
        <f t="shared" si="48"/>
        <v>0</v>
      </c>
    </row>
    <row r="150" spans="1:14" s="68" customFormat="1" ht="12.75">
      <c r="A150" s="246" t="s">
        <v>34</v>
      </c>
      <c r="B150" s="246" t="s">
        <v>200</v>
      </c>
      <c r="C150" s="234">
        <f>SUM(D150:G150)</f>
        <v>3822</v>
      </c>
      <c r="D150" s="233">
        <v>2662</v>
      </c>
      <c r="E150" s="234">
        <v>719</v>
      </c>
      <c r="F150" s="233">
        <v>441</v>
      </c>
      <c r="G150" s="234"/>
      <c r="H150" s="233"/>
      <c r="I150" s="234"/>
      <c r="J150" s="234"/>
      <c r="K150" s="233"/>
      <c r="L150" s="234"/>
      <c r="M150" s="156">
        <f t="shared" si="47"/>
        <v>3822</v>
      </c>
      <c r="N150" s="156">
        <f t="shared" si="48"/>
        <v>0</v>
      </c>
    </row>
    <row r="151" spans="1:14" ht="12.75">
      <c r="A151" s="213" t="s">
        <v>475</v>
      </c>
      <c r="B151" s="263"/>
      <c r="C151" s="214">
        <v>3892</v>
      </c>
      <c r="D151" s="214">
        <v>2717</v>
      </c>
      <c r="E151" s="214">
        <v>734</v>
      </c>
      <c r="F151" s="217">
        <v>441</v>
      </c>
      <c r="G151" s="214">
        <v>0</v>
      </c>
      <c r="H151" s="217">
        <v>0</v>
      </c>
      <c r="I151" s="214">
        <v>0</v>
      </c>
      <c r="J151" s="217">
        <v>0</v>
      </c>
      <c r="K151" s="214">
        <v>0</v>
      </c>
      <c r="L151" s="214">
        <v>0</v>
      </c>
      <c r="M151" s="156">
        <f t="shared" si="47"/>
        <v>3892</v>
      </c>
      <c r="N151" s="156">
        <f t="shared" si="48"/>
        <v>0</v>
      </c>
    </row>
    <row r="152" spans="1:14" ht="12.75">
      <c r="A152" s="213" t="s">
        <v>703</v>
      </c>
      <c r="B152" s="263"/>
      <c r="C152" s="214">
        <v>104</v>
      </c>
      <c r="D152" s="214">
        <v>82</v>
      </c>
      <c r="E152" s="214">
        <v>22</v>
      </c>
      <c r="F152" s="217"/>
      <c r="G152" s="214"/>
      <c r="H152" s="217"/>
      <c r="I152" s="214"/>
      <c r="J152" s="217"/>
      <c r="K152" s="214"/>
      <c r="L152" s="217"/>
      <c r="M152" s="156">
        <f t="shared" si="47"/>
        <v>104</v>
      </c>
      <c r="N152" s="156">
        <f t="shared" si="48"/>
        <v>0</v>
      </c>
    </row>
    <row r="153" spans="1:14" ht="12.75">
      <c r="A153" s="213" t="s">
        <v>714</v>
      </c>
      <c r="B153" s="263"/>
      <c r="C153" s="214"/>
      <c r="D153" s="214"/>
      <c r="E153" s="214"/>
      <c r="F153" s="217">
        <v>-50</v>
      </c>
      <c r="G153" s="214"/>
      <c r="H153" s="217"/>
      <c r="I153" s="214">
        <v>50</v>
      </c>
      <c r="J153" s="217"/>
      <c r="K153" s="214"/>
      <c r="L153" s="217"/>
      <c r="M153" s="156">
        <f t="shared" si="47"/>
        <v>0</v>
      </c>
      <c r="N153" s="156">
        <f t="shared" si="48"/>
        <v>0</v>
      </c>
    </row>
    <row r="154" spans="1:14" ht="12.75">
      <c r="A154" s="213" t="s">
        <v>702</v>
      </c>
      <c r="B154" s="263"/>
      <c r="C154" s="214">
        <f aca="true" t="shared" si="52" ref="C154:L154">SUM(C152:C153)</f>
        <v>104</v>
      </c>
      <c r="D154" s="214">
        <f t="shared" si="52"/>
        <v>82</v>
      </c>
      <c r="E154" s="214">
        <f t="shared" si="52"/>
        <v>22</v>
      </c>
      <c r="F154" s="214">
        <f t="shared" si="52"/>
        <v>-50</v>
      </c>
      <c r="G154" s="214">
        <f t="shared" si="52"/>
        <v>0</v>
      </c>
      <c r="H154" s="214">
        <f t="shared" si="52"/>
        <v>0</v>
      </c>
      <c r="I154" s="214">
        <f t="shared" si="52"/>
        <v>50</v>
      </c>
      <c r="J154" s="214">
        <f t="shared" si="52"/>
        <v>0</v>
      </c>
      <c r="K154" s="214">
        <f t="shared" si="52"/>
        <v>0</v>
      </c>
      <c r="L154" s="214">
        <f t="shared" si="52"/>
        <v>0</v>
      </c>
      <c r="M154" s="156">
        <f t="shared" si="47"/>
        <v>104</v>
      </c>
      <c r="N154" s="156">
        <f t="shared" si="48"/>
        <v>0</v>
      </c>
    </row>
    <row r="155" spans="1:14" ht="12.75">
      <c r="A155" s="438" t="s">
        <v>701</v>
      </c>
      <c r="B155" s="262"/>
      <c r="C155" s="216">
        <f aca="true" t="shared" si="53" ref="C155:L155">C151+C154</f>
        <v>3996</v>
      </c>
      <c r="D155" s="216">
        <f t="shared" si="53"/>
        <v>2799</v>
      </c>
      <c r="E155" s="216">
        <f t="shared" si="53"/>
        <v>756</v>
      </c>
      <c r="F155" s="216">
        <f t="shared" si="53"/>
        <v>391</v>
      </c>
      <c r="G155" s="216">
        <f t="shared" si="53"/>
        <v>0</v>
      </c>
      <c r="H155" s="216">
        <f t="shared" si="53"/>
        <v>0</v>
      </c>
      <c r="I155" s="216">
        <f t="shared" si="53"/>
        <v>50</v>
      </c>
      <c r="J155" s="216">
        <f t="shared" si="53"/>
        <v>0</v>
      </c>
      <c r="K155" s="216">
        <f t="shared" si="53"/>
        <v>0</v>
      </c>
      <c r="L155" s="216">
        <f t="shared" si="53"/>
        <v>0</v>
      </c>
      <c r="M155" s="156">
        <f t="shared" si="47"/>
        <v>3996</v>
      </c>
      <c r="N155" s="156">
        <f t="shared" si="48"/>
        <v>0</v>
      </c>
    </row>
    <row r="156" spans="1:14" ht="12.75">
      <c r="A156" s="235" t="s">
        <v>183</v>
      </c>
      <c r="B156" s="236"/>
      <c r="C156" s="234"/>
      <c r="D156" s="233"/>
      <c r="E156" s="234"/>
      <c r="F156" s="233"/>
      <c r="G156" s="234"/>
      <c r="H156" s="233"/>
      <c r="I156" s="234"/>
      <c r="J156" s="234"/>
      <c r="K156" s="233"/>
      <c r="L156" s="234"/>
      <c r="M156" s="156">
        <f t="shared" si="47"/>
        <v>0</v>
      </c>
      <c r="N156" s="156">
        <f t="shared" si="48"/>
        <v>0</v>
      </c>
    </row>
    <row r="157" spans="1:14" s="68" customFormat="1" ht="12.75">
      <c r="A157" s="246" t="s">
        <v>34</v>
      </c>
      <c r="B157" s="246" t="s">
        <v>200</v>
      </c>
      <c r="C157" s="234">
        <f>SUM(D157:G157)</f>
        <v>5589</v>
      </c>
      <c r="D157" s="233">
        <v>1090</v>
      </c>
      <c r="E157" s="234">
        <v>294</v>
      </c>
      <c r="F157" s="233">
        <v>4205</v>
      </c>
      <c r="G157" s="234"/>
      <c r="H157" s="233"/>
      <c r="I157" s="234"/>
      <c r="J157" s="234"/>
      <c r="K157" s="233"/>
      <c r="L157" s="234"/>
      <c r="M157" s="156">
        <f t="shared" si="47"/>
        <v>5589</v>
      </c>
      <c r="N157" s="156">
        <f t="shared" si="48"/>
        <v>0</v>
      </c>
    </row>
    <row r="158" spans="1:14" ht="12.75">
      <c r="A158" s="213" t="s">
        <v>475</v>
      </c>
      <c r="B158" s="263"/>
      <c r="C158" s="214">
        <v>5670</v>
      </c>
      <c r="D158" s="214">
        <v>1154</v>
      </c>
      <c r="E158" s="214">
        <v>311</v>
      </c>
      <c r="F158" s="217">
        <v>4205</v>
      </c>
      <c r="G158" s="214">
        <v>0</v>
      </c>
      <c r="H158" s="217">
        <v>0</v>
      </c>
      <c r="I158" s="214">
        <v>0</v>
      </c>
      <c r="J158" s="217">
        <v>0</v>
      </c>
      <c r="K158" s="214">
        <v>0</v>
      </c>
      <c r="L158" s="214">
        <v>0</v>
      </c>
      <c r="M158" s="156">
        <f t="shared" si="47"/>
        <v>5670</v>
      </c>
      <c r="N158" s="156">
        <f t="shared" si="48"/>
        <v>0</v>
      </c>
    </row>
    <row r="159" spans="1:14" ht="12.75">
      <c r="A159" s="213" t="s">
        <v>703</v>
      </c>
      <c r="B159" s="263"/>
      <c r="C159" s="214">
        <v>120</v>
      </c>
      <c r="D159" s="214">
        <v>94</v>
      </c>
      <c r="E159" s="214">
        <v>26</v>
      </c>
      <c r="F159" s="217"/>
      <c r="G159" s="214"/>
      <c r="H159" s="217"/>
      <c r="I159" s="214"/>
      <c r="J159" s="217"/>
      <c r="K159" s="214"/>
      <c r="L159" s="217"/>
      <c r="M159" s="156">
        <f t="shared" si="47"/>
        <v>120</v>
      </c>
      <c r="N159" s="156">
        <f t="shared" si="48"/>
        <v>0</v>
      </c>
    </row>
    <row r="160" spans="1:14" ht="12.75">
      <c r="A160" s="213" t="s">
        <v>714</v>
      </c>
      <c r="B160" s="263"/>
      <c r="C160" s="214"/>
      <c r="D160" s="214"/>
      <c r="E160" s="214"/>
      <c r="F160" s="217">
        <v>-100</v>
      </c>
      <c r="G160" s="214"/>
      <c r="H160" s="217"/>
      <c r="I160" s="214">
        <v>100</v>
      </c>
      <c r="J160" s="217"/>
      <c r="K160" s="214"/>
      <c r="L160" s="217"/>
      <c r="M160" s="156">
        <f t="shared" si="47"/>
        <v>0</v>
      </c>
      <c r="N160" s="156">
        <f t="shared" si="48"/>
        <v>0</v>
      </c>
    </row>
    <row r="161" spans="1:14" ht="12.75">
      <c r="A161" s="213" t="s">
        <v>702</v>
      </c>
      <c r="B161" s="263"/>
      <c r="C161" s="214">
        <f aca="true" t="shared" si="54" ref="C161:L161">SUM(C159:C160)</f>
        <v>120</v>
      </c>
      <c r="D161" s="214">
        <f t="shared" si="54"/>
        <v>94</v>
      </c>
      <c r="E161" s="214">
        <f t="shared" si="54"/>
        <v>26</v>
      </c>
      <c r="F161" s="214">
        <f t="shared" si="54"/>
        <v>-100</v>
      </c>
      <c r="G161" s="214">
        <f t="shared" si="54"/>
        <v>0</v>
      </c>
      <c r="H161" s="214">
        <f t="shared" si="54"/>
        <v>0</v>
      </c>
      <c r="I161" s="214">
        <f t="shared" si="54"/>
        <v>100</v>
      </c>
      <c r="J161" s="214">
        <f t="shared" si="54"/>
        <v>0</v>
      </c>
      <c r="K161" s="214">
        <f t="shared" si="54"/>
        <v>0</v>
      </c>
      <c r="L161" s="214">
        <f t="shared" si="54"/>
        <v>0</v>
      </c>
      <c r="M161" s="156">
        <f t="shared" si="47"/>
        <v>120</v>
      </c>
      <c r="N161" s="156">
        <f t="shared" si="48"/>
        <v>0</v>
      </c>
    </row>
    <row r="162" spans="1:14" ht="12.75">
      <c r="A162" s="438" t="s">
        <v>701</v>
      </c>
      <c r="B162" s="262"/>
      <c r="C162" s="216">
        <f aca="true" t="shared" si="55" ref="C162:L162">C158+C161</f>
        <v>5790</v>
      </c>
      <c r="D162" s="216">
        <f t="shared" si="55"/>
        <v>1248</v>
      </c>
      <c r="E162" s="216">
        <f t="shared" si="55"/>
        <v>337</v>
      </c>
      <c r="F162" s="216">
        <f t="shared" si="55"/>
        <v>4105</v>
      </c>
      <c r="G162" s="216">
        <f t="shared" si="55"/>
        <v>0</v>
      </c>
      <c r="H162" s="216">
        <f t="shared" si="55"/>
        <v>0</v>
      </c>
      <c r="I162" s="216">
        <f t="shared" si="55"/>
        <v>100</v>
      </c>
      <c r="J162" s="216">
        <f t="shared" si="55"/>
        <v>0</v>
      </c>
      <c r="K162" s="216">
        <f t="shared" si="55"/>
        <v>0</v>
      </c>
      <c r="L162" s="216">
        <f t="shared" si="55"/>
        <v>0</v>
      </c>
      <c r="M162" s="156">
        <f t="shared" si="47"/>
        <v>5790</v>
      </c>
      <c r="N162" s="156">
        <f t="shared" si="48"/>
        <v>0</v>
      </c>
    </row>
    <row r="163" spans="1:14" ht="12.75">
      <c r="A163" s="235" t="s">
        <v>184</v>
      </c>
      <c r="B163" s="235"/>
      <c r="C163" s="234"/>
      <c r="D163" s="233"/>
      <c r="E163" s="234"/>
      <c r="F163" s="233"/>
      <c r="G163" s="234"/>
      <c r="H163" s="233"/>
      <c r="I163" s="234"/>
      <c r="J163" s="234"/>
      <c r="K163" s="233"/>
      <c r="L163" s="234"/>
      <c r="M163" s="156">
        <f t="shared" si="47"/>
        <v>0</v>
      </c>
      <c r="N163" s="156">
        <f t="shared" si="48"/>
        <v>0</v>
      </c>
    </row>
    <row r="164" spans="1:14" s="68" customFormat="1" ht="12.75">
      <c r="A164" s="246" t="s">
        <v>34</v>
      </c>
      <c r="B164" s="246" t="s">
        <v>200</v>
      </c>
      <c r="C164" s="234">
        <f>SUM(D164:G164)</f>
        <v>8664</v>
      </c>
      <c r="D164" s="233">
        <v>3308</v>
      </c>
      <c r="E164" s="234">
        <v>869</v>
      </c>
      <c r="F164" s="233">
        <v>4487</v>
      </c>
      <c r="G164" s="234"/>
      <c r="H164" s="233"/>
      <c r="I164" s="234"/>
      <c r="J164" s="234"/>
      <c r="K164" s="233"/>
      <c r="L164" s="234"/>
      <c r="M164" s="156">
        <f t="shared" si="47"/>
        <v>8664</v>
      </c>
      <c r="N164" s="156">
        <f t="shared" si="48"/>
        <v>0</v>
      </c>
    </row>
    <row r="165" spans="1:14" ht="12.75">
      <c r="A165" s="213" t="s">
        <v>475</v>
      </c>
      <c r="B165" s="263"/>
      <c r="C165" s="214">
        <v>8751</v>
      </c>
      <c r="D165" s="214">
        <v>3377</v>
      </c>
      <c r="E165" s="214">
        <v>887</v>
      </c>
      <c r="F165" s="217">
        <v>4487</v>
      </c>
      <c r="G165" s="214">
        <v>0</v>
      </c>
      <c r="H165" s="217">
        <v>0</v>
      </c>
      <c r="I165" s="214">
        <v>0</v>
      </c>
      <c r="J165" s="217">
        <v>0</v>
      </c>
      <c r="K165" s="214">
        <v>0</v>
      </c>
      <c r="L165" s="214">
        <v>0</v>
      </c>
      <c r="M165" s="156">
        <f t="shared" si="47"/>
        <v>8751</v>
      </c>
      <c r="N165" s="156">
        <f t="shared" si="48"/>
        <v>0</v>
      </c>
    </row>
    <row r="166" spans="1:14" ht="12.75">
      <c r="A166" s="213" t="s">
        <v>703</v>
      </c>
      <c r="B166" s="263"/>
      <c r="C166" s="214">
        <v>129</v>
      </c>
      <c r="D166" s="214">
        <v>102</v>
      </c>
      <c r="E166" s="214">
        <v>27</v>
      </c>
      <c r="F166" s="217"/>
      <c r="G166" s="214"/>
      <c r="H166" s="217"/>
      <c r="I166" s="214"/>
      <c r="J166" s="217"/>
      <c r="K166" s="214"/>
      <c r="L166" s="217"/>
      <c r="M166" s="156">
        <f t="shared" si="47"/>
        <v>129</v>
      </c>
      <c r="N166" s="156">
        <f t="shared" si="48"/>
        <v>0</v>
      </c>
    </row>
    <row r="167" spans="1:14" ht="12.75">
      <c r="A167" s="213" t="s">
        <v>714</v>
      </c>
      <c r="B167" s="263"/>
      <c r="C167" s="214"/>
      <c r="D167" s="214"/>
      <c r="E167" s="214"/>
      <c r="F167" s="217">
        <v>-80</v>
      </c>
      <c r="G167" s="214"/>
      <c r="H167" s="217"/>
      <c r="I167" s="214">
        <v>80</v>
      </c>
      <c r="J167" s="217"/>
      <c r="K167" s="214"/>
      <c r="L167" s="217"/>
      <c r="M167" s="156">
        <f t="shared" si="47"/>
        <v>0</v>
      </c>
      <c r="N167" s="156">
        <f t="shared" si="48"/>
        <v>0</v>
      </c>
    </row>
    <row r="168" spans="1:14" ht="12.75">
      <c r="A168" s="213" t="s">
        <v>702</v>
      </c>
      <c r="B168" s="263"/>
      <c r="C168" s="214">
        <f aca="true" t="shared" si="56" ref="C168:L168">SUM(C166:C167)</f>
        <v>129</v>
      </c>
      <c r="D168" s="214">
        <f t="shared" si="56"/>
        <v>102</v>
      </c>
      <c r="E168" s="214">
        <f t="shared" si="56"/>
        <v>27</v>
      </c>
      <c r="F168" s="214">
        <f t="shared" si="56"/>
        <v>-80</v>
      </c>
      <c r="G168" s="214">
        <f t="shared" si="56"/>
        <v>0</v>
      </c>
      <c r="H168" s="214">
        <f t="shared" si="56"/>
        <v>0</v>
      </c>
      <c r="I168" s="214">
        <f t="shared" si="56"/>
        <v>80</v>
      </c>
      <c r="J168" s="214">
        <f t="shared" si="56"/>
        <v>0</v>
      </c>
      <c r="K168" s="214">
        <f t="shared" si="56"/>
        <v>0</v>
      </c>
      <c r="L168" s="214">
        <f t="shared" si="56"/>
        <v>0</v>
      </c>
      <c r="M168" s="156">
        <f t="shared" si="47"/>
        <v>129</v>
      </c>
      <c r="N168" s="156">
        <f t="shared" si="48"/>
        <v>0</v>
      </c>
    </row>
    <row r="169" spans="1:14" ht="12.75">
      <c r="A169" s="438" t="s">
        <v>701</v>
      </c>
      <c r="B169" s="262"/>
      <c r="C169" s="216">
        <f aca="true" t="shared" si="57" ref="C169:L169">C165+C168</f>
        <v>8880</v>
      </c>
      <c r="D169" s="216">
        <f t="shared" si="57"/>
        <v>3479</v>
      </c>
      <c r="E169" s="216">
        <f t="shared" si="57"/>
        <v>914</v>
      </c>
      <c r="F169" s="216">
        <f t="shared" si="57"/>
        <v>4407</v>
      </c>
      <c r="G169" s="216">
        <f t="shared" si="57"/>
        <v>0</v>
      </c>
      <c r="H169" s="216">
        <f t="shared" si="57"/>
        <v>0</v>
      </c>
      <c r="I169" s="216">
        <f t="shared" si="57"/>
        <v>80</v>
      </c>
      <c r="J169" s="216">
        <f t="shared" si="57"/>
        <v>0</v>
      </c>
      <c r="K169" s="216">
        <f t="shared" si="57"/>
        <v>0</v>
      </c>
      <c r="L169" s="216">
        <f t="shared" si="57"/>
        <v>0</v>
      </c>
      <c r="M169" s="156">
        <f t="shared" si="47"/>
        <v>8880</v>
      </c>
      <c r="N169" s="156">
        <f t="shared" si="48"/>
        <v>0</v>
      </c>
    </row>
    <row r="170" spans="1:14" ht="12.75">
      <c r="A170" s="236" t="s">
        <v>185</v>
      </c>
      <c r="B170" s="235"/>
      <c r="C170" s="234"/>
      <c r="D170" s="233"/>
      <c r="E170" s="234"/>
      <c r="F170" s="233"/>
      <c r="G170" s="234"/>
      <c r="H170" s="233"/>
      <c r="I170" s="234"/>
      <c r="J170" s="234"/>
      <c r="K170" s="233"/>
      <c r="L170" s="234"/>
      <c r="M170" s="156">
        <f t="shared" si="47"/>
        <v>0</v>
      </c>
      <c r="N170" s="156">
        <f t="shared" si="48"/>
        <v>0</v>
      </c>
    </row>
    <row r="171" spans="1:14" s="68" customFormat="1" ht="12.75">
      <c r="A171" s="246" t="s">
        <v>34</v>
      </c>
      <c r="B171" s="246" t="s">
        <v>200</v>
      </c>
      <c r="C171" s="234">
        <f>SUM(D171:G171)</f>
        <v>10128</v>
      </c>
      <c r="D171" s="233">
        <v>2560</v>
      </c>
      <c r="E171" s="234">
        <v>691</v>
      </c>
      <c r="F171" s="233">
        <v>6877</v>
      </c>
      <c r="G171" s="234"/>
      <c r="H171" s="233"/>
      <c r="I171" s="234"/>
      <c r="J171" s="234"/>
      <c r="K171" s="233"/>
      <c r="L171" s="234"/>
      <c r="M171" s="156">
        <f t="shared" si="47"/>
        <v>10128</v>
      </c>
      <c r="N171" s="156">
        <f t="shared" si="48"/>
        <v>0</v>
      </c>
    </row>
    <row r="172" spans="1:14" s="68" customFormat="1" ht="12.75">
      <c r="A172" s="246" t="s">
        <v>475</v>
      </c>
      <c r="B172" s="246"/>
      <c r="C172" s="234">
        <v>10128</v>
      </c>
      <c r="D172" s="233">
        <v>2560</v>
      </c>
      <c r="E172" s="234">
        <v>691</v>
      </c>
      <c r="F172" s="233">
        <v>6877</v>
      </c>
      <c r="G172" s="234">
        <v>0</v>
      </c>
      <c r="H172" s="233">
        <v>0</v>
      </c>
      <c r="I172" s="234">
        <v>0</v>
      </c>
      <c r="J172" s="234">
        <v>0</v>
      </c>
      <c r="K172" s="233">
        <v>0</v>
      </c>
      <c r="L172" s="234">
        <v>0</v>
      </c>
      <c r="M172" s="156">
        <f t="shared" si="47"/>
        <v>10128</v>
      </c>
      <c r="N172" s="156">
        <f t="shared" si="48"/>
        <v>0</v>
      </c>
    </row>
    <row r="173" spans="1:14" s="68" customFormat="1" ht="12.75">
      <c r="A173" s="213" t="s">
        <v>714</v>
      </c>
      <c r="B173" s="246"/>
      <c r="C173" s="234"/>
      <c r="D173" s="233"/>
      <c r="E173" s="234"/>
      <c r="F173" s="233">
        <v>-100</v>
      </c>
      <c r="G173" s="234"/>
      <c r="H173" s="233"/>
      <c r="I173" s="234">
        <v>100</v>
      </c>
      <c r="J173" s="234"/>
      <c r="K173" s="233"/>
      <c r="L173" s="234"/>
      <c r="M173" s="156">
        <f t="shared" si="47"/>
        <v>0</v>
      </c>
      <c r="N173" s="156">
        <f t="shared" si="48"/>
        <v>0</v>
      </c>
    </row>
    <row r="174" spans="1:14" ht="12.75">
      <c r="A174" s="213" t="s">
        <v>702</v>
      </c>
      <c r="B174" s="263"/>
      <c r="C174" s="214">
        <f aca="true" t="shared" si="58" ref="C174:L174">SUM(C173)</f>
        <v>0</v>
      </c>
      <c r="D174" s="214">
        <f t="shared" si="58"/>
        <v>0</v>
      </c>
      <c r="E174" s="214">
        <f t="shared" si="58"/>
        <v>0</v>
      </c>
      <c r="F174" s="214">
        <f t="shared" si="58"/>
        <v>-100</v>
      </c>
      <c r="G174" s="214">
        <f t="shared" si="58"/>
        <v>0</v>
      </c>
      <c r="H174" s="214">
        <f t="shared" si="58"/>
        <v>0</v>
      </c>
      <c r="I174" s="214">
        <f t="shared" si="58"/>
        <v>100</v>
      </c>
      <c r="J174" s="214">
        <f t="shared" si="58"/>
        <v>0</v>
      </c>
      <c r="K174" s="214">
        <f t="shared" si="58"/>
        <v>0</v>
      </c>
      <c r="L174" s="214">
        <f t="shared" si="58"/>
        <v>0</v>
      </c>
      <c r="M174" s="156">
        <f t="shared" si="47"/>
        <v>0</v>
      </c>
      <c r="N174" s="156">
        <f t="shared" si="48"/>
        <v>0</v>
      </c>
    </row>
    <row r="175" spans="1:14" ht="12.75">
      <c r="A175" s="438" t="s">
        <v>701</v>
      </c>
      <c r="B175" s="262"/>
      <c r="C175" s="216">
        <f aca="true" t="shared" si="59" ref="C175:L175">C172+C174</f>
        <v>10128</v>
      </c>
      <c r="D175" s="216">
        <f t="shared" si="59"/>
        <v>2560</v>
      </c>
      <c r="E175" s="216">
        <f t="shared" si="59"/>
        <v>691</v>
      </c>
      <c r="F175" s="216">
        <f t="shared" si="59"/>
        <v>6777</v>
      </c>
      <c r="G175" s="216">
        <f t="shared" si="59"/>
        <v>0</v>
      </c>
      <c r="H175" s="216">
        <f t="shared" si="59"/>
        <v>0</v>
      </c>
      <c r="I175" s="216">
        <f t="shared" si="59"/>
        <v>100</v>
      </c>
      <c r="J175" s="216">
        <f t="shared" si="59"/>
        <v>0</v>
      </c>
      <c r="K175" s="216">
        <f t="shared" si="59"/>
        <v>0</v>
      </c>
      <c r="L175" s="216">
        <f t="shared" si="59"/>
        <v>0</v>
      </c>
      <c r="M175" s="156">
        <f t="shared" si="47"/>
        <v>10128</v>
      </c>
      <c r="N175" s="156">
        <f t="shared" si="48"/>
        <v>0</v>
      </c>
    </row>
    <row r="176" spans="1:14" ht="12.75">
      <c r="A176" s="235" t="s">
        <v>186</v>
      </c>
      <c r="B176" s="235"/>
      <c r="C176" s="234"/>
      <c r="D176" s="233"/>
      <c r="E176" s="234"/>
      <c r="F176" s="233"/>
      <c r="G176" s="234"/>
      <c r="H176" s="233"/>
      <c r="I176" s="234"/>
      <c r="J176" s="234"/>
      <c r="K176" s="233"/>
      <c r="L176" s="234"/>
      <c r="M176" s="156">
        <f t="shared" si="47"/>
        <v>0</v>
      </c>
      <c r="N176" s="156">
        <f t="shared" si="48"/>
        <v>0</v>
      </c>
    </row>
    <row r="177" spans="1:14" s="68" customFormat="1" ht="12.75">
      <c r="A177" s="246" t="s">
        <v>34</v>
      </c>
      <c r="B177" s="246" t="s">
        <v>200</v>
      </c>
      <c r="C177" s="234">
        <f>SUM(D177:G177)</f>
        <v>35998</v>
      </c>
      <c r="D177" s="233">
        <v>6151</v>
      </c>
      <c r="E177" s="234">
        <v>1661</v>
      </c>
      <c r="F177" s="233">
        <v>28186</v>
      </c>
      <c r="G177" s="234"/>
      <c r="H177" s="233"/>
      <c r="I177" s="234"/>
      <c r="J177" s="234"/>
      <c r="K177" s="233"/>
      <c r="L177" s="234"/>
      <c r="M177" s="156">
        <f t="shared" si="47"/>
        <v>35998</v>
      </c>
      <c r="N177" s="156">
        <f t="shared" si="48"/>
        <v>0</v>
      </c>
    </row>
    <row r="178" spans="1:14" ht="12.75">
      <c r="A178" s="213" t="s">
        <v>475</v>
      </c>
      <c r="B178" s="263"/>
      <c r="C178" s="214">
        <v>36217</v>
      </c>
      <c r="D178" s="214">
        <v>6323</v>
      </c>
      <c r="E178" s="214">
        <v>1708</v>
      </c>
      <c r="F178" s="217">
        <v>28186</v>
      </c>
      <c r="G178" s="214">
        <v>0</v>
      </c>
      <c r="H178" s="217">
        <v>0</v>
      </c>
      <c r="I178" s="214">
        <v>0</v>
      </c>
      <c r="J178" s="217">
        <v>0</v>
      </c>
      <c r="K178" s="214">
        <v>0</v>
      </c>
      <c r="L178" s="214">
        <v>0</v>
      </c>
      <c r="M178" s="156">
        <f t="shared" si="47"/>
        <v>36217</v>
      </c>
      <c r="N178" s="156">
        <f t="shared" si="48"/>
        <v>0</v>
      </c>
    </row>
    <row r="179" spans="1:14" ht="12.75">
      <c r="A179" s="213" t="s">
        <v>703</v>
      </c>
      <c r="B179" s="263"/>
      <c r="C179" s="214">
        <v>326</v>
      </c>
      <c r="D179" s="214">
        <v>257</v>
      </c>
      <c r="E179" s="214">
        <v>69</v>
      </c>
      <c r="F179" s="217"/>
      <c r="G179" s="214"/>
      <c r="H179" s="217"/>
      <c r="I179" s="214"/>
      <c r="J179" s="217"/>
      <c r="K179" s="214"/>
      <c r="L179" s="217"/>
      <c r="M179" s="156">
        <f t="shared" si="47"/>
        <v>326</v>
      </c>
      <c r="N179" s="156">
        <f t="shared" si="48"/>
        <v>0</v>
      </c>
    </row>
    <row r="180" spans="1:14" ht="12.75">
      <c r="A180" s="213" t="s">
        <v>707</v>
      </c>
      <c r="B180" s="263"/>
      <c r="C180" s="214">
        <v>6050</v>
      </c>
      <c r="D180" s="214"/>
      <c r="E180" s="214"/>
      <c r="F180" s="217">
        <v>6050</v>
      </c>
      <c r="G180" s="214"/>
      <c r="H180" s="217"/>
      <c r="I180" s="214"/>
      <c r="J180" s="217"/>
      <c r="K180" s="214"/>
      <c r="L180" s="217"/>
      <c r="M180" s="156">
        <f t="shared" si="47"/>
        <v>6050</v>
      </c>
      <c r="N180" s="156">
        <f t="shared" si="48"/>
        <v>0</v>
      </c>
    </row>
    <row r="181" spans="1:14" ht="12.75">
      <c r="A181" s="213" t="s">
        <v>706</v>
      </c>
      <c r="B181" s="263"/>
      <c r="C181" s="214">
        <v>1386</v>
      </c>
      <c r="D181" s="214"/>
      <c r="E181" s="214"/>
      <c r="F181" s="217">
        <v>1386</v>
      </c>
      <c r="G181" s="214"/>
      <c r="H181" s="217"/>
      <c r="I181" s="214"/>
      <c r="J181" s="217"/>
      <c r="K181" s="214"/>
      <c r="L181" s="217"/>
      <c r="M181" s="156">
        <f t="shared" si="47"/>
        <v>1386</v>
      </c>
      <c r="N181" s="156">
        <f t="shared" si="48"/>
        <v>0</v>
      </c>
    </row>
    <row r="182" spans="1:14" ht="12.75">
      <c r="A182" s="213" t="s">
        <v>714</v>
      </c>
      <c r="B182" s="263"/>
      <c r="C182" s="214"/>
      <c r="D182" s="214"/>
      <c r="E182" s="214"/>
      <c r="F182" s="217">
        <v>-150</v>
      </c>
      <c r="G182" s="214"/>
      <c r="H182" s="217"/>
      <c r="I182" s="214">
        <v>150</v>
      </c>
      <c r="J182" s="217"/>
      <c r="K182" s="214"/>
      <c r="L182" s="217"/>
      <c r="M182" s="156">
        <f t="shared" si="47"/>
        <v>0</v>
      </c>
      <c r="N182" s="156">
        <f t="shared" si="48"/>
        <v>0</v>
      </c>
    </row>
    <row r="183" spans="1:14" ht="12.75">
      <c r="A183" s="213" t="s">
        <v>702</v>
      </c>
      <c r="B183" s="263"/>
      <c r="C183" s="214">
        <f aca="true" t="shared" si="60" ref="C183:L183">SUM(C179:C182)</f>
        <v>7762</v>
      </c>
      <c r="D183" s="214">
        <f t="shared" si="60"/>
        <v>257</v>
      </c>
      <c r="E183" s="214">
        <f t="shared" si="60"/>
        <v>69</v>
      </c>
      <c r="F183" s="214">
        <f t="shared" si="60"/>
        <v>7286</v>
      </c>
      <c r="G183" s="214">
        <f t="shared" si="60"/>
        <v>0</v>
      </c>
      <c r="H183" s="214">
        <f t="shared" si="60"/>
        <v>0</v>
      </c>
      <c r="I183" s="214">
        <f t="shared" si="60"/>
        <v>150</v>
      </c>
      <c r="J183" s="214">
        <f t="shared" si="60"/>
        <v>0</v>
      </c>
      <c r="K183" s="214">
        <f t="shared" si="60"/>
        <v>0</v>
      </c>
      <c r="L183" s="214">
        <f t="shared" si="60"/>
        <v>0</v>
      </c>
      <c r="M183" s="156">
        <f t="shared" si="47"/>
        <v>7762</v>
      </c>
      <c r="N183" s="156">
        <f t="shared" si="48"/>
        <v>0</v>
      </c>
    </row>
    <row r="184" spans="1:14" ht="12.75">
      <c r="A184" s="438" t="s">
        <v>701</v>
      </c>
      <c r="B184" s="262"/>
      <c r="C184" s="216">
        <f aca="true" t="shared" si="61" ref="C184:L184">C178+C183</f>
        <v>43979</v>
      </c>
      <c r="D184" s="216">
        <f t="shared" si="61"/>
        <v>6580</v>
      </c>
      <c r="E184" s="216">
        <f t="shared" si="61"/>
        <v>1777</v>
      </c>
      <c r="F184" s="216">
        <f t="shared" si="61"/>
        <v>35472</v>
      </c>
      <c r="G184" s="216">
        <f t="shared" si="61"/>
        <v>0</v>
      </c>
      <c r="H184" s="216">
        <f t="shared" si="61"/>
        <v>0</v>
      </c>
      <c r="I184" s="216">
        <f t="shared" si="61"/>
        <v>150</v>
      </c>
      <c r="J184" s="216">
        <f t="shared" si="61"/>
        <v>0</v>
      </c>
      <c r="K184" s="216">
        <f t="shared" si="61"/>
        <v>0</v>
      </c>
      <c r="L184" s="216">
        <f t="shared" si="61"/>
        <v>0</v>
      </c>
      <c r="M184" s="156">
        <f t="shared" si="47"/>
        <v>43979</v>
      </c>
      <c r="N184" s="156">
        <f t="shared" si="48"/>
        <v>0</v>
      </c>
    </row>
    <row r="185" spans="1:14" ht="12.75">
      <c r="A185" s="235" t="s">
        <v>187</v>
      </c>
      <c r="B185" s="235"/>
      <c r="C185" s="234"/>
      <c r="D185" s="233"/>
      <c r="E185" s="234"/>
      <c r="F185" s="233"/>
      <c r="G185" s="234"/>
      <c r="H185" s="233"/>
      <c r="I185" s="234"/>
      <c r="J185" s="234"/>
      <c r="K185" s="233"/>
      <c r="L185" s="234"/>
      <c r="M185" s="156">
        <f t="shared" si="47"/>
        <v>0</v>
      </c>
      <c r="N185" s="156">
        <f t="shared" si="48"/>
        <v>0</v>
      </c>
    </row>
    <row r="186" spans="1:14" s="68" customFormat="1" ht="12.75">
      <c r="A186" s="246" t="s">
        <v>34</v>
      </c>
      <c r="B186" s="246" t="s">
        <v>200</v>
      </c>
      <c r="C186" s="234">
        <f>SUM(D186:G186)</f>
        <v>47643</v>
      </c>
      <c r="D186" s="233">
        <v>6205</v>
      </c>
      <c r="E186" s="234">
        <v>1651</v>
      </c>
      <c r="F186" s="233">
        <v>39787</v>
      </c>
      <c r="G186" s="234"/>
      <c r="H186" s="233"/>
      <c r="I186" s="234"/>
      <c r="J186" s="234"/>
      <c r="K186" s="233"/>
      <c r="L186" s="234"/>
      <c r="M186" s="156">
        <f t="shared" si="47"/>
        <v>47643</v>
      </c>
      <c r="N186" s="156">
        <f t="shared" si="48"/>
        <v>0</v>
      </c>
    </row>
    <row r="187" spans="1:14" ht="12.75">
      <c r="A187" s="213" t="s">
        <v>475</v>
      </c>
      <c r="B187" s="263"/>
      <c r="C187" s="214">
        <v>47865</v>
      </c>
      <c r="D187" s="214">
        <v>6380</v>
      </c>
      <c r="E187" s="214">
        <v>1698</v>
      </c>
      <c r="F187" s="217">
        <v>39787</v>
      </c>
      <c r="G187" s="214">
        <v>0</v>
      </c>
      <c r="H187" s="217">
        <v>0</v>
      </c>
      <c r="I187" s="214">
        <v>0</v>
      </c>
      <c r="J187" s="217">
        <v>0</v>
      </c>
      <c r="K187" s="214">
        <v>0</v>
      </c>
      <c r="L187" s="214">
        <v>0</v>
      </c>
      <c r="M187" s="156">
        <f t="shared" si="47"/>
        <v>47865</v>
      </c>
      <c r="N187" s="156">
        <f t="shared" si="48"/>
        <v>0</v>
      </c>
    </row>
    <row r="188" spans="1:14" ht="12.75">
      <c r="A188" s="213" t="s">
        <v>703</v>
      </c>
      <c r="B188" s="263"/>
      <c r="C188" s="214">
        <v>330</v>
      </c>
      <c r="D188" s="214">
        <v>260</v>
      </c>
      <c r="E188" s="214">
        <v>70</v>
      </c>
      <c r="F188" s="217"/>
      <c r="G188" s="214"/>
      <c r="H188" s="217"/>
      <c r="I188" s="214"/>
      <c r="J188" s="217"/>
      <c r="K188" s="214"/>
      <c r="L188" s="217"/>
      <c r="M188" s="156">
        <f t="shared" si="47"/>
        <v>330</v>
      </c>
      <c r="N188" s="156">
        <f t="shared" si="48"/>
        <v>0</v>
      </c>
    </row>
    <row r="189" spans="1:14" ht="12.75">
      <c r="A189" s="213" t="s">
        <v>707</v>
      </c>
      <c r="B189" s="263"/>
      <c r="C189" s="214">
        <v>2550</v>
      </c>
      <c r="D189" s="214"/>
      <c r="E189" s="214"/>
      <c r="F189" s="217">
        <v>2550</v>
      </c>
      <c r="G189" s="214"/>
      <c r="H189" s="217"/>
      <c r="I189" s="214"/>
      <c r="J189" s="217"/>
      <c r="K189" s="214"/>
      <c r="L189" s="217"/>
      <c r="M189" s="156">
        <f t="shared" si="47"/>
        <v>2550</v>
      </c>
      <c r="N189" s="156">
        <f t="shared" si="48"/>
        <v>0</v>
      </c>
    </row>
    <row r="190" spans="1:14" ht="12.75">
      <c r="A190" s="213" t="s">
        <v>706</v>
      </c>
      <c r="B190" s="263"/>
      <c r="C190" s="214">
        <v>1764</v>
      </c>
      <c r="D190" s="214"/>
      <c r="E190" s="214"/>
      <c r="F190" s="217">
        <v>1764</v>
      </c>
      <c r="G190" s="214"/>
      <c r="H190" s="217"/>
      <c r="I190" s="214"/>
      <c r="J190" s="217"/>
      <c r="K190" s="214"/>
      <c r="L190" s="217"/>
      <c r="M190" s="156">
        <f t="shared" si="47"/>
        <v>1764</v>
      </c>
      <c r="N190" s="156">
        <f t="shared" si="48"/>
        <v>0</v>
      </c>
    </row>
    <row r="191" spans="1:14" ht="12.75">
      <c r="A191" s="213" t="s">
        <v>714</v>
      </c>
      <c r="B191" s="263"/>
      <c r="C191" s="214"/>
      <c r="D191" s="214"/>
      <c r="E191" s="214"/>
      <c r="F191" s="217">
        <v>-150</v>
      </c>
      <c r="G191" s="214"/>
      <c r="H191" s="217"/>
      <c r="I191" s="214">
        <v>150</v>
      </c>
      <c r="J191" s="217"/>
      <c r="K191" s="214"/>
      <c r="L191" s="217"/>
      <c r="M191" s="156">
        <f t="shared" si="47"/>
        <v>0</v>
      </c>
      <c r="N191" s="156">
        <f t="shared" si="48"/>
        <v>0</v>
      </c>
    </row>
    <row r="192" spans="1:14" ht="12.75">
      <c r="A192" s="213" t="s">
        <v>702</v>
      </c>
      <c r="B192" s="263"/>
      <c r="C192" s="214">
        <f aca="true" t="shared" si="62" ref="C192:L192">SUM(C188:C191)</f>
        <v>4644</v>
      </c>
      <c r="D192" s="214">
        <f t="shared" si="62"/>
        <v>260</v>
      </c>
      <c r="E192" s="214">
        <f t="shared" si="62"/>
        <v>70</v>
      </c>
      <c r="F192" s="214">
        <f t="shared" si="62"/>
        <v>4164</v>
      </c>
      <c r="G192" s="214">
        <f t="shared" si="62"/>
        <v>0</v>
      </c>
      <c r="H192" s="214">
        <f t="shared" si="62"/>
        <v>0</v>
      </c>
      <c r="I192" s="214">
        <f t="shared" si="62"/>
        <v>150</v>
      </c>
      <c r="J192" s="214">
        <f t="shared" si="62"/>
        <v>0</v>
      </c>
      <c r="K192" s="214">
        <f t="shared" si="62"/>
        <v>0</v>
      </c>
      <c r="L192" s="214">
        <f t="shared" si="62"/>
        <v>0</v>
      </c>
      <c r="M192" s="156">
        <f t="shared" si="47"/>
        <v>4644</v>
      </c>
      <c r="N192" s="156">
        <f t="shared" si="48"/>
        <v>0</v>
      </c>
    </row>
    <row r="193" spans="1:14" ht="12.75">
      <c r="A193" s="438" t="s">
        <v>701</v>
      </c>
      <c r="B193" s="262"/>
      <c r="C193" s="216">
        <f aca="true" t="shared" si="63" ref="C193:L193">C187+C192</f>
        <v>52509</v>
      </c>
      <c r="D193" s="216">
        <f t="shared" si="63"/>
        <v>6640</v>
      </c>
      <c r="E193" s="216">
        <f t="shared" si="63"/>
        <v>1768</v>
      </c>
      <c r="F193" s="216">
        <f t="shared" si="63"/>
        <v>43951</v>
      </c>
      <c r="G193" s="216">
        <f t="shared" si="63"/>
        <v>0</v>
      </c>
      <c r="H193" s="216">
        <f t="shared" si="63"/>
        <v>0</v>
      </c>
      <c r="I193" s="216">
        <f t="shared" si="63"/>
        <v>150</v>
      </c>
      <c r="J193" s="216">
        <f t="shared" si="63"/>
        <v>0</v>
      </c>
      <c r="K193" s="216">
        <f t="shared" si="63"/>
        <v>0</v>
      </c>
      <c r="L193" s="216">
        <f t="shared" si="63"/>
        <v>0</v>
      </c>
      <c r="M193" s="156">
        <f t="shared" si="47"/>
        <v>52509</v>
      </c>
      <c r="N193" s="156">
        <f t="shared" si="48"/>
        <v>0</v>
      </c>
    </row>
    <row r="194" spans="1:14" ht="12.75">
      <c r="A194" s="235" t="s">
        <v>188</v>
      </c>
      <c r="B194" s="235"/>
      <c r="C194" s="234"/>
      <c r="D194" s="233"/>
      <c r="E194" s="234"/>
      <c r="F194" s="233"/>
      <c r="G194" s="234"/>
      <c r="H194" s="233"/>
      <c r="I194" s="234"/>
      <c r="J194" s="234"/>
      <c r="K194" s="233"/>
      <c r="L194" s="234"/>
      <c r="M194" s="156">
        <f t="shared" si="47"/>
        <v>0</v>
      </c>
      <c r="N194" s="156">
        <f t="shared" si="48"/>
        <v>0</v>
      </c>
    </row>
    <row r="195" spans="1:14" s="68" customFormat="1" ht="12.75">
      <c r="A195" s="246" t="s">
        <v>34</v>
      </c>
      <c r="B195" s="246" t="s">
        <v>200</v>
      </c>
      <c r="C195" s="234">
        <f>SUM(D195:G195)</f>
        <v>67741</v>
      </c>
      <c r="D195" s="233">
        <v>7751</v>
      </c>
      <c r="E195" s="234">
        <v>2093</v>
      </c>
      <c r="F195" s="233">
        <v>57897</v>
      </c>
      <c r="G195" s="234"/>
      <c r="H195" s="233"/>
      <c r="I195" s="234"/>
      <c r="J195" s="234"/>
      <c r="K195" s="233"/>
      <c r="L195" s="234"/>
      <c r="M195" s="156">
        <f t="shared" si="47"/>
        <v>67741</v>
      </c>
      <c r="N195" s="156">
        <f t="shared" si="48"/>
        <v>0</v>
      </c>
    </row>
    <row r="196" spans="1:14" ht="12.75">
      <c r="A196" s="213" t="s">
        <v>475</v>
      </c>
      <c r="B196" s="263"/>
      <c r="C196" s="214">
        <v>71346</v>
      </c>
      <c r="D196" s="214">
        <v>9452</v>
      </c>
      <c r="E196" s="214">
        <v>2553</v>
      </c>
      <c r="F196" s="217">
        <v>59341</v>
      </c>
      <c r="G196" s="214">
        <v>0</v>
      </c>
      <c r="H196" s="217">
        <v>0</v>
      </c>
      <c r="I196" s="214">
        <v>0</v>
      </c>
      <c r="J196" s="217">
        <v>0</v>
      </c>
      <c r="K196" s="214">
        <v>0</v>
      </c>
      <c r="L196" s="214">
        <v>0</v>
      </c>
      <c r="M196" s="156">
        <f t="shared" si="47"/>
        <v>71346</v>
      </c>
      <c r="N196" s="156">
        <f t="shared" si="48"/>
        <v>0</v>
      </c>
    </row>
    <row r="197" spans="1:14" ht="12.75">
      <c r="A197" s="213" t="s">
        <v>703</v>
      </c>
      <c r="B197" s="263"/>
      <c r="C197" s="214">
        <v>494</v>
      </c>
      <c r="D197" s="214">
        <v>389</v>
      </c>
      <c r="E197" s="214">
        <v>105</v>
      </c>
      <c r="F197" s="217"/>
      <c r="G197" s="214"/>
      <c r="H197" s="217"/>
      <c r="I197" s="214"/>
      <c r="J197" s="217"/>
      <c r="K197" s="214"/>
      <c r="L197" s="217"/>
      <c r="M197" s="156">
        <f t="shared" si="47"/>
        <v>494</v>
      </c>
      <c r="N197" s="156">
        <f t="shared" si="48"/>
        <v>0</v>
      </c>
    </row>
    <row r="198" spans="1:14" ht="12.75">
      <c r="A198" s="213" t="s">
        <v>707</v>
      </c>
      <c r="B198" s="263"/>
      <c r="C198" s="214">
        <v>7100</v>
      </c>
      <c r="D198" s="214"/>
      <c r="E198" s="214"/>
      <c r="F198" s="217">
        <v>7100</v>
      </c>
      <c r="G198" s="214"/>
      <c r="H198" s="217"/>
      <c r="I198" s="214"/>
      <c r="J198" s="217"/>
      <c r="K198" s="214"/>
      <c r="L198" s="217"/>
      <c r="M198" s="156">
        <f t="shared" si="47"/>
        <v>7100</v>
      </c>
      <c r="N198" s="156">
        <f t="shared" si="48"/>
        <v>0</v>
      </c>
    </row>
    <row r="199" spans="1:14" ht="12.75">
      <c r="A199" s="213" t="s">
        <v>706</v>
      </c>
      <c r="B199" s="263"/>
      <c r="C199" s="214">
        <v>3150</v>
      </c>
      <c r="D199" s="214"/>
      <c r="E199" s="214"/>
      <c r="F199" s="217">
        <v>3150</v>
      </c>
      <c r="G199" s="214"/>
      <c r="H199" s="217"/>
      <c r="I199" s="214"/>
      <c r="J199" s="217"/>
      <c r="K199" s="214"/>
      <c r="L199" s="217"/>
      <c r="M199" s="156">
        <f t="shared" si="47"/>
        <v>3150</v>
      </c>
      <c r="N199" s="156">
        <f t="shared" si="48"/>
        <v>0</v>
      </c>
    </row>
    <row r="200" spans="1:14" ht="12.75">
      <c r="A200" s="213" t="s">
        <v>714</v>
      </c>
      <c r="B200" s="263"/>
      <c r="C200" s="214"/>
      <c r="D200" s="214"/>
      <c r="E200" s="214"/>
      <c r="F200" s="217">
        <v>-265</v>
      </c>
      <c r="G200" s="214"/>
      <c r="H200" s="217"/>
      <c r="I200" s="214">
        <v>265</v>
      </c>
      <c r="J200" s="217"/>
      <c r="K200" s="214"/>
      <c r="L200" s="217"/>
      <c r="M200" s="156">
        <f t="shared" si="47"/>
        <v>0</v>
      </c>
      <c r="N200" s="156">
        <f t="shared" si="48"/>
        <v>0</v>
      </c>
    </row>
    <row r="201" spans="1:14" ht="12.75">
      <c r="A201" s="213" t="s">
        <v>702</v>
      </c>
      <c r="B201" s="263"/>
      <c r="C201" s="214">
        <f aca="true" t="shared" si="64" ref="C201:L201">SUM(C197:C200)</f>
        <v>10744</v>
      </c>
      <c r="D201" s="214">
        <f t="shared" si="64"/>
        <v>389</v>
      </c>
      <c r="E201" s="214">
        <f t="shared" si="64"/>
        <v>105</v>
      </c>
      <c r="F201" s="214">
        <f t="shared" si="64"/>
        <v>9985</v>
      </c>
      <c r="G201" s="214">
        <f t="shared" si="64"/>
        <v>0</v>
      </c>
      <c r="H201" s="214">
        <f t="shared" si="64"/>
        <v>0</v>
      </c>
      <c r="I201" s="214">
        <f t="shared" si="64"/>
        <v>265</v>
      </c>
      <c r="J201" s="214">
        <f t="shared" si="64"/>
        <v>0</v>
      </c>
      <c r="K201" s="214">
        <f t="shared" si="64"/>
        <v>0</v>
      </c>
      <c r="L201" s="214">
        <f t="shared" si="64"/>
        <v>0</v>
      </c>
      <c r="M201" s="156">
        <f t="shared" si="47"/>
        <v>10744</v>
      </c>
      <c r="N201" s="156">
        <f t="shared" si="48"/>
        <v>0</v>
      </c>
    </row>
    <row r="202" spans="1:14" ht="12.75">
      <c r="A202" s="438" t="s">
        <v>701</v>
      </c>
      <c r="B202" s="262"/>
      <c r="C202" s="216">
        <f aca="true" t="shared" si="65" ref="C202:L202">C196+C201</f>
        <v>82090</v>
      </c>
      <c r="D202" s="216">
        <f t="shared" si="65"/>
        <v>9841</v>
      </c>
      <c r="E202" s="216">
        <f t="shared" si="65"/>
        <v>2658</v>
      </c>
      <c r="F202" s="216">
        <f t="shared" si="65"/>
        <v>69326</v>
      </c>
      <c r="G202" s="216">
        <f t="shared" si="65"/>
        <v>0</v>
      </c>
      <c r="H202" s="216">
        <f t="shared" si="65"/>
        <v>0</v>
      </c>
      <c r="I202" s="216">
        <f t="shared" si="65"/>
        <v>265</v>
      </c>
      <c r="J202" s="216">
        <f t="shared" si="65"/>
        <v>0</v>
      </c>
      <c r="K202" s="216">
        <f t="shared" si="65"/>
        <v>0</v>
      </c>
      <c r="L202" s="216">
        <f t="shared" si="65"/>
        <v>0</v>
      </c>
      <c r="M202" s="156">
        <f t="shared" si="47"/>
        <v>82090</v>
      </c>
      <c r="N202" s="156">
        <f t="shared" si="48"/>
        <v>0</v>
      </c>
    </row>
    <row r="203" spans="1:14" ht="12.75">
      <c r="A203" s="236" t="s">
        <v>189</v>
      </c>
      <c r="B203" s="235"/>
      <c r="C203" s="234"/>
      <c r="D203" s="233"/>
      <c r="E203" s="234"/>
      <c r="F203" s="233"/>
      <c r="G203" s="234"/>
      <c r="H203" s="233"/>
      <c r="I203" s="234"/>
      <c r="J203" s="234"/>
      <c r="K203" s="233"/>
      <c r="L203" s="234"/>
      <c r="M203" s="156">
        <f t="shared" si="47"/>
        <v>0</v>
      </c>
      <c r="N203" s="156">
        <f t="shared" si="48"/>
        <v>0</v>
      </c>
    </row>
    <row r="204" spans="1:14" s="68" customFormat="1" ht="12.75">
      <c r="A204" s="246" t="s">
        <v>34</v>
      </c>
      <c r="B204" s="246" t="s">
        <v>200</v>
      </c>
      <c r="C204" s="234">
        <f>SUM(D204:G204)</f>
        <v>3655</v>
      </c>
      <c r="D204" s="233">
        <v>1139</v>
      </c>
      <c r="E204" s="234">
        <v>308</v>
      </c>
      <c r="F204" s="233">
        <v>2208</v>
      </c>
      <c r="G204" s="234"/>
      <c r="H204" s="233"/>
      <c r="I204" s="234"/>
      <c r="J204" s="234"/>
      <c r="K204" s="233"/>
      <c r="L204" s="234"/>
      <c r="M204" s="156">
        <f aca="true" t="shared" si="66" ref="M204:M267">SUM(D204:L204)</f>
        <v>3655</v>
      </c>
      <c r="N204" s="156">
        <f aca="true" t="shared" si="67" ref="N204:N267">C204-M204</f>
        <v>0</v>
      </c>
    </row>
    <row r="205" spans="1:14" ht="12.75">
      <c r="A205" s="213" t="s">
        <v>475</v>
      </c>
      <c r="B205" s="263"/>
      <c r="C205" s="214">
        <v>3743</v>
      </c>
      <c r="D205" s="214">
        <v>1208</v>
      </c>
      <c r="E205" s="214">
        <v>327</v>
      </c>
      <c r="F205" s="217">
        <v>2208</v>
      </c>
      <c r="G205" s="214">
        <v>0</v>
      </c>
      <c r="H205" s="217">
        <v>0</v>
      </c>
      <c r="I205" s="214">
        <v>0</v>
      </c>
      <c r="J205" s="217">
        <v>0</v>
      </c>
      <c r="K205" s="214">
        <v>0</v>
      </c>
      <c r="L205" s="214">
        <v>0</v>
      </c>
      <c r="M205" s="156">
        <f t="shared" si="66"/>
        <v>3743</v>
      </c>
      <c r="N205" s="156">
        <f t="shared" si="67"/>
        <v>0</v>
      </c>
    </row>
    <row r="206" spans="1:14" ht="12.75">
      <c r="A206" s="213" t="s">
        <v>703</v>
      </c>
      <c r="B206" s="263"/>
      <c r="C206" s="214">
        <v>131</v>
      </c>
      <c r="D206" s="214">
        <v>103</v>
      </c>
      <c r="E206" s="214">
        <v>28</v>
      </c>
      <c r="F206" s="217"/>
      <c r="G206" s="214"/>
      <c r="H206" s="217"/>
      <c r="I206" s="214"/>
      <c r="J206" s="217"/>
      <c r="K206" s="214"/>
      <c r="L206" s="217"/>
      <c r="M206" s="156">
        <f t="shared" si="66"/>
        <v>131</v>
      </c>
      <c r="N206" s="156">
        <f t="shared" si="67"/>
        <v>0</v>
      </c>
    </row>
    <row r="207" spans="1:14" ht="12.75">
      <c r="A207" s="213" t="s">
        <v>714</v>
      </c>
      <c r="B207" s="263"/>
      <c r="C207" s="214"/>
      <c r="D207" s="214"/>
      <c r="E207" s="214"/>
      <c r="F207" s="217">
        <v>-150</v>
      </c>
      <c r="G207" s="214"/>
      <c r="H207" s="217"/>
      <c r="I207" s="214">
        <v>150</v>
      </c>
      <c r="J207" s="217"/>
      <c r="K207" s="214"/>
      <c r="L207" s="217"/>
      <c r="M207" s="156">
        <f t="shared" si="66"/>
        <v>0</v>
      </c>
      <c r="N207" s="156">
        <f t="shared" si="67"/>
        <v>0</v>
      </c>
    </row>
    <row r="208" spans="1:14" ht="12.75">
      <c r="A208" s="213" t="s">
        <v>702</v>
      </c>
      <c r="B208" s="263"/>
      <c r="C208" s="214">
        <f aca="true" t="shared" si="68" ref="C208:L208">SUM(C206:C207)</f>
        <v>131</v>
      </c>
      <c r="D208" s="214">
        <f t="shared" si="68"/>
        <v>103</v>
      </c>
      <c r="E208" s="214">
        <f t="shared" si="68"/>
        <v>28</v>
      </c>
      <c r="F208" s="214">
        <f t="shared" si="68"/>
        <v>-150</v>
      </c>
      <c r="G208" s="214">
        <f t="shared" si="68"/>
        <v>0</v>
      </c>
      <c r="H208" s="214">
        <f t="shared" si="68"/>
        <v>0</v>
      </c>
      <c r="I208" s="214">
        <f t="shared" si="68"/>
        <v>150</v>
      </c>
      <c r="J208" s="214">
        <f t="shared" si="68"/>
        <v>0</v>
      </c>
      <c r="K208" s="214">
        <f t="shared" si="68"/>
        <v>0</v>
      </c>
      <c r="L208" s="214">
        <f t="shared" si="68"/>
        <v>0</v>
      </c>
      <c r="M208" s="156">
        <f t="shared" si="66"/>
        <v>131</v>
      </c>
      <c r="N208" s="156">
        <f t="shared" si="67"/>
        <v>0</v>
      </c>
    </row>
    <row r="209" spans="1:14" ht="12.75">
      <c r="A209" s="438" t="s">
        <v>701</v>
      </c>
      <c r="B209" s="262"/>
      <c r="C209" s="216">
        <f aca="true" t="shared" si="69" ref="C209:L209">C205+C208</f>
        <v>3874</v>
      </c>
      <c r="D209" s="216">
        <f t="shared" si="69"/>
        <v>1311</v>
      </c>
      <c r="E209" s="216">
        <f t="shared" si="69"/>
        <v>355</v>
      </c>
      <c r="F209" s="216">
        <f t="shared" si="69"/>
        <v>2058</v>
      </c>
      <c r="G209" s="216">
        <f t="shared" si="69"/>
        <v>0</v>
      </c>
      <c r="H209" s="216">
        <f t="shared" si="69"/>
        <v>0</v>
      </c>
      <c r="I209" s="216">
        <f t="shared" si="69"/>
        <v>150</v>
      </c>
      <c r="J209" s="216">
        <f t="shared" si="69"/>
        <v>0</v>
      </c>
      <c r="K209" s="216">
        <f t="shared" si="69"/>
        <v>0</v>
      </c>
      <c r="L209" s="216">
        <f t="shared" si="69"/>
        <v>0</v>
      </c>
      <c r="M209" s="156">
        <f t="shared" si="66"/>
        <v>3874</v>
      </c>
      <c r="N209" s="156">
        <f t="shared" si="67"/>
        <v>0</v>
      </c>
    </row>
    <row r="210" spans="1:14" ht="12.75">
      <c r="A210" s="235" t="s">
        <v>320</v>
      </c>
      <c r="B210" s="235"/>
      <c r="C210" s="234"/>
      <c r="D210" s="233"/>
      <c r="E210" s="234"/>
      <c r="F210" s="233"/>
      <c r="G210" s="234"/>
      <c r="H210" s="233"/>
      <c r="I210" s="234"/>
      <c r="J210" s="234"/>
      <c r="K210" s="233"/>
      <c r="L210" s="234"/>
      <c r="M210" s="156">
        <f t="shared" si="66"/>
        <v>0</v>
      </c>
      <c r="N210" s="156">
        <f t="shared" si="67"/>
        <v>0</v>
      </c>
    </row>
    <row r="211" spans="1:14" s="68" customFormat="1" ht="12.75">
      <c r="A211" s="246" t="s">
        <v>34</v>
      </c>
      <c r="B211" s="246" t="s">
        <v>200</v>
      </c>
      <c r="C211" s="234">
        <f>SUM(D211:G211)</f>
        <v>6724</v>
      </c>
      <c r="D211" s="233">
        <v>2101</v>
      </c>
      <c r="E211" s="234">
        <v>567</v>
      </c>
      <c r="F211" s="233">
        <v>4056</v>
      </c>
      <c r="G211" s="234"/>
      <c r="H211" s="233"/>
      <c r="I211" s="234"/>
      <c r="J211" s="234"/>
      <c r="K211" s="233"/>
      <c r="L211" s="234"/>
      <c r="M211" s="156">
        <f t="shared" si="66"/>
        <v>6724</v>
      </c>
      <c r="N211" s="156">
        <f t="shared" si="67"/>
        <v>0</v>
      </c>
    </row>
    <row r="212" spans="1:14" ht="12.75">
      <c r="A212" s="213" t="s">
        <v>475</v>
      </c>
      <c r="B212" s="263"/>
      <c r="C212" s="214">
        <v>6796</v>
      </c>
      <c r="D212" s="214">
        <v>2158</v>
      </c>
      <c r="E212" s="214">
        <v>582</v>
      </c>
      <c r="F212" s="217">
        <v>4056</v>
      </c>
      <c r="G212" s="214">
        <v>0</v>
      </c>
      <c r="H212" s="217">
        <v>0</v>
      </c>
      <c r="I212" s="214">
        <v>0</v>
      </c>
      <c r="J212" s="217">
        <v>0</v>
      </c>
      <c r="K212" s="214">
        <v>0</v>
      </c>
      <c r="L212" s="214">
        <v>0</v>
      </c>
      <c r="M212" s="156">
        <f t="shared" si="66"/>
        <v>6796</v>
      </c>
      <c r="N212" s="156">
        <f t="shared" si="67"/>
        <v>0</v>
      </c>
    </row>
    <row r="213" spans="1:14" ht="12.75">
      <c r="A213" s="213" t="s">
        <v>703</v>
      </c>
      <c r="B213" s="263"/>
      <c r="C213" s="214">
        <v>107</v>
      </c>
      <c r="D213" s="214">
        <v>84</v>
      </c>
      <c r="E213" s="214">
        <v>23</v>
      </c>
      <c r="F213" s="217"/>
      <c r="G213" s="214"/>
      <c r="H213" s="217"/>
      <c r="I213" s="214"/>
      <c r="J213" s="217"/>
      <c r="K213" s="214"/>
      <c r="L213" s="217"/>
      <c r="M213" s="156">
        <f t="shared" si="66"/>
        <v>107</v>
      </c>
      <c r="N213" s="156">
        <f t="shared" si="67"/>
        <v>0</v>
      </c>
    </row>
    <row r="214" spans="1:14" ht="12.75">
      <c r="A214" s="213" t="s">
        <v>714</v>
      </c>
      <c r="B214" s="263"/>
      <c r="C214" s="214"/>
      <c r="D214" s="214"/>
      <c r="E214" s="214"/>
      <c r="F214" s="217">
        <v>-50</v>
      </c>
      <c r="G214" s="214"/>
      <c r="H214" s="217"/>
      <c r="I214" s="214">
        <v>50</v>
      </c>
      <c r="J214" s="217"/>
      <c r="K214" s="214"/>
      <c r="L214" s="217"/>
      <c r="M214" s="156">
        <f t="shared" si="66"/>
        <v>0</v>
      </c>
      <c r="N214" s="156">
        <f t="shared" si="67"/>
        <v>0</v>
      </c>
    </row>
    <row r="215" spans="1:14" ht="12.75">
      <c r="A215" s="213" t="s">
        <v>702</v>
      </c>
      <c r="B215" s="263"/>
      <c r="C215" s="214">
        <f aca="true" t="shared" si="70" ref="C215:L215">SUM(C213:C214)</f>
        <v>107</v>
      </c>
      <c r="D215" s="214">
        <f t="shared" si="70"/>
        <v>84</v>
      </c>
      <c r="E215" s="214">
        <f t="shared" si="70"/>
        <v>23</v>
      </c>
      <c r="F215" s="214">
        <f t="shared" si="70"/>
        <v>-50</v>
      </c>
      <c r="G215" s="214">
        <f t="shared" si="70"/>
        <v>0</v>
      </c>
      <c r="H215" s="214">
        <f t="shared" si="70"/>
        <v>0</v>
      </c>
      <c r="I215" s="214">
        <f t="shared" si="70"/>
        <v>50</v>
      </c>
      <c r="J215" s="214">
        <f t="shared" si="70"/>
        <v>0</v>
      </c>
      <c r="K215" s="214">
        <f t="shared" si="70"/>
        <v>0</v>
      </c>
      <c r="L215" s="214">
        <f t="shared" si="70"/>
        <v>0</v>
      </c>
      <c r="M215" s="156">
        <f t="shared" si="66"/>
        <v>107</v>
      </c>
      <c r="N215" s="156">
        <f t="shared" si="67"/>
        <v>0</v>
      </c>
    </row>
    <row r="216" spans="1:14" ht="12.75">
      <c r="A216" s="438" t="s">
        <v>701</v>
      </c>
      <c r="B216" s="262"/>
      <c r="C216" s="216">
        <f aca="true" t="shared" si="71" ref="C216:L216">C212+C215</f>
        <v>6903</v>
      </c>
      <c r="D216" s="216">
        <f t="shared" si="71"/>
        <v>2242</v>
      </c>
      <c r="E216" s="216">
        <f t="shared" si="71"/>
        <v>605</v>
      </c>
      <c r="F216" s="216">
        <f t="shared" si="71"/>
        <v>4006</v>
      </c>
      <c r="G216" s="216">
        <f t="shared" si="71"/>
        <v>0</v>
      </c>
      <c r="H216" s="216">
        <f t="shared" si="71"/>
        <v>0</v>
      </c>
      <c r="I216" s="216">
        <f t="shared" si="71"/>
        <v>50</v>
      </c>
      <c r="J216" s="216">
        <f t="shared" si="71"/>
        <v>0</v>
      </c>
      <c r="K216" s="216">
        <f t="shared" si="71"/>
        <v>0</v>
      </c>
      <c r="L216" s="216">
        <f t="shared" si="71"/>
        <v>0</v>
      </c>
      <c r="M216" s="156">
        <f t="shared" si="66"/>
        <v>6903</v>
      </c>
      <c r="N216" s="156">
        <f t="shared" si="67"/>
        <v>0</v>
      </c>
    </row>
    <row r="217" spans="1:14" ht="12.75">
      <c r="A217" s="235" t="s">
        <v>190</v>
      </c>
      <c r="B217" s="235"/>
      <c r="C217" s="234"/>
      <c r="D217" s="233"/>
      <c r="E217" s="234"/>
      <c r="F217" s="233"/>
      <c r="G217" s="234"/>
      <c r="H217" s="233"/>
      <c r="I217" s="234"/>
      <c r="J217" s="234"/>
      <c r="K217" s="233"/>
      <c r="L217" s="234"/>
      <c r="M217" s="156">
        <f t="shared" si="66"/>
        <v>0</v>
      </c>
      <c r="N217" s="156">
        <f t="shared" si="67"/>
        <v>0</v>
      </c>
    </row>
    <row r="218" spans="1:14" s="68" customFormat="1" ht="12.75">
      <c r="A218" s="246" t="s">
        <v>34</v>
      </c>
      <c r="B218" s="246" t="s">
        <v>200</v>
      </c>
      <c r="C218" s="234">
        <f>SUM(D218:G218)</f>
        <v>10183</v>
      </c>
      <c r="D218" s="233">
        <v>4973</v>
      </c>
      <c r="E218" s="234">
        <v>1316</v>
      </c>
      <c r="F218" s="233">
        <v>3894</v>
      </c>
      <c r="G218" s="234"/>
      <c r="H218" s="233"/>
      <c r="I218" s="234"/>
      <c r="J218" s="234"/>
      <c r="K218" s="233"/>
      <c r="L218" s="234"/>
      <c r="M218" s="156">
        <f t="shared" si="66"/>
        <v>10183</v>
      </c>
      <c r="N218" s="156">
        <f t="shared" si="67"/>
        <v>0</v>
      </c>
    </row>
    <row r="219" spans="1:14" ht="12.75">
      <c r="A219" s="246" t="s">
        <v>475</v>
      </c>
      <c r="B219" s="263"/>
      <c r="C219" s="214">
        <v>10575</v>
      </c>
      <c r="D219" s="214">
        <v>5282</v>
      </c>
      <c r="E219" s="214">
        <v>1399</v>
      </c>
      <c r="F219" s="217">
        <v>3894</v>
      </c>
      <c r="G219" s="214">
        <v>0</v>
      </c>
      <c r="H219" s="217">
        <v>0</v>
      </c>
      <c r="I219" s="214">
        <v>0</v>
      </c>
      <c r="J219" s="217">
        <v>0</v>
      </c>
      <c r="K219" s="214">
        <v>0</v>
      </c>
      <c r="L219" s="214">
        <v>0</v>
      </c>
      <c r="M219" s="156">
        <f t="shared" si="66"/>
        <v>10575</v>
      </c>
      <c r="N219" s="156">
        <f t="shared" si="67"/>
        <v>0</v>
      </c>
    </row>
    <row r="220" spans="1:14" ht="12.75">
      <c r="A220" s="213" t="s">
        <v>703</v>
      </c>
      <c r="B220" s="263"/>
      <c r="C220" s="214">
        <v>304</v>
      </c>
      <c r="D220" s="214">
        <v>239</v>
      </c>
      <c r="E220" s="214">
        <v>65</v>
      </c>
      <c r="F220" s="217"/>
      <c r="G220" s="214"/>
      <c r="H220" s="217"/>
      <c r="I220" s="214"/>
      <c r="J220" s="217"/>
      <c r="K220" s="214"/>
      <c r="L220" s="217"/>
      <c r="M220" s="156">
        <f t="shared" si="66"/>
        <v>304</v>
      </c>
      <c r="N220" s="156">
        <f t="shared" si="67"/>
        <v>0</v>
      </c>
    </row>
    <row r="221" spans="1:14" ht="12.75">
      <c r="A221" s="213" t="s">
        <v>705</v>
      </c>
      <c r="B221" s="263"/>
      <c r="C221" s="214">
        <v>189</v>
      </c>
      <c r="D221" s="214">
        <v>149</v>
      </c>
      <c r="E221" s="214">
        <v>40</v>
      </c>
      <c r="F221" s="217"/>
      <c r="G221" s="214"/>
      <c r="H221" s="217"/>
      <c r="I221" s="214"/>
      <c r="J221" s="217"/>
      <c r="K221" s="214"/>
      <c r="L221" s="217"/>
      <c r="M221" s="156">
        <f t="shared" si="66"/>
        <v>189</v>
      </c>
      <c r="N221" s="156">
        <f t="shared" si="67"/>
        <v>0</v>
      </c>
    </row>
    <row r="222" spans="1:14" ht="12.75">
      <c r="A222" s="213" t="s">
        <v>704</v>
      </c>
      <c r="B222" s="263"/>
      <c r="C222" s="214">
        <v>99</v>
      </c>
      <c r="D222" s="214">
        <v>78</v>
      </c>
      <c r="E222" s="214">
        <v>21</v>
      </c>
      <c r="F222" s="217"/>
      <c r="G222" s="214"/>
      <c r="H222" s="217"/>
      <c r="I222" s="214"/>
      <c r="J222" s="217"/>
      <c r="K222" s="214"/>
      <c r="L222" s="217"/>
      <c r="M222" s="156">
        <f t="shared" si="66"/>
        <v>99</v>
      </c>
      <c r="N222" s="156">
        <f t="shared" si="67"/>
        <v>0</v>
      </c>
    </row>
    <row r="223" spans="1:14" ht="12.75">
      <c r="A223" s="213" t="s">
        <v>714</v>
      </c>
      <c r="B223" s="263"/>
      <c r="C223" s="214"/>
      <c r="D223" s="214"/>
      <c r="E223" s="214"/>
      <c r="F223" s="217">
        <v>-80</v>
      </c>
      <c r="G223" s="214"/>
      <c r="H223" s="217"/>
      <c r="I223" s="214">
        <v>80</v>
      </c>
      <c r="J223" s="217"/>
      <c r="K223" s="214"/>
      <c r="L223" s="217"/>
      <c r="M223" s="156">
        <f t="shared" si="66"/>
        <v>0</v>
      </c>
      <c r="N223" s="156">
        <f t="shared" si="67"/>
        <v>0</v>
      </c>
    </row>
    <row r="224" spans="1:14" ht="12.75">
      <c r="A224" s="213" t="s">
        <v>702</v>
      </c>
      <c r="B224" s="263"/>
      <c r="C224" s="214">
        <f aca="true" t="shared" si="72" ref="C224:L224">SUM(C220:C223)</f>
        <v>592</v>
      </c>
      <c r="D224" s="214">
        <f t="shared" si="72"/>
        <v>466</v>
      </c>
      <c r="E224" s="214">
        <f t="shared" si="72"/>
        <v>126</v>
      </c>
      <c r="F224" s="214">
        <f t="shared" si="72"/>
        <v>-80</v>
      </c>
      <c r="G224" s="214">
        <f t="shared" si="72"/>
        <v>0</v>
      </c>
      <c r="H224" s="214">
        <f t="shared" si="72"/>
        <v>0</v>
      </c>
      <c r="I224" s="214">
        <f t="shared" si="72"/>
        <v>80</v>
      </c>
      <c r="J224" s="214">
        <f t="shared" si="72"/>
        <v>0</v>
      </c>
      <c r="K224" s="214">
        <f t="shared" si="72"/>
        <v>0</v>
      </c>
      <c r="L224" s="214">
        <f t="shared" si="72"/>
        <v>0</v>
      </c>
      <c r="M224" s="156">
        <f t="shared" si="66"/>
        <v>592</v>
      </c>
      <c r="N224" s="156">
        <f t="shared" si="67"/>
        <v>0</v>
      </c>
    </row>
    <row r="225" spans="1:14" ht="12.75">
      <c r="A225" s="438" t="s">
        <v>701</v>
      </c>
      <c r="B225" s="262"/>
      <c r="C225" s="216">
        <f aca="true" t="shared" si="73" ref="C225:L225">C219+C224</f>
        <v>11167</v>
      </c>
      <c r="D225" s="216">
        <f t="shared" si="73"/>
        <v>5748</v>
      </c>
      <c r="E225" s="216">
        <f t="shared" si="73"/>
        <v>1525</v>
      </c>
      <c r="F225" s="216">
        <f t="shared" si="73"/>
        <v>3814</v>
      </c>
      <c r="G225" s="216">
        <f t="shared" si="73"/>
        <v>0</v>
      </c>
      <c r="H225" s="216">
        <f t="shared" si="73"/>
        <v>0</v>
      </c>
      <c r="I225" s="216">
        <f t="shared" si="73"/>
        <v>80</v>
      </c>
      <c r="J225" s="216">
        <f t="shared" si="73"/>
        <v>0</v>
      </c>
      <c r="K225" s="216">
        <f t="shared" si="73"/>
        <v>0</v>
      </c>
      <c r="L225" s="216">
        <f t="shared" si="73"/>
        <v>0</v>
      </c>
      <c r="M225" s="156">
        <f t="shared" si="66"/>
        <v>11167</v>
      </c>
      <c r="N225" s="156">
        <f t="shared" si="67"/>
        <v>0</v>
      </c>
    </row>
    <row r="226" spans="1:14" ht="12.75">
      <c r="A226" s="235" t="s">
        <v>191</v>
      </c>
      <c r="B226" s="235"/>
      <c r="C226" s="234"/>
      <c r="D226" s="233"/>
      <c r="E226" s="234"/>
      <c r="F226" s="233"/>
      <c r="G226" s="234"/>
      <c r="H226" s="233"/>
      <c r="I226" s="234"/>
      <c r="J226" s="234"/>
      <c r="K226" s="233"/>
      <c r="L226" s="234"/>
      <c r="M226" s="156">
        <f t="shared" si="66"/>
        <v>0</v>
      </c>
      <c r="N226" s="156">
        <f t="shared" si="67"/>
        <v>0</v>
      </c>
    </row>
    <row r="227" spans="1:14" s="68" customFormat="1" ht="12.75">
      <c r="A227" s="246" t="s">
        <v>34</v>
      </c>
      <c r="B227" s="246" t="s">
        <v>201</v>
      </c>
      <c r="C227" s="234">
        <f>SUM(D227:G227)</f>
        <v>22988</v>
      </c>
      <c r="D227" s="233">
        <v>11169</v>
      </c>
      <c r="E227" s="234">
        <v>3012</v>
      </c>
      <c r="F227" s="233">
        <v>8807</v>
      </c>
      <c r="G227" s="234"/>
      <c r="H227" s="233"/>
      <c r="I227" s="234"/>
      <c r="J227" s="234"/>
      <c r="K227" s="233"/>
      <c r="L227" s="234"/>
      <c r="M227" s="156">
        <f t="shared" si="66"/>
        <v>22988</v>
      </c>
      <c r="N227" s="156">
        <f t="shared" si="67"/>
        <v>0</v>
      </c>
    </row>
    <row r="228" spans="1:14" ht="12.75">
      <c r="A228" s="246" t="s">
        <v>475</v>
      </c>
      <c r="B228" s="263"/>
      <c r="C228" s="214">
        <v>23898</v>
      </c>
      <c r="D228" s="214">
        <v>11886</v>
      </c>
      <c r="E228" s="214">
        <v>3205</v>
      </c>
      <c r="F228" s="217">
        <v>8807</v>
      </c>
      <c r="G228" s="214">
        <v>0</v>
      </c>
      <c r="H228" s="217">
        <v>0</v>
      </c>
      <c r="I228" s="214">
        <v>0</v>
      </c>
      <c r="J228" s="217">
        <v>0</v>
      </c>
      <c r="K228" s="214">
        <v>0</v>
      </c>
      <c r="L228" s="214">
        <v>0</v>
      </c>
      <c r="M228" s="156">
        <f t="shared" si="66"/>
        <v>23898</v>
      </c>
      <c r="N228" s="156">
        <f t="shared" si="67"/>
        <v>0</v>
      </c>
    </row>
    <row r="229" spans="1:14" ht="12.75">
      <c r="A229" s="213" t="s">
        <v>703</v>
      </c>
      <c r="B229" s="263"/>
      <c r="C229" s="214">
        <v>680</v>
      </c>
      <c r="D229" s="214">
        <v>535</v>
      </c>
      <c r="E229" s="214">
        <v>145</v>
      </c>
      <c r="F229" s="217"/>
      <c r="G229" s="214"/>
      <c r="H229" s="217"/>
      <c r="I229" s="214"/>
      <c r="J229" s="217"/>
      <c r="K229" s="214"/>
      <c r="L229" s="217"/>
      <c r="M229" s="156">
        <f t="shared" si="66"/>
        <v>680</v>
      </c>
      <c r="N229" s="156">
        <f t="shared" si="67"/>
        <v>0</v>
      </c>
    </row>
    <row r="230" spans="1:14" ht="12.75">
      <c r="A230" s="213" t="s">
        <v>705</v>
      </c>
      <c r="B230" s="263"/>
      <c r="C230" s="214">
        <v>378</v>
      </c>
      <c r="D230" s="214">
        <v>298</v>
      </c>
      <c r="E230" s="214">
        <v>80</v>
      </c>
      <c r="F230" s="217"/>
      <c r="G230" s="214"/>
      <c r="H230" s="217"/>
      <c r="I230" s="214"/>
      <c r="J230" s="217"/>
      <c r="K230" s="214"/>
      <c r="L230" s="217"/>
      <c r="M230" s="156">
        <f t="shared" si="66"/>
        <v>378</v>
      </c>
      <c r="N230" s="156">
        <f t="shared" si="67"/>
        <v>0</v>
      </c>
    </row>
    <row r="231" spans="1:14" ht="12.75">
      <c r="A231" s="213" t="s">
        <v>704</v>
      </c>
      <c r="B231" s="263"/>
      <c r="C231" s="214">
        <v>320</v>
      </c>
      <c r="D231" s="214">
        <v>252</v>
      </c>
      <c r="E231" s="214">
        <v>68</v>
      </c>
      <c r="F231" s="217"/>
      <c r="G231" s="214"/>
      <c r="H231" s="217"/>
      <c r="I231" s="214"/>
      <c r="J231" s="217"/>
      <c r="K231" s="214"/>
      <c r="L231" s="217"/>
      <c r="M231" s="156">
        <f t="shared" si="66"/>
        <v>320</v>
      </c>
      <c r="N231" s="156">
        <f t="shared" si="67"/>
        <v>0</v>
      </c>
    </row>
    <row r="232" spans="1:14" ht="12.75">
      <c r="A232" s="213" t="s">
        <v>714</v>
      </c>
      <c r="B232" s="263"/>
      <c r="C232" s="214"/>
      <c r="D232" s="214"/>
      <c r="E232" s="214"/>
      <c r="F232" s="217">
        <v>-120</v>
      </c>
      <c r="G232" s="214"/>
      <c r="H232" s="217"/>
      <c r="I232" s="214">
        <v>120</v>
      </c>
      <c r="J232" s="217"/>
      <c r="K232" s="214"/>
      <c r="L232" s="217"/>
      <c r="M232" s="156">
        <f t="shared" si="66"/>
        <v>0</v>
      </c>
      <c r="N232" s="156">
        <f t="shared" si="67"/>
        <v>0</v>
      </c>
    </row>
    <row r="233" spans="1:14" ht="12.75">
      <c r="A233" s="213" t="s">
        <v>702</v>
      </c>
      <c r="B233" s="263"/>
      <c r="C233" s="214">
        <f aca="true" t="shared" si="74" ref="C233:L233">SUM(C229:C232)</f>
        <v>1378</v>
      </c>
      <c r="D233" s="214">
        <f t="shared" si="74"/>
        <v>1085</v>
      </c>
      <c r="E233" s="214">
        <f t="shared" si="74"/>
        <v>293</v>
      </c>
      <c r="F233" s="214">
        <f t="shared" si="74"/>
        <v>-120</v>
      </c>
      <c r="G233" s="214">
        <f t="shared" si="74"/>
        <v>0</v>
      </c>
      <c r="H233" s="214">
        <f t="shared" si="74"/>
        <v>0</v>
      </c>
      <c r="I233" s="214">
        <f t="shared" si="74"/>
        <v>120</v>
      </c>
      <c r="J233" s="214">
        <f t="shared" si="74"/>
        <v>0</v>
      </c>
      <c r="K233" s="214">
        <f t="shared" si="74"/>
        <v>0</v>
      </c>
      <c r="L233" s="214">
        <f t="shared" si="74"/>
        <v>0</v>
      </c>
      <c r="M233" s="156">
        <f t="shared" si="66"/>
        <v>1378</v>
      </c>
      <c r="N233" s="156">
        <f t="shared" si="67"/>
        <v>0</v>
      </c>
    </row>
    <row r="234" spans="1:14" ht="12.75">
      <c r="A234" s="438" t="s">
        <v>701</v>
      </c>
      <c r="B234" s="262"/>
      <c r="C234" s="216">
        <f aca="true" t="shared" si="75" ref="C234:L234">C228+C233</f>
        <v>25276</v>
      </c>
      <c r="D234" s="216">
        <f t="shared" si="75"/>
        <v>12971</v>
      </c>
      <c r="E234" s="216">
        <f t="shared" si="75"/>
        <v>3498</v>
      </c>
      <c r="F234" s="216">
        <f t="shared" si="75"/>
        <v>8687</v>
      </c>
      <c r="G234" s="216">
        <f t="shared" si="75"/>
        <v>0</v>
      </c>
      <c r="H234" s="216">
        <f t="shared" si="75"/>
        <v>0</v>
      </c>
      <c r="I234" s="216">
        <f t="shared" si="75"/>
        <v>120</v>
      </c>
      <c r="J234" s="216">
        <f t="shared" si="75"/>
        <v>0</v>
      </c>
      <c r="K234" s="216">
        <f t="shared" si="75"/>
        <v>0</v>
      </c>
      <c r="L234" s="216">
        <f t="shared" si="75"/>
        <v>0</v>
      </c>
      <c r="M234" s="156">
        <f t="shared" si="66"/>
        <v>25276</v>
      </c>
      <c r="N234" s="156">
        <f t="shared" si="67"/>
        <v>0</v>
      </c>
    </row>
    <row r="235" spans="1:14" ht="12.75">
      <c r="A235" s="236" t="s">
        <v>192</v>
      </c>
      <c r="B235" s="236"/>
      <c r="C235" s="234"/>
      <c r="D235" s="233"/>
      <c r="E235" s="234"/>
      <c r="F235" s="233"/>
      <c r="G235" s="234"/>
      <c r="H235" s="233"/>
      <c r="I235" s="234"/>
      <c r="J235" s="234"/>
      <c r="K235" s="233"/>
      <c r="L235" s="234"/>
      <c r="M235" s="156">
        <f t="shared" si="66"/>
        <v>0</v>
      </c>
      <c r="N235" s="156">
        <f t="shared" si="67"/>
        <v>0</v>
      </c>
    </row>
    <row r="236" spans="1:14" s="68" customFormat="1" ht="12.75">
      <c r="A236" s="246" t="s">
        <v>34</v>
      </c>
      <c r="B236" s="246" t="s">
        <v>201</v>
      </c>
      <c r="C236" s="234">
        <f>SUM(D236:G236)</f>
        <v>10185</v>
      </c>
      <c r="D236" s="233">
        <v>4313</v>
      </c>
      <c r="E236" s="234">
        <v>1145</v>
      </c>
      <c r="F236" s="233">
        <v>4727</v>
      </c>
      <c r="G236" s="234"/>
      <c r="H236" s="233"/>
      <c r="I236" s="234"/>
      <c r="J236" s="234"/>
      <c r="K236" s="233"/>
      <c r="L236" s="234"/>
      <c r="M236" s="156">
        <f t="shared" si="66"/>
        <v>10185</v>
      </c>
      <c r="N236" s="156">
        <f t="shared" si="67"/>
        <v>0</v>
      </c>
    </row>
    <row r="237" spans="1:14" ht="12.75">
      <c r="A237" s="246" t="s">
        <v>475</v>
      </c>
      <c r="B237" s="263"/>
      <c r="C237" s="214">
        <v>10643</v>
      </c>
      <c r="D237" s="214">
        <v>4673</v>
      </c>
      <c r="E237" s="214">
        <v>1243</v>
      </c>
      <c r="F237" s="217">
        <v>4727</v>
      </c>
      <c r="G237" s="214">
        <v>0</v>
      </c>
      <c r="H237" s="217">
        <v>0</v>
      </c>
      <c r="I237" s="214">
        <v>0</v>
      </c>
      <c r="J237" s="217">
        <v>0</v>
      </c>
      <c r="K237" s="214">
        <v>0</v>
      </c>
      <c r="L237" s="214">
        <v>0</v>
      </c>
      <c r="M237" s="156">
        <f t="shared" si="66"/>
        <v>10643</v>
      </c>
      <c r="N237" s="156">
        <f t="shared" si="67"/>
        <v>0</v>
      </c>
    </row>
    <row r="238" spans="1:14" ht="12.75">
      <c r="A238" s="213" t="s">
        <v>703</v>
      </c>
      <c r="B238" s="263"/>
      <c r="C238" s="214">
        <v>343</v>
      </c>
      <c r="D238" s="214">
        <v>270</v>
      </c>
      <c r="E238" s="214">
        <v>73</v>
      </c>
      <c r="F238" s="217"/>
      <c r="G238" s="214"/>
      <c r="H238" s="217"/>
      <c r="I238" s="214"/>
      <c r="J238" s="217"/>
      <c r="K238" s="214"/>
      <c r="L238" s="217"/>
      <c r="M238" s="156">
        <f t="shared" si="66"/>
        <v>343</v>
      </c>
      <c r="N238" s="156">
        <f t="shared" si="67"/>
        <v>0</v>
      </c>
    </row>
    <row r="239" spans="1:14" ht="12.75">
      <c r="A239" s="213" t="s">
        <v>705</v>
      </c>
      <c r="B239" s="263"/>
      <c r="C239" s="214">
        <v>243</v>
      </c>
      <c r="D239" s="214">
        <v>191</v>
      </c>
      <c r="E239" s="214">
        <v>52</v>
      </c>
      <c r="F239" s="217"/>
      <c r="G239" s="214"/>
      <c r="H239" s="217"/>
      <c r="I239" s="214"/>
      <c r="J239" s="217"/>
      <c r="K239" s="214"/>
      <c r="L239" s="217"/>
      <c r="M239" s="156">
        <f t="shared" si="66"/>
        <v>243</v>
      </c>
      <c r="N239" s="156">
        <f t="shared" si="67"/>
        <v>0</v>
      </c>
    </row>
    <row r="240" spans="1:14" ht="12.75">
      <c r="A240" s="213" t="s">
        <v>704</v>
      </c>
      <c r="B240" s="263"/>
      <c r="C240" s="214">
        <v>267</v>
      </c>
      <c r="D240" s="214">
        <v>210</v>
      </c>
      <c r="E240" s="214">
        <v>57</v>
      </c>
      <c r="F240" s="217"/>
      <c r="G240" s="214"/>
      <c r="H240" s="217"/>
      <c r="I240" s="214"/>
      <c r="J240" s="217"/>
      <c r="K240" s="214"/>
      <c r="L240" s="217"/>
      <c r="M240" s="156">
        <f t="shared" si="66"/>
        <v>267</v>
      </c>
      <c r="N240" s="156">
        <f t="shared" si="67"/>
        <v>0</v>
      </c>
    </row>
    <row r="241" spans="1:14" ht="12.75">
      <c r="A241" s="213" t="s">
        <v>714</v>
      </c>
      <c r="B241" s="263"/>
      <c r="C241" s="214"/>
      <c r="D241" s="214"/>
      <c r="E241" s="214"/>
      <c r="F241" s="217">
        <v>-100</v>
      </c>
      <c r="G241" s="214"/>
      <c r="H241" s="217"/>
      <c r="I241" s="214">
        <v>100</v>
      </c>
      <c r="J241" s="217"/>
      <c r="K241" s="214"/>
      <c r="L241" s="217"/>
      <c r="M241" s="156">
        <f t="shared" si="66"/>
        <v>0</v>
      </c>
      <c r="N241" s="156">
        <f t="shared" si="67"/>
        <v>0</v>
      </c>
    </row>
    <row r="242" spans="1:14" ht="12.75">
      <c r="A242" s="213" t="s">
        <v>702</v>
      </c>
      <c r="B242" s="263"/>
      <c r="C242" s="214">
        <f aca="true" t="shared" si="76" ref="C242:L242">SUM(C238:C241)</f>
        <v>853</v>
      </c>
      <c r="D242" s="214">
        <f t="shared" si="76"/>
        <v>671</v>
      </c>
      <c r="E242" s="214">
        <f t="shared" si="76"/>
        <v>182</v>
      </c>
      <c r="F242" s="214">
        <f t="shared" si="76"/>
        <v>-100</v>
      </c>
      <c r="G242" s="214">
        <f t="shared" si="76"/>
        <v>0</v>
      </c>
      <c r="H242" s="214">
        <f t="shared" si="76"/>
        <v>0</v>
      </c>
      <c r="I242" s="214">
        <f t="shared" si="76"/>
        <v>100</v>
      </c>
      <c r="J242" s="214">
        <f t="shared" si="76"/>
        <v>0</v>
      </c>
      <c r="K242" s="214">
        <f t="shared" si="76"/>
        <v>0</v>
      </c>
      <c r="L242" s="214">
        <f t="shared" si="76"/>
        <v>0</v>
      </c>
      <c r="M242" s="156">
        <f t="shared" si="66"/>
        <v>853</v>
      </c>
      <c r="N242" s="156">
        <f t="shared" si="67"/>
        <v>0</v>
      </c>
    </row>
    <row r="243" spans="1:14" ht="12.75">
      <c r="A243" s="438" t="s">
        <v>701</v>
      </c>
      <c r="B243" s="262"/>
      <c r="C243" s="216">
        <f aca="true" t="shared" si="77" ref="C243:L243">C237+C242</f>
        <v>11496</v>
      </c>
      <c r="D243" s="216">
        <f t="shared" si="77"/>
        <v>5344</v>
      </c>
      <c r="E243" s="216">
        <f t="shared" si="77"/>
        <v>1425</v>
      </c>
      <c r="F243" s="216">
        <f t="shared" si="77"/>
        <v>4627</v>
      </c>
      <c r="G243" s="216">
        <f t="shared" si="77"/>
        <v>0</v>
      </c>
      <c r="H243" s="216">
        <f t="shared" si="77"/>
        <v>0</v>
      </c>
      <c r="I243" s="216">
        <f t="shared" si="77"/>
        <v>100</v>
      </c>
      <c r="J243" s="216">
        <f t="shared" si="77"/>
        <v>0</v>
      </c>
      <c r="K243" s="216">
        <f t="shared" si="77"/>
        <v>0</v>
      </c>
      <c r="L243" s="216">
        <f t="shared" si="77"/>
        <v>0</v>
      </c>
      <c r="M243" s="156">
        <f t="shared" si="66"/>
        <v>11496</v>
      </c>
      <c r="N243" s="156">
        <f t="shared" si="67"/>
        <v>0</v>
      </c>
    </row>
    <row r="244" spans="1:14" ht="12.75">
      <c r="A244" s="235" t="s">
        <v>193</v>
      </c>
      <c r="B244" s="236"/>
      <c r="C244" s="234"/>
      <c r="D244" s="233"/>
      <c r="E244" s="234"/>
      <c r="F244" s="233"/>
      <c r="G244" s="234"/>
      <c r="H244" s="233"/>
      <c r="I244" s="234"/>
      <c r="J244" s="234"/>
      <c r="K244" s="233"/>
      <c r="L244" s="234"/>
      <c r="M244" s="156">
        <f t="shared" si="66"/>
        <v>0</v>
      </c>
      <c r="N244" s="156">
        <f t="shared" si="67"/>
        <v>0</v>
      </c>
    </row>
    <row r="245" spans="1:14" s="68" customFormat="1" ht="12.75">
      <c r="A245" s="246" t="s">
        <v>34</v>
      </c>
      <c r="B245" s="246" t="s">
        <v>200</v>
      </c>
      <c r="C245" s="234">
        <f>SUM(D245:G245)</f>
        <v>4713</v>
      </c>
      <c r="D245" s="233">
        <v>2694</v>
      </c>
      <c r="E245" s="234">
        <v>700</v>
      </c>
      <c r="F245" s="233">
        <v>1319</v>
      </c>
      <c r="G245" s="234"/>
      <c r="H245" s="233"/>
      <c r="I245" s="234"/>
      <c r="J245" s="234"/>
      <c r="K245" s="233"/>
      <c r="L245" s="234"/>
      <c r="M245" s="156">
        <f t="shared" si="66"/>
        <v>4713</v>
      </c>
      <c r="N245" s="156">
        <f t="shared" si="67"/>
        <v>0</v>
      </c>
    </row>
    <row r="246" spans="1:14" ht="12.75">
      <c r="A246" s="213" t="s">
        <v>475</v>
      </c>
      <c r="B246" s="263"/>
      <c r="C246" s="214">
        <v>4797</v>
      </c>
      <c r="D246" s="214">
        <v>2760</v>
      </c>
      <c r="E246" s="214">
        <v>718</v>
      </c>
      <c r="F246" s="217">
        <v>1319</v>
      </c>
      <c r="G246" s="214">
        <v>0</v>
      </c>
      <c r="H246" s="217">
        <v>0</v>
      </c>
      <c r="I246" s="214">
        <v>0</v>
      </c>
      <c r="J246" s="217">
        <v>0</v>
      </c>
      <c r="K246" s="214">
        <v>0</v>
      </c>
      <c r="L246" s="214">
        <v>0</v>
      </c>
      <c r="M246" s="156">
        <f t="shared" si="66"/>
        <v>4797</v>
      </c>
      <c r="N246" s="156">
        <f t="shared" si="67"/>
        <v>0</v>
      </c>
    </row>
    <row r="247" spans="1:14" ht="12.75">
      <c r="A247" s="213" t="s">
        <v>703</v>
      </c>
      <c r="B247" s="263"/>
      <c r="C247" s="214">
        <v>130</v>
      </c>
      <c r="D247" s="214">
        <v>102</v>
      </c>
      <c r="E247" s="214">
        <v>28</v>
      </c>
      <c r="F247" s="217"/>
      <c r="G247" s="214"/>
      <c r="H247" s="217"/>
      <c r="I247" s="214"/>
      <c r="J247" s="217"/>
      <c r="K247" s="214"/>
      <c r="L247" s="217"/>
      <c r="M247" s="156">
        <f t="shared" si="66"/>
        <v>130</v>
      </c>
      <c r="N247" s="156">
        <f t="shared" si="67"/>
        <v>0</v>
      </c>
    </row>
    <row r="248" spans="1:14" ht="12.75">
      <c r="A248" s="213" t="s">
        <v>714</v>
      </c>
      <c r="B248" s="263"/>
      <c r="C248" s="214"/>
      <c r="D248" s="214"/>
      <c r="E248" s="214"/>
      <c r="F248" s="217">
        <v>-80</v>
      </c>
      <c r="G248" s="214"/>
      <c r="H248" s="217"/>
      <c r="I248" s="214">
        <v>80</v>
      </c>
      <c r="J248" s="217"/>
      <c r="K248" s="214"/>
      <c r="L248" s="217"/>
      <c r="M248" s="156">
        <f t="shared" si="66"/>
        <v>0</v>
      </c>
      <c r="N248" s="156">
        <f t="shared" si="67"/>
        <v>0</v>
      </c>
    </row>
    <row r="249" spans="1:14" ht="12.75">
      <c r="A249" s="213" t="s">
        <v>702</v>
      </c>
      <c r="B249" s="263"/>
      <c r="C249" s="214">
        <f aca="true" t="shared" si="78" ref="C249:L249">SUM(C247:C248)</f>
        <v>130</v>
      </c>
      <c r="D249" s="214">
        <f t="shared" si="78"/>
        <v>102</v>
      </c>
      <c r="E249" s="214">
        <f t="shared" si="78"/>
        <v>28</v>
      </c>
      <c r="F249" s="214">
        <f t="shared" si="78"/>
        <v>-80</v>
      </c>
      <c r="G249" s="214">
        <f t="shared" si="78"/>
        <v>0</v>
      </c>
      <c r="H249" s="214">
        <f t="shared" si="78"/>
        <v>0</v>
      </c>
      <c r="I249" s="214">
        <f t="shared" si="78"/>
        <v>80</v>
      </c>
      <c r="J249" s="214">
        <f t="shared" si="78"/>
        <v>0</v>
      </c>
      <c r="K249" s="214">
        <f t="shared" si="78"/>
        <v>0</v>
      </c>
      <c r="L249" s="214">
        <f t="shared" si="78"/>
        <v>0</v>
      </c>
      <c r="M249" s="156">
        <f t="shared" si="66"/>
        <v>130</v>
      </c>
      <c r="N249" s="156">
        <f t="shared" si="67"/>
        <v>0</v>
      </c>
    </row>
    <row r="250" spans="1:14" ht="12.75">
      <c r="A250" s="438" t="s">
        <v>701</v>
      </c>
      <c r="B250" s="262"/>
      <c r="C250" s="216">
        <f aca="true" t="shared" si="79" ref="C250:L250">C246+C249</f>
        <v>4927</v>
      </c>
      <c r="D250" s="216">
        <f t="shared" si="79"/>
        <v>2862</v>
      </c>
      <c r="E250" s="216">
        <f t="shared" si="79"/>
        <v>746</v>
      </c>
      <c r="F250" s="216">
        <f t="shared" si="79"/>
        <v>1239</v>
      </c>
      <c r="G250" s="216">
        <f t="shared" si="79"/>
        <v>0</v>
      </c>
      <c r="H250" s="216">
        <f t="shared" si="79"/>
        <v>0</v>
      </c>
      <c r="I250" s="216">
        <f t="shared" si="79"/>
        <v>80</v>
      </c>
      <c r="J250" s="216">
        <f t="shared" si="79"/>
        <v>0</v>
      </c>
      <c r="K250" s="216">
        <f t="shared" si="79"/>
        <v>0</v>
      </c>
      <c r="L250" s="216">
        <f t="shared" si="79"/>
        <v>0</v>
      </c>
      <c r="M250" s="156">
        <f t="shared" si="66"/>
        <v>4927</v>
      </c>
      <c r="N250" s="156">
        <f t="shared" si="67"/>
        <v>0</v>
      </c>
    </row>
    <row r="251" spans="1:14" ht="12.75">
      <c r="A251" s="235" t="s">
        <v>321</v>
      </c>
      <c r="B251" s="236"/>
      <c r="C251" s="234"/>
      <c r="D251" s="233"/>
      <c r="E251" s="234"/>
      <c r="F251" s="233"/>
      <c r="G251" s="234"/>
      <c r="H251" s="233"/>
      <c r="I251" s="234"/>
      <c r="J251" s="234"/>
      <c r="K251" s="233"/>
      <c r="L251" s="234"/>
      <c r="M251" s="156">
        <f t="shared" si="66"/>
        <v>0</v>
      </c>
      <c r="N251" s="156">
        <f t="shared" si="67"/>
        <v>0</v>
      </c>
    </row>
    <row r="252" spans="1:14" s="68" customFormat="1" ht="12.75">
      <c r="A252" s="246" t="s">
        <v>34</v>
      </c>
      <c r="B252" s="246" t="s">
        <v>200</v>
      </c>
      <c r="C252" s="234">
        <f>SUM(D252:G252)</f>
        <v>16420</v>
      </c>
      <c r="D252" s="233">
        <v>2453</v>
      </c>
      <c r="E252" s="234">
        <v>662</v>
      </c>
      <c r="F252" s="233">
        <v>13305</v>
      </c>
      <c r="G252" s="234"/>
      <c r="H252" s="233"/>
      <c r="I252" s="234"/>
      <c r="J252" s="234"/>
      <c r="K252" s="233"/>
      <c r="L252" s="234"/>
      <c r="M252" s="156">
        <f t="shared" si="66"/>
        <v>16420</v>
      </c>
      <c r="N252" s="156">
        <f t="shared" si="67"/>
        <v>0</v>
      </c>
    </row>
    <row r="253" spans="1:14" s="68" customFormat="1" ht="12.75">
      <c r="A253" s="246" t="s">
        <v>475</v>
      </c>
      <c r="B253" s="246"/>
      <c r="C253" s="234">
        <v>16420</v>
      </c>
      <c r="D253" s="233">
        <v>2453</v>
      </c>
      <c r="E253" s="234">
        <v>662</v>
      </c>
      <c r="F253" s="233">
        <v>13305</v>
      </c>
      <c r="G253" s="234">
        <v>0</v>
      </c>
      <c r="H253" s="233">
        <v>0</v>
      </c>
      <c r="I253" s="234">
        <v>0</v>
      </c>
      <c r="J253" s="234">
        <v>0</v>
      </c>
      <c r="K253" s="233">
        <v>0</v>
      </c>
      <c r="L253" s="234">
        <v>0</v>
      </c>
      <c r="M253" s="156">
        <f t="shared" si="66"/>
        <v>16420</v>
      </c>
      <c r="N253" s="156">
        <f t="shared" si="67"/>
        <v>0</v>
      </c>
    </row>
    <row r="254" spans="1:14" ht="12.75">
      <c r="A254" s="213" t="s">
        <v>702</v>
      </c>
      <c r="B254" s="263"/>
      <c r="C254" s="214">
        <v>0</v>
      </c>
      <c r="D254" s="214">
        <v>0</v>
      </c>
      <c r="E254" s="214">
        <v>0</v>
      </c>
      <c r="F254" s="214">
        <v>0</v>
      </c>
      <c r="G254" s="214">
        <v>0</v>
      </c>
      <c r="H254" s="214">
        <v>0</v>
      </c>
      <c r="I254" s="214">
        <v>0</v>
      </c>
      <c r="J254" s="214">
        <v>0</v>
      </c>
      <c r="K254" s="214">
        <v>0</v>
      </c>
      <c r="L254" s="214">
        <v>0</v>
      </c>
      <c r="M254" s="156">
        <f t="shared" si="66"/>
        <v>0</v>
      </c>
      <c r="N254" s="156">
        <f t="shared" si="67"/>
        <v>0</v>
      </c>
    </row>
    <row r="255" spans="1:14" ht="12.75">
      <c r="A255" s="438" t="s">
        <v>701</v>
      </c>
      <c r="B255" s="262"/>
      <c r="C255" s="216">
        <f aca="true" t="shared" si="80" ref="C255:L255">C253+C254</f>
        <v>16420</v>
      </c>
      <c r="D255" s="216">
        <f t="shared" si="80"/>
        <v>2453</v>
      </c>
      <c r="E255" s="216">
        <f t="shared" si="80"/>
        <v>662</v>
      </c>
      <c r="F255" s="216">
        <f t="shared" si="80"/>
        <v>13305</v>
      </c>
      <c r="G255" s="216">
        <f t="shared" si="80"/>
        <v>0</v>
      </c>
      <c r="H255" s="216">
        <f t="shared" si="80"/>
        <v>0</v>
      </c>
      <c r="I255" s="216">
        <f t="shared" si="80"/>
        <v>0</v>
      </c>
      <c r="J255" s="216">
        <f t="shared" si="80"/>
        <v>0</v>
      </c>
      <c r="K255" s="216">
        <f t="shared" si="80"/>
        <v>0</v>
      </c>
      <c r="L255" s="216">
        <f t="shared" si="80"/>
        <v>0</v>
      </c>
      <c r="M255" s="156">
        <f t="shared" si="66"/>
        <v>16420</v>
      </c>
      <c r="N255" s="156">
        <f t="shared" si="67"/>
        <v>0</v>
      </c>
    </row>
    <row r="256" spans="1:14" ht="12.75">
      <c r="A256" s="235" t="s">
        <v>194</v>
      </c>
      <c r="B256" s="235"/>
      <c r="C256" s="234"/>
      <c r="D256" s="233"/>
      <c r="E256" s="234"/>
      <c r="F256" s="233"/>
      <c r="G256" s="234"/>
      <c r="H256" s="233"/>
      <c r="I256" s="234"/>
      <c r="J256" s="234"/>
      <c r="K256" s="233"/>
      <c r="L256" s="234"/>
      <c r="M256" s="156">
        <f t="shared" si="66"/>
        <v>0</v>
      </c>
      <c r="N256" s="156">
        <f t="shared" si="67"/>
        <v>0</v>
      </c>
    </row>
    <row r="257" spans="1:14" s="68" customFormat="1" ht="12.75">
      <c r="A257" s="246" t="s">
        <v>34</v>
      </c>
      <c r="B257" s="246" t="s">
        <v>200</v>
      </c>
      <c r="C257" s="234">
        <f>SUM(D257:G257)</f>
        <v>2564</v>
      </c>
      <c r="D257" s="233"/>
      <c r="E257" s="234"/>
      <c r="F257" s="233">
        <v>2564</v>
      </c>
      <c r="G257" s="234"/>
      <c r="H257" s="233"/>
      <c r="I257" s="234"/>
      <c r="J257" s="234"/>
      <c r="K257" s="233"/>
      <c r="L257" s="234"/>
      <c r="M257" s="156">
        <f t="shared" si="66"/>
        <v>2564</v>
      </c>
      <c r="N257" s="156">
        <f t="shared" si="67"/>
        <v>0</v>
      </c>
    </row>
    <row r="258" spans="1:14" ht="12.75">
      <c r="A258" s="246" t="s">
        <v>475</v>
      </c>
      <c r="B258" s="263"/>
      <c r="C258" s="214">
        <v>7804</v>
      </c>
      <c r="D258" s="214">
        <v>1716</v>
      </c>
      <c r="E258" s="214">
        <v>463</v>
      </c>
      <c r="F258" s="217">
        <v>5625</v>
      </c>
      <c r="G258" s="214">
        <v>0</v>
      </c>
      <c r="H258" s="217">
        <v>0</v>
      </c>
      <c r="I258" s="214">
        <v>0</v>
      </c>
      <c r="J258" s="217">
        <v>0</v>
      </c>
      <c r="K258" s="214">
        <v>0</v>
      </c>
      <c r="L258" s="214">
        <v>0</v>
      </c>
      <c r="M258" s="156">
        <f t="shared" si="66"/>
        <v>7804</v>
      </c>
      <c r="N258" s="156">
        <f t="shared" si="67"/>
        <v>0</v>
      </c>
    </row>
    <row r="259" spans="1:14" ht="12.75">
      <c r="A259" s="213" t="s">
        <v>702</v>
      </c>
      <c r="B259" s="263"/>
      <c r="C259" s="214">
        <v>0</v>
      </c>
      <c r="D259" s="214">
        <v>0</v>
      </c>
      <c r="E259" s="214">
        <v>0</v>
      </c>
      <c r="F259" s="214">
        <v>0</v>
      </c>
      <c r="G259" s="214">
        <v>0</v>
      </c>
      <c r="H259" s="214">
        <v>0</v>
      </c>
      <c r="I259" s="214">
        <v>0</v>
      </c>
      <c r="J259" s="214">
        <v>0</v>
      </c>
      <c r="K259" s="214">
        <v>0</v>
      </c>
      <c r="L259" s="214">
        <v>0</v>
      </c>
      <c r="M259" s="156">
        <f t="shared" si="66"/>
        <v>0</v>
      </c>
      <c r="N259" s="156">
        <f t="shared" si="67"/>
        <v>0</v>
      </c>
    </row>
    <row r="260" spans="1:14" ht="12.75">
      <c r="A260" s="438" t="s">
        <v>701</v>
      </c>
      <c r="B260" s="262"/>
      <c r="C260" s="216">
        <f aca="true" t="shared" si="81" ref="C260:L260">C258+C259</f>
        <v>7804</v>
      </c>
      <c r="D260" s="216">
        <f t="shared" si="81"/>
        <v>1716</v>
      </c>
      <c r="E260" s="216">
        <f t="shared" si="81"/>
        <v>463</v>
      </c>
      <c r="F260" s="216">
        <f t="shared" si="81"/>
        <v>5625</v>
      </c>
      <c r="G260" s="216">
        <f t="shared" si="81"/>
        <v>0</v>
      </c>
      <c r="H260" s="216">
        <f t="shared" si="81"/>
        <v>0</v>
      </c>
      <c r="I260" s="216">
        <f t="shared" si="81"/>
        <v>0</v>
      </c>
      <c r="J260" s="216">
        <f t="shared" si="81"/>
        <v>0</v>
      </c>
      <c r="K260" s="216">
        <f t="shared" si="81"/>
        <v>0</v>
      </c>
      <c r="L260" s="216">
        <f t="shared" si="81"/>
        <v>0</v>
      </c>
      <c r="M260" s="156">
        <f t="shared" si="66"/>
        <v>7804</v>
      </c>
      <c r="N260" s="156">
        <f t="shared" si="67"/>
        <v>0</v>
      </c>
    </row>
    <row r="261" spans="1:14" ht="12.75">
      <c r="A261" s="235" t="s">
        <v>196</v>
      </c>
      <c r="B261" s="235"/>
      <c r="C261" s="234"/>
      <c r="D261" s="233"/>
      <c r="E261" s="234"/>
      <c r="F261" s="233"/>
      <c r="G261" s="234"/>
      <c r="H261" s="233"/>
      <c r="I261" s="234"/>
      <c r="J261" s="234"/>
      <c r="K261" s="233"/>
      <c r="L261" s="234"/>
      <c r="M261" s="156">
        <f t="shared" si="66"/>
        <v>0</v>
      </c>
      <c r="N261" s="156">
        <f t="shared" si="67"/>
        <v>0</v>
      </c>
    </row>
    <row r="262" spans="1:14" s="68" customFormat="1" ht="12.75">
      <c r="A262" s="246" t="s">
        <v>34</v>
      </c>
      <c r="B262" s="246" t="s">
        <v>201</v>
      </c>
      <c r="C262" s="234">
        <f>SUM(D262:G262)</f>
        <v>50176</v>
      </c>
      <c r="D262" s="233"/>
      <c r="E262" s="234"/>
      <c r="F262" s="233">
        <v>50176</v>
      </c>
      <c r="G262" s="234"/>
      <c r="H262" s="233"/>
      <c r="I262" s="234"/>
      <c r="J262" s="234"/>
      <c r="K262" s="233"/>
      <c r="L262" s="234"/>
      <c r="M262" s="156">
        <f t="shared" si="66"/>
        <v>50176</v>
      </c>
      <c r="N262" s="156">
        <f t="shared" si="67"/>
        <v>0</v>
      </c>
    </row>
    <row r="263" spans="1:14" s="68" customFormat="1" ht="12.75">
      <c r="A263" s="246" t="s">
        <v>475</v>
      </c>
      <c r="B263" s="246"/>
      <c r="C263" s="234">
        <v>50176</v>
      </c>
      <c r="D263" s="233">
        <v>0</v>
      </c>
      <c r="E263" s="234">
        <v>0</v>
      </c>
      <c r="F263" s="233">
        <v>50176</v>
      </c>
      <c r="G263" s="234">
        <v>0</v>
      </c>
      <c r="H263" s="233">
        <v>0</v>
      </c>
      <c r="I263" s="234">
        <v>0</v>
      </c>
      <c r="J263" s="234">
        <v>0</v>
      </c>
      <c r="K263" s="233">
        <v>0</v>
      </c>
      <c r="L263" s="234">
        <v>0</v>
      </c>
      <c r="M263" s="156">
        <f t="shared" si="66"/>
        <v>50176</v>
      </c>
      <c r="N263" s="156">
        <f t="shared" si="67"/>
        <v>0</v>
      </c>
    </row>
    <row r="264" spans="1:14" ht="12.75">
      <c r="A264" s="213" t="s">
        <v>702</v>
      </c>
      <c r="B264" s="263"/>
      <c r="C264" s="214">
        <v>0</v>
      </c>
      <c r="D264" s="214">
        <v>0</v>
      </c>
      <c r="E264" s="214">
        <v>0</v>
      </c>
      <c r="F264" s="214">
        <v>0</v>
      </c>
      <c r="G264" s="214">
        <v>0</v>
      </c>
      <c r="H264" s="214">
        <v>0</v>
      </c>
      <c r="I264" s="214">
        <v>0</v>
      </c>
      <c r="J264" s="214">
        <v>0</v>
      </c>
      <c r="K264" s="214">
        <v>0</v>
      </c>
      <c r="L264" s="214">
        <v>0</v>
      </c>
      <c r="M264" s="156">
        <f t="shared" si="66"/>
        <v>0</v>
      </c>
      <c r="N264" s="156">
        <f t="shared" si="67"/>
        <v>0</v>
      </c>
    </row>
    <row r="265" spans="1:14" ht="12.75">
      <c r="A265" s="438" t="s">
        <v>701</v>
      </c>
      <c r="B265" s="262"/>
      <c r="C265" s="216">
        <f aca="true" t="shared" si="82" ref="C265:L265">C263+C264</f>
        <v>50176</v>
      </c>
      <c r="D265" s="216">
        <f t="shared" si="82"/>
        <v>0</v>
      </c>
      <c r="E265" s="216">
        <f t="shared" si="82"/>
        <v>0</v>
      </c>
      <c r="F265" s="216">
        <f t="shared" si="82"/>
        <v>50176</v>
      </c>
      <c r="G265" s="216">
        <f t="shared" si="82"/>
        <v>0</v>
      </c>
      <c r="H265" s="216">
        <f t="shared" si="82"/>
        <v>0</v>
      </c>
      <c r="I265" s="216">
        <f t="shared" si="82"/>
        <v>0</v>
      </c>
      <c r="J265" s="216">
        <f t="shared" si="82"/>
        <v>0</v>
      </c>
      <c r="K265" s="216">
        <f t="shared" si="82"/>
        <v>0</v>
      </c>
      <c r="L265" s="216">
        <f t="shared" si="82"/>
        <v>0</v>
      </c>
      <c r="M265" s="156">
        <f t="shared" si="66"/>
        <v>50176</v>
      </c>
      <c r="N265" s="156">
        <f t="shared" si="67"/>
        <v>0</v>
      </c>
    </row>
    <row r="266" spans="1:14" ht="12.75">
      <c r="A266" s="235" t="s">
        <v>195</v>
      </c>
      <c r="B266" s="235"/>
      <c r="C266" s="234"/>
      <c r="D266" s="233"/>
      <c r="E266" s="234"/>
      <c r="F266" s="233"/>
      <c r="G266" s="234"/>
      <c r="H266" s="233"/>
      <c r="I266" s="234"/>
      <c r="J266" s="234"/>
      <c r="K266" s="233"/>
      <c r="L266" s="234"/>
      <c r="M266" s="156">
        <f t="shared" si="66"/>
        <v>0</v>
      </c>
      <c r="N266" s="156">
        <f t="shared" si="67"/>
        <v>0</v>
      </c>
    </row>
    <row r="267" spans="1:14" s="68" customFormat="1" ht="12.75">
      <c r="A267" s="246" t="s">
        <v>34</v>
      </c>
      <c r="B267" s="246" t="s">
        <v>200</v>
      </c>
      <c r="C267" s="234">
        <f>SUM(D267:G267)</f>
        <v>18156</v>
      </c>
      <c r="D267" s="233"/>
      <c r="E267" s="234"/>
      <c r="F267" s="233">
        <v>18156</v>
      </c>
      <c r="G267" s="234"/>
      <c r="H267" s="233"/>
      <c r="I267" s="234"/>
      <c r="J267" s="234"/>
      <c r="K267" s="233"/>
      <c r="L267" s="234"/>
      <c r="M267" s="156">
        <f t="shared" si="66"/>
        <v>18156</v>
      </c>
      <c r="N267" s="156">
        <f t="shared" si="67"/>
        <v>0</v>
      </c>
    </row>
    <row r="268" spans="1:14" s="68" customFormat="1" ht="12.75">
      <c r="A268" s="246" t="s">
        <v>475</v>
      </c>
      <c r="B268" s="246"/>
      <c r="C268" s="234">
        <v>18156</v>
      </c>
      <c r="D268" s="233">
        <v>0</v>
      </c>
      <c r="E268" s="234">
        <v>0</v>
      </c>
      <c r="F268" s="233">
        <v>18156</v>
      </c>
      <c r="G268" s="234">
        <v>0</v>
      </c>
      <c r="H268" s="233">
        <v>0</v>
      </c>
      <c r="I268" s="234">
        <v>0</v>
      </c>
      <c r="J268" s="234">
        <v>0</v>
      </c>
      <c r="K268" s="233">
        <v>0</v>
      </c>
      <c r="L268" s="234">
        <v>0</v>
      </c>
      <c r="M268" s="156">
        <f aca="true" t="shared" si="83" ref="M268:M315">SUM(D268:L268)</f>
        <v>18156</v>
      </c>
      <c r="N268" s="156">
        <f aca="true" t="shared" si="84" ref="N268:N315">C268-M268</f>
        <v>0</v>
      </c>
    </row>
    <row r="269" spans="1:14" ht="12.75">
      <c r="A269" s="213" t="s">
        <v>702</v>
      </c>
      <c r="B269" s="263"/>
      <c r="C269" s="214">
        <v>0</v>
      </c>
      <c r="D269" s="214">
        <v>0</v>
      </c>
      <c r="E269" s="214">
        <v>0</v>
      </c>
      <c r="F269" s="214">
        <v>0</v>
      </c>
      <c r="G269" s="214">
        <v>0</v>
      </c>
      <c r="H269" s="214">
        <v>0</v>
      </c>
      <c r="I269" s="214">
        <v>0</v>
      </c>
      <c r="J269" s="214">
        <v>0</v>
      </c>
      <c r="K269" s="214">
        <v>0</v>
      </c>
      <c r="L269" s="214">
        <v>0</v>
      </c>
      <c r="M269" s="156">
        <f t="shared" si="83"/>
        <v>0</v>
      </c>
      <c r="N269" s="156">
        <f t="shared" si="84"/>
        <v>0</v>
      </c>
    </row>
    <row r="270" spans="1:14" ht="12.75">
      <c r="A270" s="438" t="s">
        <v>701</v>
      </c>
      <c r="B270" s="262"/>
      <c r="C270" s="216">
        <f aca="true" t="shared" si="85" ref="C270:L270">C268+C269</f>
        <v>18156</v>
      </c>
      <c r="D270" s="216">
        <f t="shared" si="85"/>
        <v>0</v>
      </c>
      <c r="E270" s="216">
        <f t="shared" si="85"/>
        <v>0</v>
      </c>
      <c r="F270" s="216">
        <f t="shared" si="85"/>
        <v>18156</v>
      </c>
      <c r="G270" s="216">
        <f t="shared" si="85"/>
        <v>0</v>
      </c>
      <c r="H270" s="216">
        <f t="shared" si="85"/>
        <v>0</v>
      </c>
      <c r="I270" s="216">
        <f t="shared" si="85"/>
        <v>0</v>
      </c>
      <c r="J270" s="216">
        <f t="shared" si="85"/>
        <v>0</v>
      </c>
      <c r="K270" s="216">
        <f t="shared" si="85"/>
        <v>0</v>
      </c>
      <c r="L270" s="216">
        <f t="shared" si="85"/>
        <v>0</v>
      </c>
      <c r="M270" s="156">
        <f t="shared" si="83"/>
        <v>18156</v>
      </c>
      <c r="N270" s="156">
        <f t="shared" si="84"/>
        <v>0</v>
      </c>
    </row>
    <row r="271" spans="1:14" ht="12.75">
      <c r="A271" s="235" t="s">
        <v>197</v>
      </c>
      <c r="B271" s="235"/>
      <c r="C271" s="234"/>
      <c r="D271" s="233"/>
      <c r="E271" s="234"/>
      <c r="F271" s="233"/>
      <c r="G271" s="234"/>
      <c r="H271" s="233"/>
      <c r="I271" s="234"/>
      <c r="J271" s="234"/>
      <c r="K271" s="233"/>
      <c r="L271" s="234"/>
      <c r="M271" s="156">
        <f t="shared" si="83"/>
        <v>0</v>
      </c>
      <c r="N271" s="156">
        <f t="shared" si="84"/>
        <v>0</v>
      </c>
    </row>
    <row r="272" spans="1:14" s="68" customFormat="1" ht="12.75">
      <c r="A272" s="246" t="s">
        <v>34</v>
      </c>
      <c r="B272" s="246" t="s">
        <v>200</v>
      </c>
      <c r="C272" s="234">
        <f>SUM(D272:G272)</f>
        <v>6594</v>
      </c>
      <c r="D272" s="233"/>
      <c r="E272" s="234"/>
      <c r="F272" s="233">
        <v>6594</v>
      </c>
      <c r="G272" s="234"/>
      <c r="H272" s="233"/>
      <c r="I272" s="234"/>
      <c r="J272" s="234"/>
      <c r="K272" s="233"/>
      <c r="L272" s="234"/>
      <c r="M272" s="156">
        <f t="shared" si="83"/>
        <v>6594</v>
      </c>
      <c r="N272" s="156">
        <f t="shared" si="84"/>
        <v>0</v>
      </c>
    </row>
    <row r="273" spans="1:14" s="68" customFormat="1" ht="12.75">
      <c r="A273" s="246" t="s">
        <v>475</v>
      </c>
      <c r="B273" s="246"/>
      <c r="C273" s="234">
        <v>6594</v>
      </c>
      <c r="D273" s="233">
        <v>0</v>
      </c>
      <c r="E273" s="234">
        <v>0</v>
      </c>
      <c r="F273" s="233">
        <v>6594</v>
      </c>
      <c r="G273" s="234">
        <v>0</v>
      </c>
      <c r="H273" s="233">
        <v>0</v>
      </c>
      <c r="I273" s="234">
        <v>0</v>
      </c>
      <c r="J273" s="234">
        <v>0</v>
      </c>
      <c r="K273" s="233">
        <v>0</v>
      </c>
      <c r="L273" s="234">
        <v>0</v>
      </c>
      <c r="M273" s="156">
        <f t="shared" si="83"/>
        <v>6594</v>
      </c>
      <c r="N273" s="156">
        <f t="shared" si="84"/>
        <v>0</v>
      </c>
    </row>
    <row r="274" spans="1:14" ht="12.75">
      <c r="A274" s="213" t="s">
        <v>702</v>
      </c>
      <c r="B274" s="263"/>
      <c r="C274" s="214">
        <v>0</v>
      </c>
      <c r="D274" s="214">
        <v>0</v>
      </c>
      <c r="E274" s="214">
        <v>0</v>
      </c>
      <c r="F274" s="214">
        <v>0</v>
      </c>
      <c r="G274" s="214">
        <v>0</v>
      </c>
      <c r="H274" s="214">
        <v>0</v>
      </c>
      <c r="I274" s="214">
        <v>0</v>
      </c>
      <c r="J274" s="214">
        <v>0</v>
      </c>
      <c r="K274" s="214">
        <v>0</v>
      </c>
      <c r="L274" s="214">
        <v>0</v>
      </c>
      <c r="M274" s="156">
        <f t="shared" si="83"/>
        <v>0</v>
      </c>
      <c r="N274" s="156">
        <f t="shared" si="84"/>
        <v>0</v>
      </c>
    </row>
    <row r="275" spans="1:14" ht="12.75">
      <c r="A275" s="438" t="s">
        <v>701</v>
      </c>
      <c r="B275" s="262"/>
      <c r="C275" s="216">
        <f aca="true" t="shared" si="86" ref="C275:L275">C273+C274</f>
        <v>6594</v>
      </c>
      <c r="D275" s="216">
        <f t="shared" si="86"/>
        <v>0</v>
      </c>
      <c r="E275" s="216">
        <f t="shared" si="86"/>
        <v>0</v>
      </c>
      <c r="F275" s="216">
        <f t="shared" si="86"/>
        <v>6594</v>
      </c>
      <c r="G275" s="216">
        <f t="shared" si="86"/>
        <v>0</v>
      </c>
      <c r="H275" s="216">
        <f t="shared" si="86"/>
        <v>0</v>
      </c>
      <c r="I275" s="216">
        <f t="shared" si="86"/>
        <v>0</v>
      </c>
      <c r="J275" s="216">
        <f t="shared" si="86"/>
        <v>0</v>
      </c>
      <c r="K275" s="216">
        <f t="shared" si="86"/>
        <v>0</v>
      </c>
      <c r="L275" s="216">
        <f t="shared" si="86"/>
        <v>0</v>
      </c>
      <c r="M275" s="156">
        <f t="shared" si="83"/>
        <v>6594</v>
      </c>
      <c r="N275" s="156">
        <f t="shared" si="84"/>
        <v>0</v>
      </c>
    </row>
    <row r="276" spans="1:14" ht="12.75">
      <c r="A276" s="235" t="s">
        <v>313</v>
      </c>
      <c r="B276" s="235"/>
      <c r="C276" s="234"/>
      <c r="D276" s="233"/>
      <c r="E276" s="234"/>
      <c r="F276" s="233"/>
      <c r="G276" s="234"/>
      <c r="H276" s="233"/>
      <c r="I276" s="234"/>
      <c r="J276" s="234"/>
      <c r="K276" s="233"/>
      <c r="L276" s="234"/>
      <c r="M276" s="156">
        <f t="shared" si="83"/>
        <v>0</v>
      </c>
      <c r="N276" s="156">
        <f t="shared" si="84"/>
        <v>0</v>
      </c>
    </row>
    <row r="277" spans="1:14" s="68" customFormat="1" ht="12.75">
      <c r="A277" s="246" t="s">
        <v>34</v>
      </c>
      <c r="B277" s="246" t="s">
        <v>200</v>
      </c>
      <c r="C277" s="234">
        <f>SUM(D277:G277)</f>
        <v>140</v>
      </c>
      <c r="D277" s="233"/>
      <c r="E277" s="234"/>
      <c r="F277" s="233">
        <v>140</v>
      </c>
      <c r="G277" s="234"/>
      <c r="H277" s="233"/>
      <c r="I277" s="234"/>
      <c r="J277" s="234"/>
      <c r="K277" s="233"/>
      <c r="L277" s="234"/>
      <c r="M277" s="156">
        <f t="shared" si="83"/>
        <v>140</v>
      </c>
      <c r="N277" s="156">
        <f t="shared" si="84"/>
        <v>0</v>
      </c>
    </row>
    <row r="278" spans="1:14" s="68" customFormat="1" ht="12.75">
      <c r="A278" s="246" t="s">
        <v>475</v>
      </c>
      <c r="B278" s="246"/>
      <c r="C278" s="234">
        <v>140</v>
      </c>
      <c r="D278" s="233">
        <v>0</v>
      </c>
      <c r="E278" s="234">
        <v>0</v>
      </c>
      <c r="F278" s="233">
        <v>140</v>
      </c>
      <c r="G278" s="234">
        <v>0</v>
      </c>
      <c r="H278" s="233">
        <v>0</v>
      </c>
      <c r="I278" s="234">
        <v>0</v>
      </c>
      <c r="J278" s="234">
        <v>0</v>
      </c>
      <c r="K278" s="233">
        <v>0</v>
      </c>
      <c r="L278" s="234">
        <v>0</v>
      </c>
      <c r="M278" s="156">
        <f t="shared" si="83"/>
        <v>140</v>
      </c>
      <c r="N278" s="156">
        <f t="shared" si="84"/>
        <v>0</v>
      </c>
    </row>
    <row r="279" spans="1:14" ht="12.75">
      <c r="A279" s="213" t="s">
        <v>702</v>
      </c>
      <c r="B279" s="263"/>
      <c r="C279" s="214">
        <v>0</v>
      </c>
      <c r="D279" s="214">
        <v>0</v>
      </c>
      <c r="E279" s="214">
        <v>0</v>
      </c>
      <c r="F279" s="214">
        <v>0</v>
      </c>
      <c r="G279" s="214">
        <v>0</v>
      </c>
      <c r="H279" s="214">
        <v>0</v>
      </c>
      <c r="I279" s="214">
        <v>0</v>
      </c>
      <c r="J279" s="214">
        <v>0</v>
      </c>
      <c r="K279" s="214">
        <v>0</v>
      </c>
      <c r="L279" s="214">
        <v>0</v>
      </c>
      <c r="M279" s="156">
        <f t="shared" si="83"/>
        <v>0</v>
      </c>
      <c r="N279" s="156">
        <f t="shared" si="84"/>
        <v>0</v>
      </c>
    </row>
    <row r="280" spans="1:14" ht="12.75">
      <c r="A280" s="438" t="s">
        <v>701</v>
      </c>
      <c r="B280" s="262"/>
      <c r="C280" s="216">
        <f aca="true" t="shared" si="87" ref="C280:L280">C278+C279</f>
        <v>140</v>
      </c>
      <c r="D280" s="216">
        <f t="shared" si="87"/>
        <v>0</v>
      </c>
      <c r="E280" s="216">
        <f t="shared" si="87"/>
        <v>0</v>
      </c>
      <c r="F280" s="216">
        <f t="shared" si="87"/>
        <v>140</v>
      </c>
      <c r="G280" s="216">
        <f t="shared" si="87"/>
        <v>0</v>
      </c>
      <c r="H280" s="216">
        <f t="shared" si="87"/>
        <v>0</v>
      </c>
      <c r="I280" s="216">
        <f t="shared" si="87"/>
        <v>0</v>
      </c>
      <c r="J280" s="216">
        <f t="shared" si="87"/>
        <v>0</v>
      </c>
      <c r="K280" s="216">
        <f t="shared" si="87"/>
        <v>0</v>
      </c>
      <c r="L280" s="216">
        <f t="shared" si="87"/>
        <v>0</v>
      </c>
      <c r="M280" s="156">
        <f t="shared" si="83"/>
        <v>140</v>
      </c>
      <c r="N280" s="156">
        <f t="shared" si="84"/>
        <v>0</v>
      </c>
    </row>
    <row r="281" spans="1:14" ht="12.75">
      <c r="A281" s="235" t="s">
        <v>314</v>
      </c>
      <c r="B281" s="235"/>
      <c r="C281" s="234"/>
      <c r="D281" s="233"/>
      <c r="E281" s="234"/>
      <c r="F281" s="233"/>
      <c r="G281" s="234"/>
      <c r="H281" s="233"/>
      <c r="I281" s="234"/>
      <c r="J281" s="234"/>
      <c r="K281" s="233"/>
      <c r="L281" s="234"/>
      <c r="M281" s="156">
        <f t="shared" si="83"/>
        <v>0</v>
      </c>
      <c r="N281" s="156">
        <f t="shared" si="84"/>
        <v>0</v>
      </c>
    </row>
    <row r="282" spans="1:14" s="68" customFormat="1" ht="12.75">
      <c r="A282" s="246" t="s">
        <v>34</v>
      </c>
      <c r="B282" s="246" t="s">
        <v>200</v>
      </c>
      <c r="C282" s="234">
        <f>SUM(D282:G282)</f>
        <v>167</v>
      </c>
      <c r="D282" s="233"/>
      <c r="E282" s="234"/>
      <c r="F282" s="233">
        <v>167</v>
      </c>
      <c r="G282" s="234"/>
      <c r="H282" s="233"/>
      <c r="I282" s="234"/>
      <c r="J282" s="234"/>
      <c r="K282" s="233"/>
      <c r="L282" s="234"/>
      <c r="M282" s="156">
        <f t="shared" si="83"/>
        <v>167</v>
      </c>
      <c r="N282" s="156">
        <f t="shared" si="84"/>
        <v>0</v>
      </c>
    </row>
    <row r="283" spans="1:14" s="68" customFormat="1" ht="12.75">
      <c r="A283" s="246" t="s">
        <v>475</v>
      </c>
      <c r="B283" s="246"/>
      <c r="C283" s="234">
        <v>167</v>
      </c>
      <c r="D283" s="233">
        <v>0</v>
      </c>
      <c r="E283" s="234">
        <v>0</v>
      </c>
      <c r="F283" s="233">
        <v>167</v>
      </c>
      <c r="G283" s="234">
        <v>0</v>
      </c>
      <c r="H283" s="233">
        <v>0</v>
      </c>
      <c r="I283" s="234">
        <v>0</v>
      </c>
      <c r="J283" s="234">
        <v>0</v>
      </c>
      <c r="K283" s="233">
        <v>0</v>
      </c>
      <c r="L283" s="234">
        <v>0</v>
      </c>
      <c r="M283" s="156">
        <f t="shared" si="83"/>
        <v>167</v>
      </c>
      <c r="N283" s="156">
        <f t="shared" si="84"/>
        <v>0</v>
      </c>
    </row>
    <row r="284" spans="1:14" ht="12.75">
      <c r="A284" s="213" t="s">
        <v>702</v>
      </c>
      <c r="B284" s="263"/>
      <c r="C284" s="214">
        <v>0</v>
      </c>
      <c r="D284" s="214">
        <v>0</v>
      </c>
      <c r="E284" s="214">
        <v>0</v>
      </c>
      <c r="F284" s="214">
        <v>0</v>
      </c>
      <c r="G284" s="214">
        <v>0</v>
      </c>
      <c r="H284" s="214">
        <v>0</v>
      </c>
      <c r="I284" s="214">
        <v>0</v>
      </c>
      <c r="J284" s="214">
        <v>0</v>
      </c>
      <c r="K284" s="214">
        <v>0</v>
      </c>
      <c r="L284" s="214">
        <v>0</v>
      </c>
      <c r="M284" s="156">
        <f t="shared" si="83"/>
        <v>0</v>
      </c>
      <c r="N284" s="156">
        <f t="shared" si="84"/>
        <v>0</v>
      </c>
    </row>
    <row r="285" spans="1:14" ht="12.75">
      <c r="A285" s="438" t="s">
        <v>701</v>
      </c>
      <c r="B285" s="262"/>
      <c r="C285" s="216">
        <f aca="true" t="shared" si="88" ref="C285:L285">C283+C284</f>
        <v>167</v>
      </c>
      <c r="D285" s="216">
        <f t="shared" si="88"/>
        <v>0</v>
      </c>
      <c r="E285" s="216">
        <f t="shared" si="88"/>
        <v>0</v>
      </c>
      <c r="F285" s="216">
        <f t="shared" si="88"/>
        <v>167</v>
      </c>
      <c r="G285" s="216">
        <f t="shared" si="88"/>
        <v>0</v>
      </c>
      <c r="H285" s="216">
        <f t="shared" si="88"/>
        <v>0</v>
      </c>
      <c r="I285" s="216">
        <f t="shared" si="88"/>
        <v>0</v>
      </c>
      <c r="J285" s="216">
        <f t="shared" si="88"/>
        <v>0</v>
      </c>
      <c r="K285" s="216">
        <f t="shared" si="88"/>
        <v>0</v>
      </c>
      <c r="L285" s="216">
        <f t="shared" si="88"/>
        <v>0</v>
      </c>
      <c r="M285" s="156">
        <f t="shared" si="83"/>
        <v>167</v>
      </c>
      <c r="N285" s="156">
        <f t="shared" si="84"/>
        <v>0</v>
      </c>
    </row>
    <row r="286" spans="1:14" ht="12.75">
      <c r="A286" s="235" t="s">
        <v>322</v>
      </c>
      <c r="B286" s="235"/>
      <c r="C286" s="234"/>
      <c r="D286" s="233"/>
      <c r="E286" s="234"/>
      <c r="F286" s="233"/>
      <c r="G286" s="234"/>
      <c r="H286" s="233"/>
      <c r="I286" s="234"/>
      <c r="J286" s="234"/>
      <c r="K286" s="233"/>
      <c r="L286" s="234"/>
      <c r="M286" s="156">
        <f t="shared" si="83"/>
        <v>0</v>
      </c>
      <c r="N286" s="156">
        <f t="shared" si="84"/>
        <v>0</v>
      </c>
    </row>
    <row r="287" spans="1:14" s="68" customFormat="1" ht="12.75">
      <c r="A287" s="246" t="s">
        <v>34</v>
      </c>
      <c r="B287" s="246" t="s">
        <v>200</v>
      </c>
      <c r="C287" s="234">
        <f>SUM(D287:G287)</f>
        <v>5893</v>
      </c>
      <c r="D287" s="233"/>
      <c r="E287" s="234"/>
      <c r="F287" s="233">
        <v>5893</v>
      </c>
      <c r="G287" s="234"/>
      <c r="H287" s="233"/>
      <c r="I287" s="234"/>
      <c r="J287" s="234"/>
      <c r="K287" s="233"/>
      <c r="L287" s="234"/>
      <c r="M287" s="156">
        <f t="shared" si="83"/>
        <v>5893</v>
      </c>
      <c r="N287" s="156">
        <f t="shared" si="84"/>
        <v>0</v>
      </c>
    </row>
    <row r="288" spans="1:14" s="68" customFormat="1" ht="12.75">
      <c r="A288" s="246" t="s">
        <v>475</v>
      </c>
      <c r="B288" s="246"/>
      <c r="C288" s="234">
        <v>5893</v>
      </c>
      <c r="D288" s="233">
        <v>0</v>
      </c>
      <c r="E288" s="234">
        <v>0</v>
      </c>
      <c r="F288" s="233">
        <v>5893</v>
      </c>
      <c r="G288" s="234">
        <v>0</v>
      </c>
      <c r="H288" s="233">
        <v>0</v>
      </c>
      <c r="I288" s="234">
        <v>0</v>
      </c>
      <c r="J288" s="234">
        <v>0</v>
      </c>
      <c r="K288" s="233">
        <v>0</v>
      </c>
      <c r="L288" s="234">
        <v>0</v>
      </c>
      <c r="M288" s="156">
        <f t="shared" si="83"/>
        <v>5893</v>
      </c>
      <c r="N288" s="156">
        <f t="shared" si="84"/>
        <v>0</v>
      </c>
    </row>
    <row r="289" spans="1:14" ht="12.75">
      <c r="A289" s="213" t="s">
        <v>702</v>
      </c>
      <c r="B289" s="263"/>
      <c r="C289" s="214">
        <v>0</v>
      </c>
      <c r="D289" s="214">
        <v>0</v>
      </c>
      <c r="E289" s="214">
        <v>0</v>
      </c>
      <c r="F289" s="214">
        <v>0</v>
      </c>
      <c r="G289" s="214">
        <v>0</v>
      </c>
      <c r="H289" s="214">
        <v>0</v>
      </c>
      <c r="I289" s="214">
        <v>0</v>
      </c>
      <c r="J289" s="214">
        <v>0</v>
      </c>
      <c r="K289" s="214">
        <v>0</v>
      </c>
      <c r="L289" s="214">
        <v>0</v>
      </c>
      <c r="M289" s="156">
        <f t="shared" si="83"/>
        <v>0</v>
      </c>
      <c r="N289" s="156">
        <f t="shared" si="84"/>
        <v>0</v>
      </c>
    </row>
    <row r="290" spans="1:14" ht="12.75">
      <c r="A290" s="438" t="s">
        <v>701</v>
      </c>
      <c r="B290" s="262"/>
      <c r="C290" s="216">
        <f aca="true" t="shared" si="89" ref="C290:L290">C288+C289</f>
        <v>5893</v>
      </c>
      <c r="D290" s="216">
        <f t="shared" si="89"/>
        <v>0</v>
      </c>
      <c r="E290" s="216">
        <f t="shared" si="89"/>
        <v>0</v>
      </c>
      <c r="F290" s="216">
        <f t="shared" si="89"/>
        <v>5893</v>
      </c>
      <c r="G290" s="216">
        <f t="shared" si="89"/>
        <v>0</v>
      </c>
      <c r="H290" s="216">
        <f t="shared" si="89"/>
        <v>0</v>
      </c>
      <c r="I290" s="216">
        <f t="shared" si="89"/>
        <v>0</v>
      </c>
      <c r="J290" s="216">
        <f t="shared" si="89"/>
        <v>0</v>
      </c>
      <c r="K290" s="216">
        <f t="shared" si="89"/>
        <v>0</v>
      </c>
      <c r="L290" s="216">
        <f t="shared" si="89"/>
        <v>0</v>
      </c>
      <c r="M290" s="156">
        <f t="shared" si="83"/>
        <v>5893</v>
      </c>
      <c r="N290" s="156">
        <f t="shared" si="84"/>
        <v>0</v>
      </c>
    </row>
    <row r="291" spans="1:14" ht="12.75">
      <c r="A291" s="235" t="s">
        <v>198</v>
      </c>
      <c r="B291" s="235"/>
      <c r="C291" s="234"/>
      <c r="D291" s="233"/>
      <c r="E291" s="234"/>
      <c r="F291" s="233"/>
      <c r="G291" s="234"/>
      <c r="H291" s="233"/>
      <c r="I291" s="234"/>
      <c r="J291" s="234"/>
      <c r="K291" s="233"/>
      <c r="L291" s="234"/>
      <c r="M291" s="156">
        <f t="shared" si="83"/>
        <v>0</v>
      </c>
      <c r="N291" s="156">
        <f t="shared" si="84"/>
        <v>0</v>
      </c>
    </row>
    <row r="292" spans="1:14" s="68" customFormat="1" ht="12.75">
      <c r="A292" s="246" t="s">
        <v>34</v>
      </c>
      <c r="B292" s="246" t="s">
        <v>200</v>
      </c>
      <c r="C292" s="234">
        <f>SUM(D292:G292)</f>
        <v>2059</v>
      </c>
      <c r="D292" s="233"/>
      <c r="E292" s="234"/>
      <c r="F292" s="233">
        <v>2059</v>
      </c>
      <c r="G292" s="234"/>
      <c r="H292" s="233"/>
      <c r="I292" s="234"/>
      <c r="J292" s="234"/>
      <c r="K292" s="233"/>
      <c r="L292" s="234"/>
      <c r="M292" s="156">
        <f t="shared" si="83"/>
        <v>2059</v>
      </c>
      <c r="N292" s="156">
        <f t="shared" si="84"/>
        <v>0</v>
      </c>
    </row>
    <row r="293" spans="1:14" s="68" customFormat="1" ht="12.75">
      <c r="A293" s="246" t="s">
        <v>475</v>
      </c>
      <c r="B293" s="246"/>
      <c r="C293" s="234">
        <v>2059</v>
      </c>
      <c r="D293" s="233">
        <v>0</v>
      </c>
      <c r="E293" s="234">
        <v>0</v>
      </c>
      <c r="F293" s="233">
        <v>2059</v>
      </c>
      <c r="G293" s="234">
        <v>0</v>
      </c>
      <c r="H293" s="233">
        <v>0</v>
      </c>
      <c r="I293" s="234">
        <v>0</v>
      </c>
      <c r="J293" s="234">
        <v>0</v>
      </c>
      <c r="K293" s="233">
        <v>0</v>
      </c>
      <c r="L293" s="234">
        <v>0</v>
      </c>
      <c r="M293" s="156">
        <f t="shared" si="83"/>
        <v>2059</v>
      </c>
      <c r="N293" s="156">
        <f t="shared" si="84"/>
        <v>0</v>
      </c>
    </row>
    <row r="294" spans="1:14" ht="12.75">
      <c r="A294" s="213" t="s">
        <v>702</v>
      </c>
      <c r="B294" s="263"/>
      <c r="C294" s="214">
        <v>0</v>
      </c>
      <c r="D294" s="214">
        <v>0</v>
      </c>
      <c r="E294" s="214">
        <v>0</v>
      </c>
      <c r="F294" s="214">
        <v>0</v>
      </c>
      <c r="G294" s="214">
        <v>0</v>
      </c>
      <c r="H294" s="214">
        <v>0</v>
      </c>
      <c r="I294" s="214">
        <v>0</v>
      </c>
      <c r="J294" s="214">
        <v>0</v>
      </c>
      <c r="K294" s="214">
        <v>0</v>
      </c>
      <c r="L294" s="214">
        <v>0</v>
      </c>
      <c r="M294" s="156">
        <f t="shared" si="83"/>
        <v>0</v>
      </c>
      <c r="N294" s="156">
        <f t="shared" si="84"/>
        <v>0</v>
      </c>
    </row>
    <row r="295" spans="1:14" ht="12.75">
      <c r="A295" s="438" t="s">
        <v>701</v>
      </c>
      <c r="B295" s="262"/>
      <c r="C295" s="216">
        <f aca="true" t="shared" si="90" ref="C295:L295">C293+C294</f>
        <v>2059</v>
      </c>
      <c r="D295" s="216">
        <f t="shared" si="90"/>
        <v>0</v>
      </c>
      <c r="E295" s="216">
        <f t="shared" si="90"/>
        <v>0</v>
      </c>
      <c r="F295" s="216">
        <f t="shared" si="90"/>
        <v>2059</v>
      </c>
      <c r="G295" s="216">
        <f t="shared" si="90"/>
        <v>0</v>
      </c>
      <c r="H295" s="216">
        <f t="shared" si="90"/>
        <v>0</v>
      </c>
      <c r="I295" s="216">
        <f t="shared" si="90"/>
        <v>0</v>
      </c>
      <c r="J295" s="216">
        <f t="shared" si="90"/>
        <v>0</v>
      </c>
      <c r="K295" s="216">
        <f t="shared" si="90"/>
        <v>0</v>
      </c>
      <c r="L295" s="216">
        <f t="shared" si="90"/>
        <v>0</v>
      </c>
      <c r="M295" s="156">
        <f t="shared" si="83"/>
        <v>2059</v>
      </c>
      <c r="N295" s="156">
        <f t="shared" si="84"/>
        <v>0</v>
      </c>
    </row>
    <row r="296" spans="1:14" s="444" customFormat="1" ht="12.75">
      <c r="A296" s="235" t="s">
        <v>406</v>
      </c>
      <c r="B296" s="236"/>
      <c r="C296" s="236"/>
      <c r="D296" s="454"/>
      <c r="E296" s="453"/>
      <c r="F296" s="454"/>
      <c r="G296" s="453"/>
      <c r="H296" s="454"/>
      <c r="I296" s="453"/>
      <c r="J296" s="453"/>
      <c r="K296" s="454"/>
      <c r="L296" s="453"/>
      <c r="M296" s="156">
        <f t="shared" si="83"/>
        <v>0</v>
      </c>
      <c r="N296" s="156">
        <f t="shared" si="84"/>
        <v>0</v>
      </c>
    </row>
    <row r="297" spans="1:14" s="430" customFormat="1" ht="12.75">
      <c r="A297" s="440" t="s">
        <v>34</v>
      </c>
      <c r="B297" s="435"/>
      <c r="C297" s="451">
        <f aca="true" t="shared" si="91" ref="C297:L297">C12+C20+C28+C36+C43+C68+C78+C110+C118</f>
        <v>1070866</v>
      </c>
      <c r="D297" s="451">
        <f t="shared" si="91"/>
        <v>437438</v>
      </c>
      <c r="E297" s="451">
        <f t="shared" si="91"/>
        <v>115648</v>
      </c>
      <c r="F297" s="451">
        <f t="shared" si="91"/>
        <v>498080</v>
      </c>
      <c r="G297" s="451">
        <f t="shared" si="91"/>
        <v>0</v>
      </c>
      <c r="H297" s="451">
        <f t="shared" si="91"/>
        <v>19700</v>
      </c>
      <c r="I297" s="451">
        <f t="shared" si="91"/>
        <v>0</v>
      </c>
      <c r="J297" s="451">
        <f t="shared" si="91"/>
        <v>0</v>
      </c>
      <c r="K297" s="451">
        <f t="shared" si="91"/>
        <v>0</v>
      </c>
      <c r="L297" s="451">
        <f t="shared" si="91"/>
        <v>0</v>
      </c>
      <c r="M297" s="156">
        <f t="shared" si="83"/>
        <v>1070866</v>
      </c>
      <c r="N297" s="156">
        <f t="shared" si="84"/>
        <v>0</v>
      </c>
    </row>
    <row r="298" spans="1:14" s="430" customFormat="1" ht="12.75">
      <c r="A298" s="235" t="s">
        <v>475</v>
      </c>
      <c r="B298" s="435"/>
      <c r="C298" s="451">
        <f aca="true" t="shared" si="92" ref="C298:L298">C13+C21+C29+C37+C44+C69+C79+C111+C119</f>
        <v>1128250</v>
      </c>
      <c r="D298" s="451">
        <f t="shared" si="92"/>
        <v>447227</v>
      </c>
      <c r="E298" s="451">
        <f t="shared" si="92"/>
        <v>118293</v>
      </c>
      <c r="F298" s="451">
        <f t="shared" si="92"/>
        <v>527808</v>
      </c>
      <c r="G298" s="451">
        <f t="shared" si="92"/>
        <v>0</v>
      </c>
      <c r="H298" s="451">
        <f t="shared" si="92"/>
        <v>20790</v>
      </c>
      <c r="I298" s="451">
        <f t="shared" si="92"/>
        <v>14132</v>
      </c>
      <c r="J298" s="451">
        <f t="shared" si="92"/>
        <v>0</v>
      </c>
      <c r="K298" s="451">
        <f t="shared" si="92"/>
        <v>0</v>
      </c>
      <c r="L298" s="451">
        <f t="shared" si="92"/>
        <v>0</v>
      </c>
      <c r="M298" s="156">
        <f t="shared" si="83"/>
        <v>1128250</v>
      </c>
      <c r="N298" s="156">
        <f t="shared" si="84"/>
        <v>0</v>
      </c>
    </row>
    <row r="299" spans="1:14" s="444" customFormat="1" ht="12.75">
      <c r="A299" s="440" t="s">
        <v>702</v>
      </c>
      <c r="B299" s="263"/>
      <c r="C299" s="451">
        <f aca="true" t="shared" si="93" ref="C299:L299">C17+C25+C33+C40+C45+C75+C80+C115+C120</f>
        <v>59784</v>
      </c>
      <c r="D299" s="451">
        <f t="shared" si="93"/>
        <v>14032</v>
      </c>
      <c r="E299" s="451">
        <f t="shared" si="93"/>
        <v>3419</v>
      </c>
      <c r="F299" s="451">
        <f t="shared" si="93"/>
        <v>23415</v>
      </c>
      <c r="G299" s="451">
        <f t="shared" si="93"/>
        <v>0</v>
      </c>
      <c r="H299" s="451">
        <f t="shared" si="93"/>
        <v>0</v>
      </c>
      <c r="I299" s="451">
        <f t="shared" si="93"/>
        <v>18918</v>
      </c>
      <c r="J299" s="451">
        <f t="shared" si="93"/>
        <v>0</v>
      </c>
      <c r="K299" s="451">
        <f t="shared" si="93"/>
        <v>0</v>
      </c>
      <c r="L299" s="451">
        <f t="shared" si="93"/>
        <v>0</v>
      </c>
      <c r="M299" s="156">
        <f t="shared" si="83"/>
        <v>59784</v>
      </c>
      <c r="N299" s="156">
        <f t="shared" si="84"/>
        <v>0</v>
      </c>
    </row>
    <row r="300" spans="1:14" s="444" customFormat="1" ht="12.75">
      <c r="A300" s="546" t="s">
        <v>701</v>
      </c>
      <c r="B300" s="262"/>
      <c r="C300" s="307">
        <f aca="true" t="shared" si="94" ref="C300:L300">C18+C26+C34+C41+C46+C76+C81+C116+C121</f>
        <v>1188034</v>
      </c>
      <c r="D300" s="307">
        <f t="shared" si="94"/>
        <v>461259</v>
      </c>
      <c r="E300" s="307">
        <f t="shared" si="94"/>
        <v>121712</v>
      </c>
      <c r="F300" s="307">
        <f t="shared" si="94"/>
        <v>551223</v>
      </c>
      <c r="G300" s="307">
        <f t="shared" si="94"/>
        <v>0</v>
      </c>
      <c r="H300" s="307">
        <f t="shared" si="94"/>
        <v>20790</v>
      </c>
      <c r="I300" s="307">
        <f t="shared" si="94"/>
        <v>33050</v>
      </c>
      <c r="J300" s="307">
        <f t="shared" si="94"/>
        <v>0</v>
      </c>
      <c r="K300" s="307">
        <f t="shared" si="94"/>
        <v>0</v>
      </c>
      <c r="L300" s="307">
        <f t="shared" si="94"/>
        <v>0</v>
      </c>
      <c r="M300" s="156">
        <f t="shared" si="83"/>
        <v>1188034</v>
      </c>
      <c r="N300" s="156">
        <f t="shared" si="84"/>
        <v>0</v>
      </c>
    </row>
    <row r="301" spans="1:14" s="430" customFormat="1" ht="12.75">
      <c r="A301" s="440" t="s">
        <v>477</v>
      </c>
      <c r="B301" s="263"/>
      <c r="C301" s="451"/>
      <c r="D301" s="451"/>
      <c r="E301" s="451"/>
      <c r="F301" s="451"/>
      <c r="G301" s="451"/>
      <c r="H301" s="452"/>
      <c r="I301" s="451"/>
      <c r="J301" s="451"/>
      <c r="K301" s="451"/>
      <c r="L301" s="451"/>
      <c r="M301" s="156">
        <f t="shared" si="83"/>
        <v>0</v>
      </c>
      <c r="N301" s="156">
        <f t="shared" si="84"/>
        <v>0</v>
      </c>
    </row>
    <row r="302" spans="1:14" s="430" customFormat="1" ht="12.75">
      <c r="A302" s="440" t="s">
        <v>34</v>
      </c>
      <c r="B302" s="263"/>
      <c r="C302" s="451">
        <f aca="true" t="shared" si="95" ref="C302:L302">C12+C20+C28+C36+C68+C90+C96+C103+C110+C123+C131+C143+C150+C157+C164+C171+C177+C186+C195+C204+C211+C218+C245+C252+C257+C267+C272+C277+C282+C287+C292</f>
        <v>784681</v>
      </c>
      <c r="D302" s="451">
        <f t="shared" si="95"/>
        <v>342902</v>
      </c>
      <c r="E302" s="451">
        <f t="shared" si="95"/>
        <v>91840</v>
      </c>
      <c r="F302" s="451">
        <f t="shared" si="95"/>
        <v>330239</v>
      </c>
      <c r="G302" s="451">
        <f t="shared" si="95"/>
        <v>0</v>
      </c>
      <c r="H302" s="451">
        <f t="shared" si="95"/>
        <v>19700</v>
      </c>
      <c r="I302" s="451">
        <f t="shared" si="95"/>
        <v>0</v>
      </c>
      <c r="J302" s="451">
        <f t="shared" si="95"/>
        <v>0</v>
      </c>
      <c r="K302" s="451">
        <f t="shared" si="95"/>
        <v>0</v>
      </c>
      <c r="L302" s="451">
        <f t="shared" si="95"/>
        <v>0</v>
      </c>
      <c r="M302" s="156">
        <f t="shared" si="83"/>
        <v>784681</v>
      </c>
      <c r="N302" s="156">
        <f t="shared" si="84"/>
        <v>0</v>
      </c>
    </row>
    <row r="303" spans="1:14" s="430" customFormat="1" ht="12.75">
      <c r="A303" s="235" t="s">
        <v>475</v>
      </c>
      <c r="B303" s="263"/>
      <c r="C303" s="451">
        <f aca="true" t="shared" si="96" ref="C303:L303">C13+C21+C29+C37+C69+C91+C97+C104+C111+C124+C132+C144+C151+C158+C165+C172+C178+C187+C196+C205+C212+C219+C246+C253+C258+C268+C273+C278+C283+C288+C293</f>
        <v>830600</v>
      </c>
      <c r="D303" s="451">
        <f t="shared" si="96"/>
        <v>349057</v>
      </c>
      <c r="E303" s="451">
        <f t="shared" si="96"/>
        <v>93503</v>
      </c>
      <c r="F303" s="451">
        <f t="shared" si="96"/>
        <v>355018</v>
      </c>
      <c r="G303" s="451">
        <f t="shared" si="96"/>
        <v>0</v>
      </c>
      <c r="H303" s="451">
        <f t="shared" si="96"/>
        <v>20790</v>
      </c>
      <c r="I303" s="451">
        <f t="shared" si="96"/>
        <v>12232</v>
      </c>
      <c r="J303" s="451">
        <f t="shared" si="96"/>
        <v>0</v>
      </c>
      <c r="K303" s="451">
        <f t="shared" si="96"/>
        <v>0</v>
      </c>
      <c r="L303" s="451">
        <f t="shared" si="96"/>
        <v>0</v>
      </c>
      <c r="M303" s="156">
        <f t="shared" si="83"/>
        <v>830600</v>
      </c>
      <c r="N303" s="156">
        <f t="shared" si="84"/>
        <v>0</v>
      </c>
    </row>
    <row r="304" spans="1:14" s="444" customFormat="1" ht="12.75">
      <c r="A304" s="440" t="s">
        <v>702</v>
      </c>
      <c r="B304" s="263"/>
      <c r="C304" s="451">
        <f aca="true" t="shared" si="97" ref="C304:L304">C17+C25+C33+C40+C75+C93+C100+C107+C115+C128+C135+C147+C154+C161+C168+C174+C183+C192+C201+C208+C215+C224+C249+C254+C259+C269+C274+C279+C284+C289+C294</f>
        <v>51938</v>
      </c>
      <c r="D304" s="451">
        <f t="shared" si="97"/>
        <v>7833</v>
      </c>
      <c r="E304" s="451">
        <f t="shared" si="97"/>
        <v>1772</v>
      </c>
      <c r="F304" s="451">
        <f t="shared" si="97"/>
        <v>28726</v>
      </c>
      <c r="G304" s="451">
        <f t="shared" si="97"/>
        <v>0</v>
      </c>
      <c r="H304" s="451">
        <f t="shared" si="97"/>
        <v>0</v>
      </c>
      <c r="I304" s="451">
        <f t="shared" si="97"/>
        <v>13607</v>
      </c>
      <c r="J304" s="451">
        <f t="shared" si="97"/>
        <v>0</v>
      </c>
      <c r="K304" s="451">
        <f t="shared" si="97"/>
        <v>0</v>
      </c>
      <c r="L304" s="451">
        <f t="shared" si="97"/>
        <v>0</v>
      </c>
      <c r="M304" s="156">
        <f t="shared" si="83"/>
        <v>51938</v>
      </c>
      <c r="N304" s="156">
        <f t="shared" si="84"/>
        <v>0</v>
      </c>
    </row>
    <row r="305" spans="1:14" s="444" customFormat="1" ht="12.75">
      <c r="A305" s="546" t="s">
        <v>701</v>
      </c>
      <c r="B305" s="262"/>
      <c r="C305" s="451">
        <f aca="true" t="shared" si="98" ref="C305:L305">C18+C26+C34+C41+C76+C94+C101+C108+C116+C129+C136+C148+C155+C162+C169+C175+C184+C193+C202+C209+C216+C225+C250+C255+C260+C270+C275+C280+C285+C290+C295</f>
        <v>882538</v>
      </c>
      <c r="D305" s="451">
        <f t="shared" si="98"/>
        <v>356890</v>
      </c>
      <c r="E305" s="451">
        <f t="shared" si="98"/>
        <v>95275</v>
      </c>
      <c r="F305" s="451">
        <f t="shared" si="98"/>
        <v>383744</v>
      </c>
      <c r="G305" s="451">
        <f t="shared" si="98"/>
        <v>0</v>
      </c>
      <c r="H305" s="451">
        <f t="shared" si="98"/>
        <v>20790</v>
      </c>
      <c r="I305" s="451">
        <f t="shared" si="98"/>
        <v>25839</v>
      </c>
      <c r="J305" s="451">
        <f t="shared" si="98"/>
        <v>0</v>
      </c>
      <c r="K305" s="451">
        <f t="shared" si="98"/>
        <v>0</v>
      </c>
      <c r="L305" s="451">
        <f t="shared" si="98"/>
        <v>0</v>
      </c>
      <c r="M305" s="156">
        <f t="shared" si="83"/>
        <v>882538</v>
      </c>
      <c r="N305" s="156">
        <f t="shared" si="84"/>
        <v>0</v>
      </c>
    </row>
    <row r="306" spans="1:14" s="430" customFormat="1" ht="12.75">
      <c r="A306" s="215" t="s">
        <v>476</v>
      </c>
      <c r="B306" s="450"/>
      <c r="C306" s="392"/>
      <c r="D306" s="392"/>
      <c r="E306" s="392"/>
      <c r="F306" s="392"/>
      <c r="G306" s="392"/>
      <c r="H306" s="449"/>
      <c r="I306" s="392"/>
      <c r="J306" s="392"/>
      <c r="K306" s="392"/>
      <c r="L306" s="392"/>
      <c r="M306" s="156">
        <f t="shared" si="83"/>
        <v>0</v>
      </c>
      <c r="N306" s="156">
        <f t="shared" si="84"/>
        <v>0</v>
      </c>
    </row>
    <row r="307" spans="1:14" s="430" customFormat="1" ht="12.75">
      <c r="A307" s="440" t="s">
        <v>34</v>
      </c>
      <c r="B307" s="448"/>
      <c r="C307" s="389">
        <f aca="true" t="shared" si="99" ref="C307:L307">C43+C83+C236+C227+C262</f>
        <v>286185</v>
      </c>
      <c r="D307" s="389">
        <f t="shared" si="99"/>
        <v>94536</v>
      </c>
      <c r="E307" s="389">
        <f t="shared" si="99"/>
        <v>23808</v>
      </c>
      <c r="F307" s="389">
        <f t="shared" si="99"/>
        <v>167841</v>
      </c>
      <c r="G307" s="389">
        <f t="shared" si="99"/>
        <v>0</v>
      </c>
      <c r="H307" s="389">
        <f t="shared" si="99"/>
        <v>0</v>
      </c>
      <c r="I307" s="389">
        <f t="shared" si="99"/>
        <v>0</v>
      </c>
      <c r="J307" s="389">
        <f t="shared" si="99"/>
        <v>0</v>
      </c>
      <c r="K307" s="389">
        <f t="shared" si="99"/>
        <v>0</v>
      </c>
      <c r="L307" s="389">
        <f t="shared" si="99"/>
        <v>0</v>
      </c>
      <c r="M307" s="156">
        <f t="shared" si="83"/>
        <v>286185</v>
      </c>
      <c r="N307" s="156">
        <f t="shared" si="84"/>
        <v>0</v>
      </c>
    </row>
    <row r="308" spans="1:14" s="430" customFormat="1" ht="12.75">
      <c r="A308" s="235" t="s">
        <v>475</v>
      </c>
      <c r="B308" s="448"/>
      <c r="C308" s="389">
        <f aca="true" t="shared" si="100" ref="C308:L308">C44+C84+C237+C228+C263</f>
        <v>297650</v>
      </c>
      <c r="D308" s="389">
        <f t="shared" si="100"/>
        <v>98170</v>
      </c>
      <c r="E308" s="389">
        <f t="shared" si="100"/>
        <v>24790</v>
      </c>
      <c r="F308" s="389">
        <f t="shared" si="100"/>
        <v>172790</v>
      </c>
      <c r="G308" s="389">
        <f t="shared" si="100"/>
        <v>0</v>
      </c>
      <c r="H308" s="389">
        <f t="shared" si="100"/>
        <v>0</v>
      </c>
      <c r="I308" s="389">
        <f t="shared" si="100"/>
        <v>1900</v>
      </c>
      <c r="J308" s="389">
        <f t="shared" si="100"/>
        <v>0</v>
      </c>
      <c r="K308" s="389">
        <f t="shared" si="100"/>
        <v>0</v>
      </c>
      <c r="L308" s="389">
        <f t="shared" si="100"/>
        <v>0</v>
      </c>
      <c r="M308" s="156">
        <f t="shared" si="83"/>
        <v>297650</v>
      </c>
      <c r="N308" s="156">
        <f t="shared" si="84"/>
        <v>0</v>
      </c>
    </row>
    <row r="309" spans="1:14" s="444" customFormat="1" ht="12.75">
      <c r="A309" s="440" t="s">
        <v>702</v>
      </c>
      <c r="B309" s="263"/>
      <c r="C309" s="389">
        <f aca="true" t="shared" si="101" ref="C309:L309">C45+C87+C233+C242+C264</f>
        <v>7846</v>
      </c>
      <c r="D309" s="389">
        <f t="shared" si="101"/>
        <v>6199</v>
      </c>
      <c r="E309" s="389">
        <f t="shared" si="101"/>
        <v>1647</v>
      </c>
      <c r="F309" s="389">
        <f t="shared" si="101"/>
        <v>-5311</v>
      </c>
      <c r="G309" s="389">
        <f t="shared" si="101"/>
        <v>0</v>
      </c>
      <c r="H309" s="389">
        <f t="shared" si="101"/>
        <v>0</v>
      </c>
      <c r="I309" s="389">
        <f t="shared" si="101"/>
        <v>5311</v>
      </c>
      <c r="J309" s="389">
        <f t="shared" si="101"/>
        <v>0</v>
      </c>
      <c r="K309" s="389">
        <f t="shared" si="101"/>
        <v>0</v>
      </c>
      <c r="L309" s="389">
        <f t="shared" si="101"/>
        <v>0</v>
      </c>
      <c r="M309" s="156">
        <f t="shared" si="83"/>
        <v>7846</v>
      </c>
      <c r="N309" s="156">
        <f t="shared" si="84"/>
        <v>0</v>
      </c>
    </row>
    <row r="310" spans="1:14" s="444" customFormat="1" ht="12.75">
      <c r="A310" s="546" t="s">
        <v>701</v>
      </c>
      <c r="B310" s="262"/>
      <c r="C310" s="389">
        <f aca="true" t="shared" si="102" ref="C310:L310">C46+C88+C234+C243+C265</f>
        <v>305496</v>
      </c>
      <c r="D310" s="389">
        <f t="shared" si="102"/>
        <v>104369</v>
      </c>
      <c r="E310" s="389">
        <f t="shared" si="102"/>
        <v>26437</v>
      </c>
      <c r="F310" s="389">
        <f t="shared" si="102"/>
        <v>167479</v>
      </c>
      <c r="G310" s="389">
        <f t="shared" si="102"/>
        <v>0</v>
      </c>
      <c r="H310" s="389">
        <f t="shared" si="102"/>
        <v>0</v>
      </c>
      <c r="I310" s="389">
        <f t="shared" si="102"/>
        <v>7211</v>
      </c>
      <c r="J310" s="389">
        <f t="shared" si="102"/>
        <v>0</v>
      </c>
      <c r="K310" s="389">
        <f t="shared" si="102"/>
        <v>0</v>
      </c>
      <c r="L310" s="389">
        <f t="shared" si="102"/>
        <v>0</v>
      </c>
      <c r="M310" s="156">
        <f t="shared" si="83"/>
        <v>305496</v>
      </c>
      <c r="N310" s="156">
        <f t="shared" si="84"/>
        <v>0</v>
      </c>
    </row>
    <row r="311" spans="1:14" s="444" customFormat="1" ht="12.75">
      <c r="A311" s="275" t="s">
        <v>204</v>
      </c>
      <c r="B311" s="447"/>
      <c r="C311" s="445">
        <v>0</v>
      </c>
      <c r="D311" s="445">
        <v>0</v>
      </c>
      <c r="E311" s="445">
        <v>0</v>
      </c>
      <c r="F311" s="445">
        <v>0</v>
      </c>
      <c r="G311" s="445">
        <v>0</v>
      </c>
      <c r="H311" s="446">
        <v>0</v>
      </c>
      <c r="I311" s="445">
        <v>0</v>
      </c>
      <c r="J311" s="445">
        <v>0</v>
      </c>
      <c r="K311" s="445">
        <v>0</v>
      </c>
      <c r="L311" s="445">
        <v>0</v>
      </c>
      <c r="M311" s="156">
        <f t="shared" si="83"/>
        <v>0</v>
      </c>
      <c r="N311" s="156">
        <f t="shared" si="84"/>
        <v>0</v>
      </c>
    </row>
    <row r="312" spans="1:14" ht="12.75">
      <c r="A312" s="241"/>
      <c r="B312" s="241"/>
      <c r="C312" s="308">
        <f aca="true" t="shared" si="103" ref="C312:L312">C302+C307</f>
        <v>1070866</v>
      </c>
      <c r="D312" s="308">
        <f t="shared" si="103"/>
        <v>437438</v>
      </c>
      <c r="E312" s="308">
        <f t="shared" si="103"/>
        <v>115648</v>
      </c>
      <c r="F312" s="308">
        <f t="shared" si="103"/>
        <v>498080</v>
      </c>
      <c r="G312" s="308">
        <f t="shared" si="103"/>
        <v>0</v>
      </c>
      <c r="H312" s="308">
        <f t="shared" si="103"/>
        <v>19700</v>
      </c>
      <c r="I312" s="308">
        <f t="shared" si="103"/>
        <v>0</v>
      </c>
      <c r="J312" s="308">
        <f t="shared" si="103"/>
        <v>0</v>
      </c>
      <c r="K312" s="308">
        <f t="shared" si="103"/>
        <v>0</v>
      </c>
      <c r="L312" s="308">
        <f t="shared" si="103"/>
        <v>0</v>
      </c>
      <c r="M312" s="156">
        <f t="shared" si="83"/>
        <v>1070866</v>
      </c>
      <c r="N312" s="156">
        <f t="shared" si="84"/>
        <v>0</v>
      </c>
    </row>
    <row r="313" spans="3:14" ht="12.75">
      <c r="C313" s="308">
        <f aca="true" t="shared" si="104" ref="C313:L313">C303+C308</f>
        <v>1128250</v>
      </c>
      <c r="D313" s="308">
        <f t="shared" si="104"/>
        <v>447227</v>
      </c>
      <c r="E313" s="308">
        <f t="shared" si="104"/>
        <v>118293</v>
      </c>
      <c r="F313" s="308">
        <f t="shared" si="104"/>
        <v>527808</v>
      </c>
      <c r="G313" s="308">
        <f t="shared" si="104"/>
        <v>0</v>
      </c>
      <c r="H313" s="308">
        <f t="shared" si="104"/>
        <v>20790</v>
      </c>
      <c r="I313" s="308">
        <f t="shared" si="104"/>
        <v>14132</v>
      </c>
      <c r="J313" s="308">
        <f t="shared" si="104"/>
        <v>0</v>
      </c>
      <c r="K313" s="308">
        <f t="shared" si="104"/>
        <v>0</v>
      </c>
      <c r="L313" s="308">
        <f t="shared" si="104"/>
        <v>0</v>
      </c>
      <c r="M313" s="156">
        <f t="shared" si="83"/>
        <v>1128250</v>
      </c>
      <c r="N313" s="156">
        <f t="shared" si="84"/>
        <v>0</v>
      </c>
    </row>
    <row r="314" spans="3:14" ht="12.75">
      <c r="C314" s="308">
        <f aca="true" t="shared" si="105" ref="C314:L314">C304+C309</f>
        <v>59784</v>
      </c>
      <c r="D314" s="308">
        <f t="shared" si="105"/>
        <v>14032</v>
      </c>
      <c r="E314" s="308">
        <f t="shared" si="105"/>
        <v>3419</v>
      </c>
      <c r="F314" s="308">
        <f t="shared" si="105"/>
        <v>23415</v>
      </c>
      <c r="G314" s="308">
        <f t="shared" si="105"/>
        <v>0</v>
      </c>
      <c r="H314" s="308">
        <f t="shared" si="105"/>
        <v>0</v>
      </c>
      <c r="I314" s="308">
        <f t="shared" si="105"/>
        <v>18918</v>
      </c>
      <c r="J314" s="308">
        <f t="shared" si="105"/>
        <v>0</v>
      </c>
      <c r="K314" s="308">
        <f t="shared" si="105"/>
        <v>0</v>
      </c>
      <c r="L314" s="308">
        <f t="shared" si="105"/>
        <v>0</v>
      </c>
      <c r="M314" s="156">
        <f t="shared" si="83"/>
        <v>59784</v>
      </c>
      <c r="N314" s="156">
        <f t="shared" si="84"/>
        <v>0</v>
      </c>
    </row>
    <row r="315" spans="3:14" ht="12.75">
      <c r="C315" s="308">
        <f aca="true" t="shared" si="106" ref="C315:L315">C305+C310</f>
        <v>1188034</v>
      </c>
      <c r="D315" s="308">
        <f t="shared" si="106"/>
        <v>461259</v>
      </c>
      <c r="E315" s="308">
        <f t="shared" si="106"/>
        <v>121712</v>
      </c>
      <c r="F315" s="308">
        <f t="shared" si="106"/>
        <v>551223</v>
      </c>
      <c r="G315" s="308">
        <f t="shared" si="106"/>
        <v>0</v>
      </c>
      <c r="H315" s="308">
        <f t="shared" si="106"/>
        <v>20790</v>
      </c>
      <c r="I315" s="308">
        <f t="shared" si="106"/>
        <v>33050</v>
      </c>
      <c r="J315" s="308">
        <f t="shared" si="106"/>
        <v>0</v>
      </c>
      <c r="K315" s="308">
        <f t="shared" si="106"/>
        <v>0</v>
      </c>
      <c r="L315" s="308">
        <f t="shared" si="106"/>
        <v>0</v>
      </c>
      <c r="M315" s="156">
        <f t="shared" si="83"/>
        <v>1188034</v>
      </c>
      <c r="N315" s="156">
        <f t="shared" si="84"/>
        <v>0</v>
      </c>
    </row>
  </sheetData>
  <sheetProtection/>
  <mergeCells count="17">
    <mergeCell ref="J7:J9"/>
    <mergeCell ref="K7:K9"/>
    <mergeCell ref="D7:D9"/>
    <mergeCell ref="E7:E9"/>
    <mergeCell ref="F7:F9"/>
    <mergeCell ref="G7:G9"/>
    <mergeCell ref="H7:H9"/>
    <mergeCell ref="A2:L2"/>
    <mergeCell ref="A3:L3"/>
    <mergeCell ref="A4:L4"/>
    <mergeCell ref="I5:L5"/>
    <mergeCell ref="B6:B9"/>
    <mergeCell ref="C6:C9"/>
    <mergeCell ref="D6:H6"/>
    <mergeCell ref="I6:K6"/>
    <mergeCell ref="L6:L9"/>
    <mergeCell ref="I7:I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&amp;C&amp;P. oldal</oddFooter>
  </headerFooter>
  <rowBreaks count="7" manualBreakCount="7">
    <brk id="41" max="11" man="1"/>
    <brk id="76" max="11" man="1"/>
    <brk id="121" max="11" man="1"/>
    <brk id="162" max="11" man="1"/>
    <brk id="202" max="11" man="1"/>
    <brk id="243" max="11" man="1"/>
    <brk id="2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Dorog</dc:creator>
  <cp:keywords/>
  <dc:description/>
  <cp:lastModifiedBy>PM-HANGANYAG</cp:lastModifiedBy>
  <cp:lastPrinted>2015-10-15T05:51:29Z</cp:lastPrinted>
  <dcterms:created xsi:type="dcterms:W3CDTF">2001-01-09T08:56:26Z</dcterms:created>
  <dcterms:modified xsi:type="dcterms:W3CDTF">2015-10-21T08:07:04Z</dcterms:modified>
  <cp:category/>
  <cp:version/>
  <cp:contentType/>
  <cp:contentStatus/>
</cp:coreProperties>
</file>