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defaultThemeVersion="124226"/>
  <xr:revisionPtr revIDLastSave="0" documentId="13_ncr:1_{379AC2F1-9F70-4E7E-93F3-49D001C2172D}" xr6:coauthVersionLast="45" xr6:coauthVersionMax="45" xr10:uidLastSave="{00000000-0000-0000-0000-000000000000}"/>
  <bookViews>
    <workbookView xWindow="-120" yWindow="-120" windowWidth="29040" windowHeight="15840" tabRatio="761" firstSheet="1" activeTab="11" xr2:uid="{00000000-000D-0000-FFFF-FFFF00000000}"/>
  </bookViews>
  <sheets>
    <sheet name="1. 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  <sheet name="7. melléklet" sheetId="7" r:id="rId7"/>
    <sheet name="8. melléklet" sheetId="8" r:id="rId8"/>
    <sheet name="9. melléklet" sheetId="9" r:id="rId9"/>
    <sheet name="10. melléklet" sheetId="10" r:id="rId10"/>
    <sheet name="11. melléklet" sheetId="11" r:id="rId11"/>
    <sheet name="12. melléklet" sheetId="12" r:id="rId12"/>
    <sheet name="Munka13" sheetId="13" r:id="rId13"/>
    <sheet name="Munka14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9" l="1"/>
  <c r="F46" i="9"/>
  <c r="E12" i="9"/>
  <c r="F12" i="9"/>
  <c r="D12" i="9"/>
  <c r="D21" i="3" l="1"/>
  <c r="G21" i="3" s="1"/>
  <c r="D25" i="3"/>
  <c r="G25" i="3" s="1"/>
  <c r="D29" i="3"/>
  <c r="G29" i="3" s="1"/>
  <c r="D33" i="3"/>
  <c r="G33" i="3" s="1"/>
  <c r="K19" i="3"/>
  <c r="D19" i="3" s="1"/>
  <c r="G19" i="3" s="1"/>
  <c r="K20" i="3"/>
  <c r="D20" i="3" s="1"/>
  <c r="G20" i="3" s="1"/>
  <c r="K21" i="3"/>
  <c r="K22" i="3"/>
  <c r="D22" i="3" s="1"/>
  <c r="G22" i="3" s="1"/>
  <c r="K23" i="3"/>
  <c r="D23" i="3" s="1"/>
  <c r="G23" i="3" s="1"/>
  <c r="K24" i="3"/>
  <c r="D24" i="3" s="1"/>
  <c r="G24" i="3" s="1"/>
  <c r="K25" i="3"/>
  <c r="K26" i="3"/>
  <c r="D26" i="3" s="1"/>
  <c r="G26" i="3" s="1"/>
  <c r="K27" i="3"/>
  <c r="D27" i="3" s="1"/>
  <c r="G27" i="3" s="1"/>
  <c r="K28" i="3"/>
  <c r="D28" i="3" s="1"/>
  <c r="G28" i="3" s="1"/>
  <c r="K29" i="3"/>
  <c r="K30" i="3"/>
  <c r="D30" i="3" s="1"/>
  <c r="G30" i="3" s="1"/>
  <c r="K31" i="3"/>
  <c r="D31" i="3" s="1"/>
  <c r="G31" i="3" s="1"/>
  <c r="K32" i="3"/>
  <c r="D32" i="3" s="1"/>
  <c r="G32" i="3" s="1"/>
  <c r="K33" i="3"/>
  <c r="J16" i="3"/>
  <c r="I16" i="3"/>
  <c r="H16" i="3"/>
  <c r="F16" i="3"/>
  <c r="E16" i="3"/>
  <c r="C16" i="3"/>
  <c r="B16" i="3"/>
  <c r="F156" i="2"/>
  <c r="E156" i="2"/>
  <c r="E152" i="2"/>
  <c r="C23" i="1" l="1"/>
  <c r="D24" i="1"/>
  <c r="E6" i="2" l="1"/>
  <c r="F6" i="2"/>
  <c r="D6" i="2" s="1"/>
  <c r="E139" i="2"/>
  <c r="D37" i="2"/>
  <c r="D38" i="2"/>
  <c r="D39" i="2"/>
  <c r="D40" i="2"/>
  <c r="D41" i="2"/>
  <c r="D55" i="2"/>
  <c r="D203" i="2" l="1"/>
  <c r="D202" i="2"/>
  <c r="D201" i="2"/>
  <c r="D200" i="2"/>
  <c r="D199" i="2"/>
  <c r="D198" i="2"/>
  <c r="D197" i="2"/>
  <c r="D196" i="2"/>
  <c r="D195" i="2"/>
  <c r="D194" i="2"/>
  <c r="D193" i="2"/>
  <c r="D192" i="2"/>
  <c r="D191" i="2"/>
  <c r="E190" i="2"/>
  <c r="D189" i="2"/>
  <c r="D188" i="2"/>
  <c r="D187" i="2"/>
  <c r="D186" i="2"/>
  <c r="D185" i="2"/>
  <c r="D184" i="2"/>
  <c r="D183" i="2"/>
  <c r="D182" i="2"/>
  <c r="D181" i="2"/>
  <c r="D180" i="2"/>
  <c r="D179" i="2"/>
  <c r="D177" i="2"/>
  <c r="D176" i="2"/>
  <c r="D175" i="2"/>
  <c r="D174" i="2"/>
  <c r="D173" i="2"/>
  <c r="D172" i="2"/>
  <c r="D171" i="2"/>
  <c r="D170" i="2"/>
  <c r="F169" i="2"/>
  <c r="D168" i="2"/>
  <c r="D167" i="2"/>
  <c r="D166" i="2"/>
  <c r="D165" i="2"/>
  <c r="F164" i="2"/>
  <c r="E164" i="2"/>
  <c r="D163" i="2"/>
  <c r="D162" i="2"/>
  <c r="D161" i="2"/>
  <c r="D160" i="2"/>
  <c r="D159" i="2"/>
  <c r="D158" i="2"/>
  <c r="D157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F139" i="2"/>
  <c r="D138" i="2"/>
  <c r="D137" i="2"/>
  <c r="D136" i="2"/>
  <c r="F135" i="2"/>
  <c r="E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F115" i="2"/>
  <c r="E115" i="2"/>
  <c r="D114" i="2"/>
  <c r="D113" i="2"/>
  <c r="D112" i="2"/>
  <c r="D111" i="2"/>
  <c r="D110" i="2"/>
  <c r="D109" i="2"/>
  <c r="F108" i="2"/>
  <c r="E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F91" i="2"/>
  <c r="E91" i="2"/>
  <c r="F85" i="2"/>
  <c r="D83" i="2"/>
  <c r="D82" i="2"/>
  <c r="D81" i="2"/>
  <c r="D80" i="2"/>
  <c r="F79" i="2"/>
  <c r="E79" i="2"/>
  <c r="D78" i="2"/>
  <c r="D77" i="2"/>
  <c r="D76" i="2"/>
  <c r="D75" i="2"/>
  <c r="F74" i="2"/>
  <c r="E74" i="2"/>
  <c r="D73" i="2"/>
  <c r="D72" i="2"/>
  <c r="F71" i="2"/>
  <c r="E71" i="2"/>
  <c r="D70" i="2"/>
  <c r="D69" i="2"/>
  <c r="D68" i="2"/>
  <c r="D67" i="2"/>
  <c r="F66" i="2"/>
  <c r="E66" i="2"/>
  <c r="D65" i="2"/>
  <c r="D64" i="2"/>
  <c r="D63" i="2"/>
  <c r="F62" i="2"/>
  <c r="E62" i="2"/>
  <c r="D60" i="2"/>
  <c r="D59" i="2"/>
  <c r="D58" i="2"/>
  <c r="F57" i="2"/>
  <c r="E57" i="2"/>
  <c r="D56" i="2"/>
  <c r="D54" i="2"/>
  <c r="F53" i="2"/>
  <c r="E53" i="2"/>
  <c r="D52" i="2"/>
  <c r="D51" i="2"/>
  <c r="D50" i="2"/>
  <c r="D49" i="2"/>
  <c r="D48" i="2"/>
  <c r="F47" i="2"/>
  <c r="E47" i="2"/>
  <c r="D46" i="2"/>
  <c r="D45" i="2"/>
  <c r="D44" i="2"/>
  <c r="D43" i="2"/>
  <c r="D42" i="2"/>
  <c r="D36" i="2"/>
  <c r="F35" i="2"/>
  <c r="E35" i="2"/>
  <c r="D34" i="2"/>
  <c r="D33" i="2"/>
  <c r="D32" i="2"/>
  <c r="D31" i="2"/>
  <c r="D30" i="2"/>
  <c r="D29" i="2"/>
  <c r="D28" i="2"/>
  <c r="D27" i="2"/>
  <c r="E26" i="2"/>
  <c r="E25" i="2" s="1"/>
  <c r="F25" i="2"/>
  <c r="D24" i="2"/>
  <c r="D23" i="2"/>
  <c r="D22" i="2"/>
  <c r="D21" i="2"/>
  <c r="D20" i="2"/>
  <c r="F19" i="2"/>
  <c r="E19" i="2"/>
  <c r="D18" i="2"/>
  <c r="D17" i="2"/>
  <c r="D16" i="2"/>
  <c r="D15" i="2"/>
  <c r="D14" i="2"/>
  <c r="F13" i="2"/>
  <c r="E13" i="2"/>
  <c r="D12" i="2"/>
  <c r="D11" i="2"/>
  <c r="D10" i="2"/>
  <c r="D9" i="2"/>
  <c r="D8" i="2"/>
  <c r="D7" i="2"/>
  <c r="D190" i="2" l="1"/>
  <c r="D74" i="2"/>
  <c r="F86" i="2"/>
  <c r="D71" i="2"/>
  <c r="F155" i="2"/>
  <c r="D115" i="2"/>
  <c r="D35" i="2"/>
  <c r="D47" i="2"/>
  <c r="E90" i="2"/>
  <c r="D108" i="2"/>
  <c r="D139" i="2"/>
  <c r="F61" i="2"/>
  <c r="D25" i="2"/>
  <c r="D79" i="2"/>
  <c r="D13" i="2"/>
  <c r="D169" i="2"/>
  <c r="D135" i="2"/>
  <c r="E204" i="2"/>
  <c r="D204" i="2" s="1"/>
  <c r="D91" i="2"/>
  <c r="F90" i="2"/>
  <c r="E61" i="2"/>
  <c r="D156" i="2"/>
  <c r="D19" i="2"/>
  <c r="D53" i="2"/>
  <c r="D66" i="2"/>
  <c r="D57" i="2"/>
  <c r="E155" i="2"/>
  <c r="E85" i="2"/>
  <c r="D85" i="2" s="1"/>
  <c r="D164" i="2"/>
  <c r="D26" i="2"/>
  <c r="D62" i="2"/>
  <c r="F178" i="2" l="1"/>
  <c r="F205" i="2" s="1"/>
  <c r="D155" i="2"/>
  <c r="F87" i="2"/>
  <c r="E86" i="2"/>
  <c r="E87" i="2" s="1"/>
  <c r="D90" i="2"/>
  <c r="E178" i="2"/>
  <c r="E205" i="2" s="1"/>
  <c r="D61" i="2"/>
  <c r="D86" i="2" l="1"/>
  <c r="D178" i="2"/>
  <c r="D87" i="2"/>
  <c r="D205" i="2"/>
  <c r="D12" i="5"/>
  <c r="D14" i="5"/>
  <c r="B15" i="5"/>
  <c r="C15" i="5"/>
  <c r="D16" i="5"/>
  <c r="D17" i="5"/>
  <c r="D18" i="5"/>
  <c r="D19" i="5"/>
  <c r="D20" i="5"/>
  <c r="D21" i="5"/>
  <c r="C5" i="5"/>
  <c r="B5" i="5"/>
  <c r="B22" i="5" l="1"/>
  <c r="D15" i="5"/>
  <c r="C22" i="5"/>
  <c r="C14" i="6"/>
  <c r="N36" i="11"/>
  <c r="N37" i="11"/>
  <c r="N35" i="11"/>
  <c r="N30" i="11"/>
  <c r="N31" i="11"/>
  <c r="N32" i="11"/>
  <c r="N33" i="11"/>
  <c r="N29" i="11"/>
  <c r="N22" i="11"/>
  <c r="N14" i="11"/>
  <c r="N15" i="11"/>
  <c r="N16" i="11"/>
  <c r="N13" i="11"/>
  <c r="M39" i="11"/>
  <c r="N39" i="11" s="1"/>
  <c r="M36" i="11"/>
  <c r="M37" i="11"/>
  <c r="M35" i="11"/>
  <c r="M30" i="11"/>
  <c r="M31" i="11"/>
  <c r="M32" i="11"/>
  <c r="M33" i="11"/>
  <c r="M29" i="11"/>
  <c r="M22" i="11"/>
  <c r="M14" i="11"/>
  <c r="M15" i="11"/>
  <c r="M16" i="11"/>
  <c r="M13" i="11"/>
  <c r="L23" i="11"/>
  <c r="D23" i="10"/>
  <c r="E23" i="10"/>
  <c r="C23" i="10"/>
  <c r="D46" i="9"/>
  <c r="E27" i="9"/>
  <c r="F27" i="9"/>
  <c r="D27" i="9"/>
  <c r="D21" i="9"/>
  <c r="E21" i="9"/>
  <c r="E48" i="9" s="1"/>
  <c r="F21" i="9"/>
  <c r="C13" i="4"/>
  <c r="C15" i="4"/>
  <c r="F48" i="9" l="1"/>
  <c r="D48" i="9"/>
  <c r="D22" i="5"/>
  <c r="K34" i="3"/>
  <c r="D34" i="3" s="1"/>
  <c r="G34" i="3" s="1"/>
  <c r="K18" i="3"/>
  <c r="D18" i="3" s="1"/>
  <c r="D35" i="3" s="1"/>
  <c r="G18" i="3"/>
  <c r="C35" i="3"/>
  <c r="E35" i="3"/>
  <c r="E36" i="3" s="1"/>
  <c r="F35" i="3"/>
  <c r="F36" i="3" s="1"/>
  <c r="B35" i="3"/>
  <c r="K35" i="3" l="1"/>
  <c r="C36" i="3"/>
  <c r="G35" i="3"/>
  <c r="N40" i="11"/>
  <c r="M40" i="11"/>
  <c r="L40" i="11"/>
  <c r="N38" i="11"/>
  <c r="M38" i="11"/>
  <c r="L38" i="11"/>
  <c r="O37" i="11"/>
  <c r="O36" i="11"/>
  <c r="O35" i="11"/>
  <c r="N34" i="11"/>
  <c r="M34" i="11"/>
  <c r="L34" i="11"/>
  <c r="O33" i="11"/>
  <c r="O32" i="11"/>
  <c r="O31" i="11"/>
  <c r="O30" i="11"/>
  <c r="O29" i="11"/>
  <c r="N23" i="11"/>
  <c r="M23" i="11"/>
  <c r="O22" i="11"/>
  <c r="O23" i="11" s="1"/>
  <c r="M21" i="11"/>
  <c r="L21" i="11"/>
  <c r="O20" i="11"/>
  <c r="O19" i="11"/>
  <c r="N18" i="11"/>
  <c r="N21" i="11" s="1"/>
  <c r="M17" i="11"/>
  <c r="L17" i="11"/>
  <c r="O16" i="11"/>
  <c r="O15" i="11"/>
  <c r="O14" i="11"/>
  <c r="O13" i="11"/>
  <c r="M28" i="11" l="1"/>
  <c r="N28" i="11"/>
  <c r="O18" i="11"/>
  <c r="O21" i="11" s="1"/>
  <c r="L12" i="11"/>
  <c r="O38" i="11"/>
  <c r="O34" i="11"/>
  <c r="O28" i="11" s="1"/>
  <c r="O41" i="11" s="1"/>
  <c r="N41" i="11"/>
  <c r="M41" i="11"/>
  <c r="M12" i="11"/>
  <c r="O17" i="11"/>
  <c r="L28" i="11"/>
  <c r="L41" i="11" s="1"/>
  <c r="M24" i="11"/>
  <c r="N17" i="11"/>
  <c r="N12" i="11" s="1"/>
  <c r="N24" i="11" s="1"/>
  <c r="O12" i="11" l="1"/>
  <c r="O24" i="11" s="1"/>
  <c r="F18" i="10"/>
  <c r="F17" i="10"/>
  <c r="F16" i="10"/>
  <c r="F15" i="10"/>
  <c r="F13" i="10"/>
  <c r="F12" i="10"/>
  <c r="F11" i="10"/>
  <c r="F10" i="10"/>
  <c r="F9" i="10"/>
  <c r="F8" i="10"/>
  <c r="F23" i="10" l="1"/>
  <c r="F33" i="12"/>
  <c r="F31" i="12"/>
  <c r="F29" i="12"/>
  <c r="F27" i="12"/>
  <c r="F25" i="12"/>
  <c r="F23" i="12"/>
  <c r="F21" i="12"/>
  <c r="F19" i="12"/>
  <c r="F17" i="12"/>
  <c r="F15" i="12"/>
  <c r="F13" i="12"/>
  <c r="E12" i="12"/>
  <c r="E14" i="12" s="1"/>
  <c r="E16" i="12" s="1"/>
  <c r="E18" i="12" s="1"/>
  <c r="E20" i="12" s="1"/>
  <c r="E22" i="12" s="1"/>
  <c r="E24" i="12" s="1"/>
  <c r="E26" i="12" s="1"/>
  <c r="E28" i="12" s="1"/>
  <c r="E30" i="12" s="1"/>
  <c r="E32" i="12" s="1"/>
  <c r="E34" i="12" s="1"/>
  <c r="D12" i="12"/>
  <c r="T41" i="8"/>
  <c r="S41" i="8"/>
  <c r="R41" i="8"/>
  <c r="Q41" i="8"/>
  <c r="P41" i="8"/>
  <c r="O41" i="8"/>
  <c r="N41" i="8"/>
  <c r="M41" i="8"/>
  <c r="L41" i="8"/>
  <c r="K41" i="8"/>
  <c r="J41" i="8"/>
  <c r="I41" i="8"/>
  <c r="U40" i="8"/>
  <c r="T39" i="8"/>
  <c r="S39" i="8"/>
  <c r="R39" i="8"/>
  <c r="Q39" i="8"/>
  <c r="P39" i="8"/>
  <c r="P29" i="8" s="1"/>
  <c r="P42" i="8" s="1"/>
  <c r="O39" i="8"/>
  <c r="N39" i="8"/>
  <c r="M39" i="8"/>
  <c r="L39" i="8"/>
  <c r="K39" i="8"/>
  <c r="J39" i="8"/>
  <c r="I39" i="8"/>
  <c r="U38" i="8"/>
  <c r="U37" i="8"/>
  <c r="U36" i="8"/>
  <c r="T35" i="8"/>
  <c r="S35" i="8"/>
  <c r="S29" i="8" s="1"/>
  <c r="R35" i="8"/>
  <c r="Q35" i="8"/>
  <c r="P35" i="8"/>
  <c r="O35" i="8"/>
  <c r="N35" i="8"/>
  <c r="M35" i="8"/>
  <c r="L35" i="8"/>
  <c r="L29" i="8" s="1"/>
  <c r="L42" i="8" s="1"/>
  <c r="K35" i="8"/>
  <c r="J35" i="8"/>
  <c r="I35" i="8"/>
  <c r="I29" i="8" s="1"/>
  <c r="I42" i="8" s="1"/>
  <c r="U34" i="8"/>
  <c r="U33" i="8"/>
  <c r="U32" i="8"/>
  <c r="U31" i="8"/>
  <c r="U30" i="8"/>
  <c r="T29" i="8"/>
  <c r="T42" i="8" s="1"/>
  <c r="R29" i="8"/>
  <c r="R42" i="8" s="1"/>
  <c r="Q29" i="8"/>
  <c r="Q42" i="8" s="1"/>
  <c r="T23" i="8"/>
  <c r="S23" i="8"/>
  <c r="R23" i="8"/>
  <c r="Q23" i="8"/>
  <c r="P23" i="8"/>
  <c r="O23" i="8"/>
  <c r="N23" i="8"/>
  <c r="M23" i="8"/>
  <c r="L23" i="8"/>
  <c r="K23" i="8"/>
  <c r="J23" i="8"/>
  <c r="I23" i="8"/>
  <c r="U22" i="8"/>
  <c r="U23" i="8" s="1"/>
  <c r="T21" i="8"/>
  <c r="S21" i="8"/>
  <c r="R21" i="8"/>
  <c r="Q21" i="8"/>
  <c r="P21" i="8"/>
  <c r="O21" i="8"/>
  <c r="N21" i="8"/>
  <c r="M21" i="8"/>
  <c r="L21" i="8"/>
  <c r="K21" i="8"/>
  <c r="J21" i="8"/>
  <c r="I21" i="8"/>
  <c r="U20" i="8"/>
  <c r="U19" i="8"/>
  <c r="U18" i="8"/>
  <c r="T17" i="8"/>
  <c r="S17" i="8"/>
  <c r="R17" i="8"/>
  <c r="Q17" i="8"/>
  <c r="P17" i="8"/>
  <c r="O17" i="8"/>
  <c r="O12" i="8" s="1"/>
  <c r="N17" i="8"/>
  <c r="M17" i="8"/>
  <c r="L17" i="8"/>
  <c r="K17" i="8"/>
  <c r="K12" i="8" s="1"/>
  <c r="K24" i="8" s="1"/>
  <c r="J17" i="8"/>
  <c r="I17" i="8"/>
  <c r="U16" i="8"/>
  <c r="U15" i="8"/>
  <c r="U14" i="8"/>
  <c r="U13" i="8"/>
  <c r="S12" i="8" l="1"/>
  <c r="S24" i="8" s="1"/>
  <c r="S42" i="8"/>
  <c r="M29" i="8"/>
  <c r="M42" i="8" s="1"/>
  <c r="M12" i="8"/>
  <c r="M24" i="8" s="1"/>
  <c r="J29" i="8"/>
  <c r="J42" i="8" s="1"/>
  <c r="K29" i="8"/>
  <c r="K42" i="8" s="1"/>
  <c r="O29" i="8"/>
  <c r="O42" i="8" s="1"/>
  <c r="N29" i="8"/>
  <c r="N42" i="8" s="1"/>
  <c r="U35" i="8"/>
  <c r="O24" i="8"/>
  <c r="L12" i="8"/>
  <c r="L24" i="8" s="1"/>
  <c r="P12" i="8"/>
  <c r="P24" i="8" s="1"/>
  <c r="T12" i="8"/>
  <c r="T24" i="8" s="1"/>
  <c r="Q12" i="8"/>
  <c r="Q24" i="8" s="1"/>
  <c r="I12" i="8"/>
  <c r="I24" i="8" s="1"/>
  <c r="U21" i="8"/>
  <c r="U17" i="8"/>
  <c r="J12" i="8"/>
  <c r="J24" i="8" s="1"/>
  <c r="N12" i="8"/>
  <c r="N24" i="8" s="1"/>
  <c r="R12" i="8"/>
  <c r="R24" i="8" s="1"/>
  <c r="U39" i="8"/>
  <c r="U29" i="8" s="1"/>
  <c r="U41" i="8"/>
  <c r="F12" i="12"/>
  <c r="D14" i="12"/>
  <c r="F11" i="12"/>
  <c r="G11" i="12" s="1"/>
  <c r="C13" i="12" s="1"/>
  <c r="G13" i="12" s="1"/>
  <c r="C15" i="12" s="1"/>
  <c r="G15" i="12" s="1"/>
  <c r="C17" i="12" s="1"/>
  <c r="G17" i="12" s="1"/>
  <c r="C19" i="12" s="1"/>
  <c r="G19" i="12" s="1"/>
  <c r="C21" i="12" s="1"/>
  <c r="G21" i="12" s="1"/>
  <c r="C23" i="12" s="1"/>
  <c r="G23" i="12" s="1"/>
  <c r="C25" i="12" s="1"/>
  <c r="G25" i="12" s="1"/>
  <c r="C27" i="12" s="1"/>
  <c r="G27" i="12" s="1"/>
  <c r="C29" i="12" s="1"/>
  <c r="G29" i="12" s="1"/>
  <c r="C31" i="12" s="1"/>
  <c r="G31" i="12" s="1"/>
  <c r="C33" i="12" s="1"/>
  <c r="G33" i="12" s="1"/>
  <c r="U12" i="8" l="1"/>
  <c r="U24" i="8" s="1"/>
  <c r="U42" i="8"/>
  <c r="F14" i="12"/>
  <c r="D16" i="12"/>
  <c r="D18" i="12" l="1"/>
  <c r="F16" i="12"/>
  <c r="D20" i="12" l="1"/>
  <c r="F18" i="12"/>
  <c r="D22" i="12" l="1"/>
  <c r="F20" i="12"/>
  <c r="D24" i="12" l="1"/>
  <c r="F22" i="12"/>
  <c r="D26" i="12" l="1"/>
  <c r="F24" i="12"/>
  <c r="F26" i="12" l="1"/>
  <c r="D28" i="12"/>
  <c r="F28" i="12" l="1"/>
  <c r="D30" i="12"/>
  <c r="F30" i="12" l="1"/>
  <c r="D32" i="12"/>
  <c r="F32" i="12" l="1"/>
  <c r="D34" i="12"/>
  <c r="F34" i="12" s="1"/>
  <c r="C14" i="7" l="1"/>
  <c r="C6" i="7"/>
  <c r="C13" i="7" s="1"/>
  <c r="D11" i="5" l="1"/>
  <c r="D7" i="5"/>
  <c r="D6" i="5"/>
  <c r="D5" i="5"/>
  <c r="C19" i="4" l="1"/>
  <c r="I35" i="3" l="1"/>
  <c r="I36" i="3" s="1"/>
  <c r="H35" i="3"/>
  <c r="B36" i="3"/>
  <c r="K15" i="3"/>
  <c r="K16" i="3" l="1"/>
  <c r="D15" i="3"/>
  <c r="H36" i="3"/>
  <c r="K36" i="3"/>
  <c r="J24" i="1"/>
  <c r="I24" i="1"/>
  <c r="E24" i="1"/>
  <c r="H23" i="1"/>
  <c r="H22" i="1"/>
  <c r="C22" i="1"/>
  <c r="H21" i="1"/>
  <c r="C21" i="1"/>
  <c r="J19" i="1"/>
  <c r="I19" i="1"/>
  <c r="E19" i="1"/>
  <c r="C19" i="1" s="1"/>
  <c r="H18" i="1"/>
  <c r="C18" i="1"/>
  <c r="H17" i="1"/>
  <c r="C17" i="1"/>
  <c r="H16" i="1"/>
  <c r="C16" i="1"/>
  <c r="J14" i="1"/>
  <c r="J25" i="1" s="1"/>
  <c r="I14" i="1"/>
  <c r="E14" i="1"/>
  <c r="D14" i="1"/>
  <c r="H13" i="1"/>
  <c r="H12" i="1"/>
  <c r="C12" i="1"/>
  <c r="H11" i="1"/>
  <c r="C11" i="1"/>
  <c r="H10" i="1"/>
  <c r="C10" i="1"/>
  <c r="H9" i="1"/>
  <c r="C9" i="1"/>
  <c r="C24" i="1" l="1"/>
  <c r="D16" i="3"/>
  <c r="G15" i="3"/>
  <c r="C14" i="1"/>
  <c r="H24" i="1"/>
  <c r="H19" i="1"/>
  <c r="E25" i="1"/>
  <c r="I25" i="1"/>
  <c r="H25" i="1" s="1"/>
  <c r="D25" i="1"/>
  <c r="H14" i="1"/>
  <c r="L24" i="11"/>
  <c r="D36" i="3" l="1"/>
  <c r="G16" i="3"/>
  <c r="G36" i="3" s="1"/>
  <c r="C25" i="1"/>
</calcChain>
</file>

<file path=xl/sharedStrings.xml><?xml version="1.0" encoding="utf-8"?>
<sst xmlns="http://schemas.openxmlformats.org/spreadsheetml/2006/main" count="1067" uniqueCount="905">
  <si>
    <t>2020. évi költségvetési mérlege</t>
  </si>
  <si>
    <t>(forintban)</t>
  </si>
  <si>
    <t>B E V É T E L E K</t>
  </si>
  <si>
    <t>K I A D Á S O K</t>
  </si>
  <si>
    <t>Megnevezés</t>
  </si>
  <si>
    <t>Rovat száma</t>
  </si>
  <si>
    <t>Összesen</t>
  </si>
  <si>
    <t>Önkormányzat</t>
  </si>
  <si>
    <t>Floriana</t>
  </si>
  <si>
    <t>Mese-Vár Óvoda</t>
  </si>
  <si>
    <t>M Ű K Ö D É S I</t>
  </si>
  <si>
    <t>Működési célú támogatások államháztartáson belülről</t>
  </si>
  <si>
    <t>B1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</si>
  <si>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</si>
  <si>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</si>
  <si>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</si>
  <si>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</si>
  <si>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</si>
  <si>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</si>
  <si>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</si>
  <si>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</si>
  <si>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</si>
  <si>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</si>
  <si>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</si>
  <si>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</si>
  <si>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</si>
  <si>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</si>
  <si>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</si>
  <si>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</si>
  <si>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</si>
  <si>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</si>
  <si>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</si>
  <si>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</si>
  <si>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</si>
  <si>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</si>
  <si>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</si>
  <si>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</si>
  <si>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</si>
  <si>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</si>
  <si>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</si>
  <si>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</si>
  <si>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</si>
  <si>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</si>
  <si>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</si>
  <si>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</si>
  <si>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</si>
  <si>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</si>
  <si>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Hitel, kölcsön felvétel ÁHT-n kívülről</t>
  </si>
  <si>
    <t>B811</t>
  </si>
  <si>
    <t>Áht-on belüli megelőlegezések visszafizetése</t>
  </si>
  <si>
    <t>K914</t>
  </si>
  <si>
    <t>Irányítószervi támogatás</t>
  </si>
  <si>
    <t>B816</t>
  </si>
  <si>
    <t>K915</t>
  </si>
  <si>
    <t>Pénzmaradvány</t>
  </si>
  <si>
    <t>B813</t>
  </si>
  <si>
    <t>Hitel, kölcsön törlesztés</t>
  </si>
  <si>
    <t>K911</t>
  </si>
  <si>
    <t>FINANSZÍROZÁSI BEVÉTELEK</t>
  </si>
  <si>
    <t>FINANSZÍROZÁSI KIADÁSOK</t>
  </si>
  <si>
    <t>KÖLTSÉGVETÉSI BEVÉTELEK MINDÖSSZESEN</t>
  </si>
  <si>
    <t>KÖLTSÉGVETÉSI KIADÁSOK MINDÖSSZESEN</t>
  </si>
  <si>
    <t>MEGNEVEZÉS</t>
  </si>
  <si>
    <t>BEVÉTEL</t>
  </si>
  <si>
    <t>KIADÁS</t>
  </si>
  <si>
    <t>KÖTELEZŐ FELADATOKHOZ KAPCSOLÓDÓ</t>
  </si>
  <si>
    <t>ÖNKÉNT VÁLLALT FELADATOKHOZ KAPCSOLÓDÓ</t>
  </si>
  <si>
    <t>ÁLLAMIGAZGATÁSI FELADATOKHOZ KAPCSOLÓDÓ</t>
  </si>
  <si>
    <t>ÖSSZESEN</t>
  </si>
  <si>
    <t>KÖZPONTI KÖLTSÉGVETÉSI FORRÁS</t>
  </si>
  <si>
    <t>ÖNKORMÁNYZATI FORRÁS</t>
  </si>
  <si>
    <t>Közvilágítás</t>
  </si>
  <si>
    <t>ÖNKORMÁNYZAT ÖSSZESEN:</t>
  </si>
  <si>
    <t>MINDÖSSZESEN:</t>
  </si>
  <si>
    <t>Általános tartalék</t>
  </si>
  <si>
    <t>Tervezett tartalék (szabad felhasználású)</t>
  </si>
  <si>
    <t>Céltartalék</t>
  </si>
  <si>
    <t>Mindösszesen</t>
  </si>
  <si>
    <t>BERUHÁZÁSOK</t>
  </si>
  <si>
    <t>Beruházás előzetesen felszámított ÁFA-ja</t>
  </si>
  <si>
    <t>FELÚJÍTÁSOK</t>
  </si>
  <si>
    <t>Felújítások előzetes felszámított ÁFA-ja</t>
  </si>
  <si>
    <t>ebből</t>
  </si>
  <si>
    <t>A</t>
  </si>
  <si>
    <t>Saját bevétel</t>
  </si>
  <si>
    <t>1.</t>
  </si>
  <si>
    <t xml:space="preserve">a helyi adóból származó bevétel, </t>
  </si>
  <si>
    <t>2.</t>
  </si>
  <si>
    <t xml:space="preserve">az önkormányzati vagyon és az önkormányzatot megillető vagyoni értékű jog értékesítéséből és hasznosításából származó bevétel, </t>
  </si>
  <si>
    <t>3.</t>
  </si>
  <si>
    <t xml:space="preserve">az osztalék, a koncessziós díj és a hozambevétel, </t>
  </si>
  <si>
    <t>4.</t>
  </si>
  <si>
    <t xml:space="preserve">a tárgyi eszköz és az immateriális jószág, részvény, részesedés, vállalat értékesítéséből vagy privatizációból származó bevétel, </t>
  </si>
  <si>
    <t>5.</t>
  </si>
  <si>
    <t xml:space="preserve">bírság-, pótlék- és díjbevétel, valamint </t>
  </si>
  <si>
    <t>6.</t>
  </si>
  <si>
    <t>a kezességvállalással kapcsolatos megtérülés.</t>
  </si>
  <si>
    <t>Adósságot keletkeztető ügyletből származó éves fizetési kötelezettségének felső korlátja az adott évi saját bevétel 50 %-a</t>
  </si>
  <si>
    <t>B</t>
  </si>
  <si>
    <t>7.</t>
  </si>
  <si>
    <t>8.</t>
  </si>
  <si>
    <t>lízingdíj</t>
  </si>
  <si>
    <t>9.</t>
  </si>
  <si>
    <t>kamatfizetési kötelezettség</t>
  </si>
  <si>
    <t>BEVÉTELEK ROVATTÖRZS SZERINTI JOGCÍMEI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</si>
  <si>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</si>
  <si>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</si>
  <si>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</si>
  <si>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</si>
  <si>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</si>
  <si>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</si>
  <si>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</si>
  <si>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</si>
  <si>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</si>
  <si>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</si>
  <si>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</si>
  <si>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</si>
  <si>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</si>
  <si>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A. KÖLTSÉGVETÉSI BEVÉTELEK (I. + II. )</t>
  </si>
  <si>
    <t xml:space="preserve">B 1 </t>
  </si>
  <si>
    <t xml:space="preserve">Műk.célú támogatások ÁHT-on belülről </t>
  </si>
  <si>
    <t>B 3</t>
  </si>
  <si>
    <t xml:space="preserve">Közhatalmi bevételek </t>
  </si>
  <si>
    <t>B 4</t>
  </si>
  <si>
    <t xml:space="preserve">Működési bevételek </t>
  </si>
  <si>
    <t>B 6</t>
  </si>
  <si>
    <t xml:space="preserve">Működési célú átvett pénzeszközök </t>
  </si>
  <si>
    <t xml:space="preserve">I. </t>
  </si>
  <si>
    <t xml:space="preserve">Működési bevételek összesen  </t>
  </si>
  <si>
    <t xml:space="preserve">B 2 </t>
  </si>
  <si>
    <t xml:space="preserve">Felhalm.célú támogatások ÁHT-on belül </t>
  </si>
  <si>
    <t>B 5</t>
  </si>
  <si>
    <t xml:space="preserve">Felhalmozási bevételek </t>
  </si>
  <si>
    <t>B 7</t>
  </si>
  <si>
    <t xml:space="preserve">Felhalmozási célú átvett pénzeszközök </t>
  </si>
  <si>
    <t>II.</t>
  </si>
  <si>
    <t xml:space="preserve"> Felhalmozási bevételek összesen </t>
  </si>
  <si>
    <t xml:space="preserve">B 8 </t>
  </si>
  <si>
    <t xml:space="preserve">Finanszírozási bevételek </t>
  </si>
  <si>
    <t xml:space="preserve">B. </t>
  </si>
  <si>
    <t>BEVÉTELEK MINDÖSSZESEN (A + B )</t>
  </si>
  <si>
    <t>KIADÁSOK ROVATTÖRZS SZERINTI JOGCÍMEI</t>
  </si>
  <si>
    <t>A.</t>
  </si>
  <si>
    <t>KÖLTSÉGVETÉSI KIADÁSOK (I.+ II.)</t>
  </si>
  <si>
    <t>K 1</t>
  </si>
  <si>
    <t>Személyi juttatások</t>
  </si>
  <si>
    <t>K 2</t>
  </si>
  <si>
    <t>Munkaadót terh.jár.és szoc.hoz.jár.adó</t>
  </si>
  <si>
    <t>K 3</t>
  </si>
  <si>
    <t xml:space="preserve">Dologi kiadások </t>
  </si>
  <si>
    <t>K 4</t>
  </si>
  <si>
    <t xml:space="preserve">Ellátottak pénzbeli juttatásai </t>
  </si>
  <si>
    <t>K 5</t>
  </si>
  <si>
    <t xml:space="preserve">Egyéb működési célú kiadások </t>
  </si>
  <si>
    <t xml:space="preserve">Működési kiadások összesen </t>
  </si>
  <si>
    <t>Beruházások</t>
  </si>
  <si>
    <t>K 7</t>
  </si>
  <si>
    <t xml:space="preserve">Felújítások </t>
  </si>
  <si>
    <t>K 8</t>
  </si>
  <si>
    <t xml:space="preserve">Egyéb felhalmozási célú kiadások </t>
  </si>
  <si>
    <t xml:space="preserve">II. </t>
  </si>
  <si>
    <t>Felhalmozási kiadások összesen</t>
  </si>
  <si>
    <t>K 9</t>
  </si>
  <si>
    <t xml:space="preserve">Finanszírozási kiadások </t>
  </si>
  <si>
    <t>B.</t>
  </si>
  <si>
    <t xml:space="preserve">FINANSZÍROZÁSI KIADÁSOK ÖSSZESEN </t>
  </si>
  <si>
    <t xml:space="preserve">           KIADÁSOK ÖSSZESEN (A + B)</t>
  </si>
  <si>
    <t>KIADÁSOK MINDÖSSZESEN (A +B)</t>
  </si>
  <si>
    <t>Hónap</t>
  </si>
  <si>
    <t>Adat jellege</t>
  </si>
  <si>
    <t>Nyitó pénz állomány</t>
  </si>
  <si>
    <t>Pénzforgalmi és egyéb</t>
  </si>
  <si>
    <t>Záró pénz állomány</t>
  </si>
  <si>
    <t>pénz</t>
  </si>
  <si>
    <t>Bevétel</t>
  </si>
  <si>
    <t>Kiadás</t>
  </si>
  <si>
    <t>Egyenleg</t>
  </si>
  <si>
    <t>állomány</t>
  </si>
  <si>
    <t>Január</t>
  </si>
  <si>
    <t>Havi</t>
  </si>
  <si>
    <t xml:space="preserve">Halmozott 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</si>
  <si>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</si>
  <si>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</si>
  <si>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</si>
  <si>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</si>
  <si>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</si>
  <si>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</si>
  <si>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</si>
  <si>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</si>
  <si>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</si>
  <si>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</si>
  <si>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</si>
  <si>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Szám</t>
  </si>
  <si>
    <t>Mutató</t>
  </si>
  <si>
    <t>2015. évi módosított előirányzat</t>
  </si>
  <si>
    <t>I.1.a)</t>
  </si>
  <si>
    <t>Önkormányzati hivatal működésének támogatása</t>
  </si>
  <si>
    <t>I.1.b)</t>
  </si>
  <si>
    <t>Település üzemeltetéshez kapcsolódó feladat ellátás</t>
  </si>
  <si>
    <t xml:space="preserve">   I.1.ba)</t>
  </si>
  <si>
    <t>Zöldterület-gazdálkodással kapcsolatos feladatok ellátásának támogatása</t>
  </si>
  <si>
    <t xml:space="preserve">   I.1.bb)</t>
  </si>
  <si>
    <t>Közvilágítás fenntartásának támogatása</t>
  </si>
  <si>
    <t xml:space="preserve">   I.1.bc)</t>
  </si>
  <si>
    <t>Köztemető fenntartásának támogatása</t>
  </si>
  <si>
    <t xml:space="preserve">   I.1.bd)</t>
  </si>
  <si>
    <t>Közutak fenntartásának támogatása</t>
  </si>
  <si>
    <t xml:space="preserve">I. 1. c) </t>
  </si>
  <si>
    <t>Egyéb önkormányzati feladatok támogatása</t>
  </si>
  <si>
    <t xml:space="preserve">I. 1. d) </t>
  </si>
  <si>
    <t>Lakott külterülettel kapcsolatos feladatok támogatása</t>
  </si>
  <si>
    <t xml:space="preserve">I. 1. e) </t>
  </si>
  <si>
    <t>Üdülőhelyi feladatok támogatása</t>
  </si>
  <si>
    <t>I.6.</t>
  </si>
  <si>
    <t>Polgármesteri illetmény támogatása</t>
  </si>
  <si>
    <t>I.</t>
  </si>
  <si>
    <t>Általános feladatok támogatása összesen</t>
  </si>
  <si>
    <t>Települési önkormányzatok köznevelési feladatainak támogatása összesen</t>
  </si>
  <si>
    <t>III.2.</t>
  </si>
  <si>
    <t>Szociális étkeztetés</t>
  </si>
  <si>
    <t>III.5.aa)</t>
  </si>
  <si>
    <t>A finanszírozás szempontjából elismert dolgozók bértámogatása</t>
  </si>
  <si>
    <t>III.5.ab)</t>
  </si>
  <si>
    <t>Gyermekétkeztetés üzemeltetési támogatása</t>
  </si>
  <si>
    <t>III.5.b)</t>
  </si>
  <si>
    <t>A rászoruló gyermekek szünidei étkeztetésének támogatása</t>
  </si>
  <si>
    <t>Gyermekétkeztetés támogatása</t>
  </si>
  <si>
    <t>III.</t>
  </si>
  <si>
    <t xml:space="preserve">IV. </t>
  </si>
  <si>
    <t>A települési önkormányzatok kulturális feladatainak támogatása összesen</t>
  </si>
  <si>
    <t>Összesen:</t>
  </si>
  <si>
    <t>Adónem</t>
  </si>
  <si>
    <t>Közvetett támogatás</t>
  </si>
  <si>
    <t>Kedvezmény</t>
  </si>
  <si>
    <t>Mentesség</t>
  </si>
  <si>
    <t>Elengedés</t>
  </si>
  <si>
    <t>Építmény adó</t>
  </si>
  <si>
    <t>Telekadó</t>
  </si>
  <si>
    <t>Idegenforgalmi adó</t>
  </si>
  <si>
    <t>Iparűzési adó</t>
  </si>
  <si>
    <t>Talajterhelési díj</t>
  </si>
  <si>
    <t>Gépjármű adó</t>
  </si>
  <si>
    <t>Késedelmi pótlék</t>
  </si>
  <si>
    <t>Bírság</t>
  </si>
  <si>
    <t>Egyéb bevétel</t>
  </si>
  <si>
    <t>Helyi adó összesen:</t>
  </si>
  <si>
    <t>Ellátottak térítési méltányossági díjának, kártérítésének elengedése</t>
  </si>
  <si>
    <t>Lakosság részére lakásépítéshez, lakásfelújításhoz  nyújtott kölcsön elengedése</t>
  </si>
  <si>
    <t>Helyiségek, eszközök hasznosításából származó bevételből nyújtott kedvezmény, mentesség</t>
  </si>
  <si>
    <t>KÖZVETETT TÁMOGATÁSOK ÖSSZESEN:</t>
  </si>
  <si>
    <t>2020.év</t>
  </si>
  <si>
    <t>2021.év</t>
  </si>
  <si>
    <t>Működési célú támogatások ÁHT-on belülről (B11+B12+B16)</t>
  </si>
  <si>
    <t>Közhatalmi bevételek (B31+B34+B35+B36)</t>
  </si>
  <si>
    <t>Működési bevételek (B402+B403+ ….+B411)</t>
  </si>
  <si>
    <t>Működési célú átvett pénzeszközök (B64+B65)</t>
  </si>
  <si>
    <t>Működési bevételek összesen  (B1+B3+B4+B6 )</t>
  </si>
  <si>
    <t xml:space="preserve">Felhalmozási célú támogatások ÁHT-on belülről </t>
  </si>
  <si>
    <t>Felhalmozási bevételek (B52+B53+B55)</t>
  </si>
  <si>
    <t>Felhalmozási célú átvett pénzeszközök (B74+B75 )</t>
  </si>
  <si>
    <t>II. Felhalmozási bevételek összesen (B2+B5+B7)</t>
  </si>
  <si>
    <t>Finanszírozási bevételek (B811+B813+B814+B816+B817)</t>
  </si>
  <si>
    <t>FINANSZÍROZÁSI BEVÉTELEK (B8)</t>
  </si>
  <si>
    <t>Személyi juttatások (K 11+ K12)</t>
  </si>
  <si>
    <t>Munkaadót terhelő járulék és szociális hozzájár.adó (K2-01+…K2-07)</t>
  </si>
  <si>
    <t>Dologi kiadások (K31+K32+ K33+ K34 +K35)</t>
  </si>
  <si>
    <t>Ellátottak pénzbeli juttatásai (K42+K48)</t>
  </si>
  <si>
    <t>Egyéb működési célú támogatások (K502+….K513)</t>
  </si>
  <si>
    <t>Működési kiadások összesen (K1+…K5)</t>
  </si>
  <si>
    <t>Beruházások (K61+K62+K63+K64+K65+K66+K67)</t>
  </si>
  <si>
    <t>Felújítások (K71+K72+K73+K74)</t>
  </si>
  <si>
    <t>Egyéb felhalmozási célú kiadások (K86+K89)</t>
  </si>
  <si>
    <t>Felhalmozási kiadások összesen (K 6+K 7+K 8)</t>
  </si>
  <si>
    <t>Finanszírozási kiadások  (K 91)</t>
  </si>
  <si>
    <t>FINANSZÍROZÁSI KIADÁSOK ÖSSZESEN ( K9)</t>
  </si>
  <si>
    <t>KIADÁSOK ÖSSZESEN (A. + B.)</t>
  </si>
  <si>
    <t>SAJÁT BEVÉTEL</t>
  </si>
  <si>
    <t>Önkormányzatok jogalkotó és ált.ig.tev.</t>
  </si>
  <si>
    <t>Önkormányzati vagyonnal való gazdálkodás</t>
  </si>
  <si>
    <t>Önk.elszámolásai központi költségvetéssel</t>
  </si>
  <si>
    <t>Támogatási célú fin.műv.</t>
  </si>
  <si>
    <t>Hosszú távú közfoglalkoztatás</t>
  </si>
  <si>
    <t>Közutak, hidak, alagutak üzemeltetése</t>
  </si>
  <si>
    <t>Szennyvíz gyűjtése, tisztítása</t>
  </si>
  <si>
    <t>Víztermelés, kezelés, ellátás</t>
  </si>
  <si>
    <t>Város- és községgazdálkodás</t>
  </si>
  <si>
    <t>Háziorvosi alapellátás</t>
  </si>
  <si>
    <t>Sportlétesítmények működtetése</t>
  </si>
  <si>
    <t>Egyéb szociális és természetbeni ellátások, támogatások</t>
  </si>
  <si>
    <t>Adó, vám és jövedéki igazgatás</t>
  </si>
  <si>
    <t>Háziorvosi ügyeleti ellátás</t>
  </si>
  <si>
    <t>2020. évi tervezett előirányzat</t>
  </si>
  <si>
    <t>Víziközmű-számla egyenlege</t>
  </si>
  <si>
    <t>Egyéb nyújtott kedvezmény vagy kölcsön elengedése</t>
  </si>
  <si>
    <t xml:space="preserve">A települési önkormányzatok általános működésének és ágazati feladatainak támogatása a Magyarország 2020. központi költségvetéséről szóló LXXI.   törvény 2. számú melléklete szerint </t>
  </si>
  <si>
    <t>2020. évi eredeti előirányzat beszámítás előtt (forintban)</t>
  </si>
  <si>
    <t>2020. évi eredeti előirányzat beszámítás után (forintban)</t>
  </si>
  <si>
    <t>II.1. (1)</t>
  </si>
  <si>
    <t>Pedagógusok elismert létszáma</t>
  </si>
  <si>
    <t>II.1. (2)</t>
  </si>
  <si>
    <t>Pedagógus szakképzettséggel nem rendelkező, pedagógusok nevelő munkáját közvetlenül segítők száma a Köznev.tv.2.melléklete szerint</t>
  </si>
  <si>
    <t>II.1. (3)</t>
  </si>
  <si>
    <t>Pedagógus szakképzettséggel rendelkező, pedagógusok nevelő munkáját közvetlenül segítők száma a Köznev.tv.2.melléklete szerint</t>
  </si>
  <si>
    <t>II.2. (1)</t>
  </si>
  <si>
    <t>Óvodaműködtetési támogatás</t>
  </si>
  <si>
    <t>II.4.a (1)</t>
  </si>
  <si>
    <t>Alapfokú végzettségű pedagógus II. kategóriába sorolt pedagógusok kiegészítő támogatása, akik a minősítést 2019. január 1-jei átsorolással szerezték meg</t>
  </si>
  <si>
    <t>III.1.</t>
  </si>
  <si>
    <t>A települési önkormányzatok szociális feladatainak egyéb támogatása</t>
  </si>
  <si>
    <t>III.2.a</t>
  </si>
  <si>
    <t>Család- és gyermekjóléti szolgálat</t>
  </si>
  <si>
    <t>III.2.c (1)</t>
  </si>
  <si>
    <t>III.2.da</t>
  </si>
  <si>
    <t>Házi segítségnyújtás - szociális segítés</t>
  </si>
  <si>
    <t>III.2.db (2)</t>
  </si>
  <si>
    <t>Házi segítségnyújtás - személyi gondozás - társulás által történő feladatellátás</t>
  </si>
  <si>
    <t>III.2.e</t>
  </si>
  <si>
    <t>Felugondnoki vagy tanyagondnoki szolgáltatás</t>
  </si>
  <si>
    <t>III.2.f (1)</t>
  </si>
  <si>
    <t>Időskorúak nappali intézményi ellátása</t>
  </si>
  <si>
    <t>Egyes szociális és gyermekjóléti feladatok támogatása</t>
  </si>
  <si>
    <t>III.3.</t>
  </si>
  <si>
    <t>Bölcsőde, mini bölcsőde támogatása</t>
  </si>
  <si>
    <t>III.3.a (2)</t>
  </si>
  <si>
    <t>A finanszírozás szempontjából elismert szakmai dolgozók bértámogatása: bölcsődei dajkák, középfokú végzettségű kisgyermeknevelők, szaktanácsadók</t>
  </si>
  <si>
    <t>III.3.b</t>
  </si>
  <si>
    <t>Bölcsődei üzemeltetési támogatás</t>
  </si>
  <si>
    <t>III.4</t>
  </si>
  <si>
    <t>A települési önkormányzatok által biztosított egyes szociális szakosított ellátások</t>
  </si>
  <si>
    <t>III.4.a</t>
  </si>
  <si>
    <t>A finanszírozás szempontjából elismert szakmai dolgozók bértámogatása</t>
  </si>
  <si>
    <t>III.4.b</t>
  </si>
  <si>
    <t>Intézmény-üzemeltetési támogatás</t>
  </si>
  <si>
    <t>III.5</t>
  </si>
  <si>
    <t>A települési önkormányzatok szociális, gyermekjóléti és gyermekétkeztetési feladatainak támogatása összesen</t>
  </si>
  <si>
    <t>Kommunális adó</t>
  </si>
  <si>
    <t>2022.év</t>
  </si>
  <si>
    <t>2023.év</t>
  </si>
  <si>
    <t>2020. eredeti ei.</t>
  </si>
  <si>
    <t xml:space="preserve">                         -</t>
  </si>
  <si>
    <t>2020. évig göngyölt teljesítés</t>
  </si>
  <si>
    <t>Kötelezettség</t>
  </si>
  <si>
    <t>2020. évi előirányzat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</si>
  <si>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</si>
  <si>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</si>
  <si>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</si>
  <si>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</si>
  <si>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</si>
  <si>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</si>
  <si>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</si>
  <si>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</si>
  <si>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</si>
  <si>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</si>
  <si>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</si>
  <si>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</si>
  <si>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</si>
  <si>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</si>
  <si>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Száma</t>
  </si>
  <si>
    <t>Részletező</t>
  </si>
  <si>
    <t>Előirányzat megnevezése</t>
  </si>
  <si>
    <t>Előirányzat</t>
  </si>
  <si>
    <t>Bevételek</t>
  </si>
  <si>
    <t>Önkormányzat működési támogatásai (1.1.+…+.1.6.)</t>
  </si>
  <si>
    <t>1.1.</t>
  </si>
  <si>
    <t>B111</t>
  </si>
  <si>
    <t>Helyi önkormányzatok működésének általános támogatása</t>
  </si>
  <si>
    <t>1.2.</t>
  </si>
  <si>
    <t>B112</t>
  </si>
  <si>
    <t>Önkormányzatok egyes köznevelési feladatainak támogatása</t>
  </si>
  <si>
    <t>1.3.</t>
  </si>
  <si>
    <t>B113</t>
  </si>
  <si>
    <t>Önkormányzatok szociális és gyermekjóléti, étkeztetési feladatainak támogatása</t>
  </si>
  <si>
    <t>1.4.</t>
  </si>
  <si>
    <t>B114</t>
  </si>
  <si>
    <t>Önkormányzatok kulturális feladatainak támogatása</t>
  </si>
  <si>
    <t>1.5.</t>
  </si>
  <si>
    <t>B115</t>
  </si>
  <si>
    <t>Működési célú kvi támogatások és kiegészítő támogatások</t>
  </si>
  <si>
    <t>1.6.</t>
  </si>
  <si>
    <t>B116</t>
  </si>
  <si>
    <t>Elszámolásból származó bevételek</t>
  </si>
  <si>
    <t>Működési célú támogatások államháztartáson belülről (2.1.+…+.2.5.)</t>
  </si>
  <si>
    <t>2.1.</t>
  </si>
  <si>
    <t>B12</t>
  </si>
  <si>
    <t>Elvonások és befizetések bevételei</t>
  </si>
  <si>
    <t>2.2.</t>
  </si>
  <si>
    <t>B13</t>
  </si>
  <si>
    <t xml:space="preserve">Működési célú garancia- és kezességvállalásból megtérülések </t>
  </si>
  <si>
    <t>2.3.</t>
  </si>
  <si>
    <t>B14</t>
  </si>
  <si>
    <t xml:space="preserve">Működési célú visszatérítendő támogatások, kölcsönök visszatérülése </t>
  </si>
  <si>
    <t>2.4.</t>
  </si>
  <si>
    <t>B15</t>
  </si>
  <si>
    <t>Működési célú visszatérítendő támogatások, kölcsönök igénybevétele</t>
  </si>
  <si>
    <t>2.5.</t>
  </si>
  <si>
    <t>B16</t>
  </si>
  <si>
    <t xml:space="preserve">Egyéb működési célú támogatások bevételei </t>
  </si>
  <si>
    <t>2.6.</t>
  </si>
  <si>
    <t>Felhalmozási célú támogatások államháztartáson belülről (3.1.+…+3.5.)</t>
  </si>
  <si>
    <t>3.1.</t>
  </si>
  <si>
    <t>B21</t>
  </si>
  <si>
    <t>Felhalmozási célú önkormányzati támogatások</t>
  </si>
  <si>
    <t>3.2.</t>
  </si>
  <si>
    <t>B22</t>
  </si>
  <si>
    <t>Felhalmozási célú garancia- és kezességvállalásból megtérülések</t>
  </si>
  <si>
    <t>3.3.</t>
  </si>
  <si>
    <t>B23</t>
  </si>
  <si>
    <t>Felhalmozási célú visszatérítendő támogatások, kölcsönök visszatérülése</t>
  </si>
  <si>
    <t>3.4.</t>
  </si>
  <si>
    <t>B24</t>
  </si>
  <si>
    <t>Felhalmozási célú visszatérítendő támogatások, kölcsönök igénybevétele</t>
  </si>
  <si>
    <t>3.5.</t>
  </si>
  <si>
    <t>B25</t>
  </si>
  <si>
    <t>Egyéb felhalmozási célú támogatások bevételei</t>
  </si>
  <si>
    <t xml:space="preserve">4. </t>
  </si>
  <si>
    <t>Közhatalmi bevételek (4.1.+...+4.7.)</t>
  </si>
  <si>
    <t>4.1.</t>
  </si>
  <si>
    <t>B34</t>
  </si>
  <si>
    <t>Vagyoni típusú adók</t>
  </si>
  <si>
    <t>4.1.1</t>
  </si>
  <si>
    <t>építményadó</t>
  </si>
  <si>
    <t>4.1.2</t>
  </si>
  <si>
    <t>4.1.3</t>
  </si>
  <si>
    <t>telekadó</t>
  </si>
  <si>
    <t>4.3.</t>
  </si>
  <si>
    <t>B351</t>
  </si>
  <si>
    <t>4.4.</t>
  </si>
  <si>
    <t>B355</t>
  </si>
  <si>
    <t>4.5.</t>
  </si>
  <si>
    <t>B354</t>
  </si>
  <si>
    <t>Gépjárműadó</t>
  </si>
  <si>
    <t>4.6.</t>
  </si>
  <si>
    <t>4.7.</t>
  </si>
  <si>
    <t>B36</t>
  </si>
  <si>
    <t>Egyéb közhatalmi bevételek</t>
  </si>
  <si>
    <t>Működési bevételek (5.1.+…+ 5.11.)</t>
  </si>
  <si>
    <t>5.1.</t>
  </si>
  <si>
    <t>B401</t>
  </si>
  <si>
    <t>Készletértékesítés ellenértéke</t>
  </si>
  <si>
    <t>5.2.</t>
  </si>
  <si>
    <t>B402</t>
  </si>
  <si>
    <t>Szolgáltatások ellenértéke</t>
  </si>
  <si>
    <t>5.3.</t>
  </si>
  <si>
    <t>B403</t>
  </si>
  <si>
    <t>Közvetített szolgáltatások értéke</t>
  </si>
  <si>
    <t>5.4.</t>
  </si>
  <si>
    <t>B404</t>
  </si>
  <si>
    <t>Tulajdonosi bevételek</t>
  </si>
  <si>
    <t>5.5.</t>
  </si>
  <si>
    <t>B405</t>
  </si>
  <si>
    <t>Ellátási díjak</t>
  </si>
  <si>
    <t>5.6.</t>
  </si>
  <si>
    <t>B406</t>
  </si>
  <si>
    <t xml:space="preserve">Kiszámlázott általános forgalmi adó </t>
  </si>
  <si>
    <t>5.7.</t>
  </si>
  <si>
    <t>B407</t>
  </si>
  <si>
    <t>Általános forgalmi adó visszatérítése</t>
  </si>
  <si>
    <t>5.8.</t>
  </si>
  <si>
    <t>B408</t>
  </si>
  <si>
    <t>Kamatbevételek és más nyereségjellegű bevételek</t>
  </si>
  <si>
    <t>5.9.</t>
  </si>
  <si>
    <t>B409</t>
  </si>
  <si>
    <t>Egyéb pénzügyi műveletek bevételei</t>
  </si>
  <si>
    <t>5.10.</t>
  </si>
  <si>
    <t>B410</t>
  </si>
  <si>
    <t>Biztosító által fizetett kártérítés</t>
  </si>
  <si>
    <t>5.11.</t>
  </si>
  <si>
    <t>B411</t>
  </si>
  <si>
    <t>Egyéb működési bevételek</t>
  </si>
  <si>
    <t>Felhalmozási bevételek (6.1.+…+6.5.)</t>
  </si>
  <si>
    <t>6.1.</t>
  </si>
  <si>
    <t>B51</t>
  </si>
  <si>
    <t>Immateriális javak értékesítése</t>
  </si>
  <si>
    <t>6.2.</t>
  </si>
  <si>
    <t>B52</t>
  </si>
  <si>
    <t>Ingatlanok értékesítése</t>
  </si>
  <si>
    <t>6.3.</t>
  </si>
  <si>
    <t>B53</t>
  </si>
  <si>
    <t>Egyéb tárgyi eszközök értékesítése</t>
  </si>
  <si>
    <t>6.4.</t>
  </si>
  <si>
    <t>B54</t>
  </si>
  <si>
    <t>Részesedések értékesítése</t>
  </si>
  <si>
    <t>6.5.</t>
  </si>
  <si>
    <t>B55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</si>
  <si>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</si>
  <si>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</si>
  <si>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</si>
  <si>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</si>
  <si>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B61</t>
  </si>
  <si>
    <t>Működési célú garancia- és kezességvállalásból megtérülések ÁH-n kívülről</t>
  </si>
  <si>
    <t>7.2.</t>
  </si>
  <si>
    <t>B64</t>
  </si>
  <si>
    <t>Működési célú visszatérítendő támogatások, kölcsönök visszatér. ÁH-n kívülről</t>
  </si>
  <si>
    <t>7.3.</t>
  </si>
  <si>
    <t>B65</t>
  </si>
  <si>
    <t>Egyéb működési célú átvett pénzeszköz</t>
  </si>
  <si>
    <t>7.4.</t>
  </si>
  <si>
    <t>Felhalmozási célú átvett pénzeszközök (8.1.+8.2.+8.3.)</t>
  </si>
  <si>
    <t>8.1.</t>
  </si>
  <si>
    <t>B71</t>
  </si>
  <si>
    <t>Felhalm. célú garancia- és kezességvállalásból megtérülések ÁH-n kívülről</t>
  </si>
  <si>
    <t>8.2.</t>
  </si>
  <si>
    <t>B74</t>
  </si>
  <si>
    <t>Felhalm. célú visszatérítendő támogatások, kölcsönök visszatér. ÁH-n kívülről</t>
  </si>
  <si>
    <t>8.3.</t>
  </si>
  <si>
    <t>B75</t>
  </si>
  <si>
    <t>Egyéb felhalmozási célú átvett pénzeszköz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</si>
  <si>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</si>
  <si>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</si>
  <si>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</si>
  <si>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</si>
  <si>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B8111</t>
  </si>
  <si>
    <t>Hosszú lejáratú  hitelek, kölcsönök felvétele</t>
  </si>
  <si>
    <t>10.2.</t>
  </si>
  <si>
    <t>B8112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</si>
  <si>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</si>
  <si>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</si>
  <si>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</si>
  <si>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</si>
  <si>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</si>
  <si>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</si>
  <si>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B8121</t>
  </si>
  <si>
    <t>Forgatási célú belföldi értékpapírok beváltása,  értékesítése</t>
  </si>
  <si>
    <t>11.2.</t>
  </si>
  <si>
    <t>B8122</t>
  </si>
  <si>
    <t>Forgatási célú belföldi értékpapírok kibocsátása</t>
  </si>
  <si>
    <t>11.3.</t>
  </si>
  <si>
    <t>B8123</t>
  </si>
  <si>
    <t>Befektetési célú belföldi értékpapírok beváltása,  értékesítése</t>
  </si>
  <si>
    <t>11.4.</t>
  </si>
  <si>
    <t>B8124</t>
  </si>
  <si>
    <t>Befektetési célú belföldi értékpapírok kibocsátása</t>
  </si>
  <si>
    <t xml:space="preserve">    12.</t>
  </si>
  <si>
    <t>Maradvány igénybevétele (12.1. + 12.2.)</t>
  </si>
  <si>
    <t>12.1.</t>
  </si>
  <si>
    <t>B8131</t>
  </si>
  <si>
    <t>Előző év költségvetési maradványának igénybevétele</t>
  </si>
  <si>
    <t>12.2.</t>
  </si>
  <si>
    <t>B8132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</si>
  <si>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</si>
  <si>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</si>
  <si>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</si>
  <si>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</si>
  <si>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B814</t>
  </si>
  <si>
    <t>Államháztartáson belüli megelőlegezések</t>
  </si>
  <si>
    <t>13.2.</t>
  </si>
  <si>
    <t>B815</t>
  </si>
  <si>
    <t>Államháztartáson belüli megelőlegezések törlesztése</t>
  </si>
  <si>
    <t>13.3.</t>
  </si>
  <si>
    <t>Központi, irányítószervi támogatás</t>
  </si>
  <si>
    <t>13.4.</t>
  </si>
  <si>
    <t>B817</t>
  </si>
  <si>
    <t>Betétek megszüntetése</t>
  </si>
  <si>
    <t xml:space="preserve">    14.</t>
  </si>
  <si>
    <t>Külföldi finanszírozás bevételei (14.1.+…14.4.)</t>
  </si>
  <si>
    <t xml:space="preserve">    14.1.</t>
  </si>
  <si>
    <t>B821</t>
  </si>
  <si>
    <t>Forgatási célú külföldi értékpapírok beváltása,  értékesítése</t>
  </si>
  <si>
    <t xml:space="preserve">    14.2.</t>
  </si>
  <si>
    <t>B822</t>
  </si>
  <si>
    <t>Befektetési célú külföldi értékpapírok beváltása,  értékesítése</t>
  </si>
  <si>
    <t xml:space="preserve">    14.3.</t>
  </si>
  <si>
    <t>B823</t>
  </si>
  <si>
    <t>Külföldi értékpapírok kibocsátása</t>
  </si>
  <si>
    <t xml:space="preserve">    14.4.</t>
  </si>
  <si>
    <t>B825</t>
  </si>
  <si>
    <t>Külföldi hitelek, kölcsönök felvétele</t>
  </si>
  <si>
    <t xml:space="preserve">    15.</t>
  </si>
  <si>
    <t>B84</t>
  </si>
  <si>
    <t>Váltóbevételek</t>
  </si>
  <si>
    <t xml:space="preserve">   16.</t>
  </si>
  <si>
    <t>B83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</si>
  <si>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</si>
  <si>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</si>
  <si>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</si>
  <si>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</si>
  <si>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</si>
  <si>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</si>
  <si>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1.1.1</t>
  </si>
  <si>
    <t>K1101</t>
  </si>
  <si>
    <t>Törvény szerinti illetmények, munkabérek</t>
  </si>
  <si>
    <t>1.1.2</t>
  </si>
  <si>
    <t>K1102</t>
  </si>
  <si>
    <t>Normatív jutalmak</t>
  </si>
  <si>
    <t>1.1.3</t>
  </si>
  <si>
    <t>K1103</t>
  </si>
  <si>
    <t>Céljuttatás, projektprémium</t>
  </si>
  <si>
    <t>1.1.4</t>
  </si>
  <si>
    <t>K1104</t>
  </si>
  <si>
    <t>Készenlét, ügyeleti, helyettesítési díj, túlóra, túlszolgálat</t>
  </si>
  <si>
    <t>1.1.5</t>
  </si>
  <si>
    <t>K1105</t>
  </si>
  <si>
    <t>Végkielégítés</t>
  </si>
  <si>
    <t>1.1.6</t>
  </si>
  <si>
    <t>K1106</t>
  </si>
  <si>
    <t>Jubileumi jutalom</t>
  </si>
  <si>
    <t>1.1.7</t>
  </si>
  <si>
    <t>K1107</t>
  </si>
  <si>
    <t>Béren kívüli juttatások</t>
  </si>
  <si>
    <t>1.1.8</t>
  </si>
  <si>
    <t>K1108</t>
  </si>
  <si>
    <t>Ruházati költségtérítés</t>
  </si>
  <si>
    <t>1.1.9</t>
  </si>
  <si>
    <t>K1109</t>
  </si>
  <si>
    <t>Közlekedési költségtérítés</t>
  </si>
  <si>
    <t>1.1.10</t>
  </si>
  <si>
    <t>K1110</t>
  </si>
  <si>
    <t>Egyéb költségtérítések</t>
  </si>
  <si>
    <t>1.1.11</t>
  </si>
  <si>
    <t>K1111</t>
  </si>
  <si>
    <t>Lakhatási támogatások</t>
  </si>
  <si>
    <t>1.1.12</t>
  </si>
  <si>
    <t>K1112</t>
  </si>
  <si>
    <t>Szociális támogatások</t>
  </si>
  <si>
    <t>1.1.13</t>
  </si>
  <si>
    <t>K1113</t>
  </si>
  <si>
    <t>Foglalkoztatottak egyéb személyi juttatások</t>
  </si>
  <si>
    <t>1.1.14</t>
  </si>
  <si>
    <t>K121</t>
  </si>
  <si>
    <t>1.1.15</t>
  </si>
  <si>
    <t>K122</t>
  </si>
  <si>
    <t>Munkavégzésre irányuló egyéb jogviszonyban n.s. f. fiz. Juttatások</t>
  </si>
  <si>
    <t>1.1.16</t>
  </si>
  <si>
    <t>K123</t>
  </si>
  <si>
    <t>Egyéb külső személyi juttatások</t>
  </si>
  <si>
    <t>Munkaadókat terhelő járulékok és szociális hozzájárulási adó</t>
  </si>
  <si>
    <t>1.2.1</t>
  </si>
  <si>
    <t>szociális hozzájárulási adó</t>
  </si>
  <si>
    <t>1.2.2</t>
  </si>
  <si>
    <t>rehabililtációs hozzájárulás</t>
  </si>
  <si>
    <t>1.2.3</t>
  </si>
  <si>
    <t>egészségügyi hozzájárulás</t>
  </si>
  <si>
    <t>1.2.4</t>
  </si>
  <si>
    <t>táppénzhozzájárulás</t>
  </si>
  <si>
    <t>1.2.5</t>
  </si>
  <si>
    <t xml:space="preserve">munkaadót a foglalkoztatottak részére történő kifizetésekkel kapcsolatban terhelő más járulék jellegű kötelezettségek </t>
  </si>
  <si>
    <t>1.2.6</t>
  </si>
  <si>
    <t>munkáltatót terhelő személyi jövedelmadó</t>
  </si>
  <si>
    <t>Dologi  kiadások</t>
  </si>
  <si>
    <t>1.3.1</t>
  </si>
  <si>
    <t>K311</t>
  </si>
  <si>
    <t>Szakmai anyagok beszerzése</t>
  </si>
  <si>
    <t>1.3.2</t>
  </si>
  <si>
    <t>K312</t>
  </si>
  <si>
    <t>Üzemeltetési anyagok beszerzése</t>
  </si>
  <si>
    <t>1.3.3</t>
  </si>
  <si>
    <t>K313</t>
  </si>
  <si>
    <t>Árubeszerzés</t>
  </si>
  <si>
    <t>1.3.4</t>
  </si>
  <si>
    <t>K321</t>
  </si>
  <si>
    <t>Informatikai szolgáltatások igénybevétele</t>
  </si>
  <si>
    <t>1.3.5</t>
  </si>
  <si>
    <t>K322</t>
  </si>
  <si>
    <t>Egyéb kommunikációs szolgáltatások</t>
  </si>
  <si>
    <t>1.3.6</t>
  </si>
  <si>
    <t>K331</t>
  </si>
  <si>
    <t>Közüzemi díjak</t>
  </si>
  <si>
    <t>1.3.7</t>
  </si>
  <si>
    <t>K332</t>
  </si>
  <si>
    <t>Vásárolt élelmezés</t>
  </si>
  <si>
    <t>1.3.8</t>
  </si>
  <si>
    <t>K333</t>
  </si>
  <si>
    <t>Bérleti-és lízingdíjak</t>
  </si>
  <si>
    <t>1.3.9</t>
  </si>
  <si>
    <t>K334</t>
  </si>
  <si>
    <t>Karbantartási, kisjavítási szolgáltatások</t>
  </si>
  <si>
    <t>1.3.10</t>
  </si>
  <si>
    <t>K335</t>
  </si>
  <si>
    <t>Közvetített szolgáltatások</t>
  </si>
  <si>
    <t>1.3.11</t>
  </si>
  <si>
    <t>K336</t>
  </si>
  <si>
    <t>Szakmai tevékenységet segítő szolgáltatások</t>
  </si>
  <si>
    <t>1.3.12</t>
  </si>
  <si>
    <t>K337</t>
  </si>
  <si>
    <t>Egyéb szolgáltatások</t>
  </si>
  <si>
    <t>1.3.13</t>
  </si>
  <si>
    <t>K341</t>
  </si>
  <si>
    <t>Kiküldetések kiadásai</t>
  </si>
  <si>
    <t>1.3.14</t>
  </si>
  <si>
    <t>K342</t>
  </si>
  <si>
    <t>Reklám-és propaganda kidások</t>
  </si>
  <si>
    <t>1.3.15</t>
  </si>
  <si>
    <t>K351</t>
  </si>
  <si>
    <t>Működési célú, előzetesen felsz.ÁFA</t>
  </si>
  <si>
    <t>1.3.16</t>
  </si>
  <si>
    <t>K352</t>
  </si>
  <si>
    <t>Fizetendő ÁFA</t>
  </si>
  <si>
    <t>1.3.17</t>
  </si>
  <si>
    <t>K353</t>
  </si>
  <si>
    <t>Kamatkiadások</t>
  </si>
  <si>
    <t>1.3.18</t>
  </si>
  <si>
    <t>K354</t>
  </si>
  <si>
    <t>Egyéb pénzügyi műveletek kiadásai</t>
  </si>
  <si>
    <t>1.3.19</t>
  </si>
  <si>
    <t>K355</t>
  </si>
  <si>
    <t>Ellátottak pénzbeli juttatásai</t>
  </si>
  <si>
    <t>1.4.1</t>
  </si>
  <si>
    <t>K42</t>
  </si>
  <si>
    <t>Családtámogatási ellátások</t>
  </si>
  <si>
    <t>1.4.2</t>
  </si>
  <si>
    <t>K46</t>
  </si>
  <si>
    <t>Lakhatással kapcsoalatos támogatások</t>
  </si>
  <si>
    <t>1.4.3</t>
  </si>
  <si>
    <t xml:space="preserve">K48 </t>
  </si>
  <si>
    <t>Egyéb nem intézményi ellátások</t>
  </si>
  <si>
    <t>1.5</t>
  </si>
  <si>
    <t>Egyéb működési célú kiadások</t>
  </si>
  <si>
    <t>K5021</t>
  </si>
  <si>
    <t xml:space="preserve"> az 1.5-ből: - Előző évi elszámolásból származó befizetések</t>
  </si>
  <si>
    <t>1.7.</t>
  </si>
  <si>
    <t>K5022</t>
  </si>
  <si>
    <t xml:space="preserve">   - Törvényi előíráson alapuló befizetések</t>
  </si>
  <si>
    <t>1.8.</t>
  </si>
  <si>
    <t>K5023</t>
  </si>
  <si>
    <t xml:space="preserve">   - Elvonások és befizetések</t>
  </si>
  <si>
    <t>1.9.</t>
  </si>
  <si>
    <t>K503</t>
  </si>
  <si>
    <t xml:space="preserve">   - Garancia- és kezességvállalásból kifizetés ÁH-n belülre</t>
  </si>
  <si>
    <t>1.10.</t>
  </si>
  <si>
    <t>K504</t>
  </si>
  <si>
    <t xml:space="preserve">   -Visszatérítendő támogatások, kölcsönök nyújtása ÁH-n belülre</t>
  </si>
  <si>
    <t>1.11.</t>
  </si>
  <si>
    <t>K505</t>
  </si>
  <si>
    <t xml:space="preserve">   - Visszatérítendő támogatások, kölcsönök törlesztése ÁH-n belülre</t>
  </si>
  <si>
    <t>1.12.</t>
  </si>
  <si>
    <t>K506</t>
  </si>
  <si>
    <t xml:space="preserve">   - Egyéb működési célú támogatások ÁH-n belülre</t>
  </si>
  <si>
    <t>1.13.</t>
  </si>
  <si>
    <t>K507</t>
  </si>
  <si>
    <t xml:space="preserve">   - Garancia és kezességvállalásból kifizetés ÁH-n kívülre</t>
  </si>
  <si>
    <t>1.14.</t>
  </si>
  <si>
    <t>K508</t>
  </si>
  <si>
    <t xml:space="preserve">   - Visszatérítendő támogatások, kölcsönök nyújtása ÁH-n kívülre</t>
  </si>
  <si>
    <t>1.15.</t>
  </si>
  <si>
    <t>K509</t>
  </si>
  <si>
    <t xml:space="preserve">   - Árkiegészítések, ártámogatások</t>
  </si>
  <si>
    <t>1.16.</t>
  </si>
  <si>
    <t>K510</t>
  </si>
  <si>
    <t xml:space="preserve">   - Kamattámogatások</t>
  </si>
  <si>
    <t>1.17.</t>
  </si>
  <si>
    <t>K512</t>
  </si>
  <si>
    <t xml:space="preserve">   - Egyéb működési célú támogatások államháztartáson kívülre</t>
  </si>
  <si>
    <t>1.18.</t>
  </si>
  <si>
    <t>K513</t>
  </si>
  <si>
    <t>Tartalékok</t>
  </si>
  <si>
    <t>1.18.1</t>
  </si>
  <si>
    <t xml:space="preserve"> az 1.18-ból: - Általános tartalék</t>
  </si>
  <si>
    <t>1.18.2</t>
  </si>
  <si>
    <t xml:space="preserve">     - Céltartalék</t>
  </si>
  <si>
    <t>2.1.1</t>
  </si>
  <si>
    <t>K61</t>
  </si>
  <si>
    <t>Immateriális javak beszerzése, létesítése</t>
  </si>
  <si>
    <t>2.1.2</t>
  </si>
  <si>
    <t>K62</t>
  </si>
  <si>
    <t>Ingatlanok beszerzése, létesítése</t>
  </si>
  <si>
    <t>2.1.3</t>
  </si>
  <si>
    <t>K63</t>
  </si>
  <si>
    <t>Informatikai eszközök beszerzése, létesítése</t>
  </si>
  <si>
    <t>2.1.4</t>
  </si>
  <si>
    <t>K64</t>
  </si>
  <si>
    <t>Egyéb tárgyi eszközök beszerzése, létesítése</t>
  </si>
  <si>
    <t>2.1.5</t>
  </si>
  <si>
    <t>K65</t>
  </si>
  <si>
    <t>Részesedések beszerzése</t>
  </si>
  <si>
    <t>2.1.6</t>
  </si>
  <si>
    <t>K66</t>
  </si>
  <si>
    <t>Meglévő részesedések növeléséhez kapcsoloódó kiadások</t>
  </si>
  <si>
    <t>2.1.7</t>
  </si>
  <si>
    <t>K67</t>
  </si>
  <si>
    <t>Beruházási célú előzetesen felszámított ÁFA</t>
  </si>
  <si>
    <t>Felújítások</t>
  </si>
  <si>
    <t>2.3.1</t>
  </si>
  <si>
    <t>K71</t>
  </si>
  <si>
    <t>Ingatlanok felújítása</t>
  </si>
  <si>
    <t>2.3.2</t>
  </si>
  <si>
    <t>K72</t>
  </si>
  <si>
    <t>Informatikai eszközök felújítása</t>
  </si>
  <si>
    <t>2.3.3</t>
  </si>
  <si>
    <t>K73</t>
  </si>
  <si>
    <t>Egyéb tárgyi eszközök felújítása</t>
  </si>
  <si>
    <t>2.3.4</t>
  </si>
  <si>
    <t>K74</t>
  </si>
  <si>
    <t>Felújítási célú előzetesen felszámított ÁFA</t>
  </si>
  <si>
    <t>Egyéb felhalmozási kiadások</t>
  </si>
  <si>
    <t>K81</t>
  </si>
  <si>
    <t>2.5.-ből        - Garancia- és kezességvállalásból kifizetés ÁH-n belülre</t>
  </si>
  <si>
    <t>2.7.</t>
  </si>
  <si>
    <t>K82</t>
  </si>
  <si>
    <t xml:space="preserve">   - Visszatérítendő támogatások, kölcsönök nyújtása ÁH-n belülre</t>
  </si>
  <si>
    <t>2.8.</t>
  </si>
  <si>
    <t>K83</t>
  </si>
  <si>
    <t>2.9.</t>
  </si>
  <si>
    <t>K84</t>
  </si>
  <si>
    <t xml:space="preserve">   - Egyéb felhalmozási célú támogatások ÁH-n belülre</t>
  </si>
  <si>
    <t>2.10.</t>
  </si>
  <si>
    <t>K85</t>
  </si>
  <si>
    <t xml:space="preserve">   - Garancia- és kezességvállalásból kifizetés ÁH-n kívülre</t>
  </si>
  <si>
    <t>2.11.</t>
  </si>
  <si>
    <t>K86</t>
  </si>
  <si>
    <t>2.12.</t>
  </si>
  <si>
    <t>K87</t>
  </si>
  <si>
    <t xml:space="preserve">   - Lakástámogatás</t>
  </si>
  <si>
    <t>2.13.</t>
  </si>
  <si>
    <t>K89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</si>
  <si>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</si>
  <si>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</si>
  <si>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</si>
  <si>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K9111</t>
  </si>
  <si>
    <t>Hosszú lejáratú hitelek, kölcsönök törlesztése</t>
  </si>
  <si>
    <t>4.2.</t>
  </si>
  <si>
    <t>K9112</t>
  </si>
  <si>
    <t>Likviditási célú hitelek, kölcsönök törlesztése pénzügyi vállalkozásnak</t>
  </si>
  <si>
    <t>K9113</t>
  </si>
  <si>
    <t>Rövid lejáratú hitelek, kölcsönök törlesztése</t>
  </si>
  <si>
    <t>Belföldi értékpapírok kiadásai (5.1. + … + 5.6.)</t>
  </si>
  <si>
    <t>K9121</t>
  </si>
  <si>
    <t>Forgatási célú belföldi értékpapírok vásárlása</t>
  </si>
  <si>
    <t>K9122</t>
  </si>
  <si>
    <t>Befektetési célú belföldi értékpapírok vásárlása</t>
  </si>
  <si>
    <t>K9123</t>
  </si>
  <si>
    <t>Kincstárjegyek beváltása</t>
  </si>
  <si>
    <t>K9124</t>
  </si>
  <si>
    <t>Éven belüli lejáatú belföldi értékpapírok beváltása</t>
  </si>
  <si>
    <t>K9125</t>
  </si>
  <si>
    <t>Belföldi kötvények beváltása</t>
  </si>
  <si>
    <t>K9126</t>
  </si>
  <si>
    <t>Éven túli lejáratú belföldi értékpapírok beváltása</t>
  </si>
  <si>
    <t>Belföldi finanszírozás kiadásai (6.1. + … + 6.5.)</t>
  </si>
  <si>
    <t>K913</t>
  </si>
  <si>
    <t>Államháztartáson belüli megelőlegezések folyósítása</t>
  </si>
  <si>
    <t>Államháztartáson belüli megelőlegezések visszafizetése</t>
  </si>
  <si>
    <t>Központi, irányító szervi támogatás</t>
  </si>
  <si>
    <t>K916</t>
  </si>
  <si>
    <t>Pénzeszközök lekötött betétként elhelyezése</t>
  </si>
  <si>
    <t>K917</t>
  </si>
  <si>
    <t>Pénzügyi lízing kiadásai</t>
  </si>
  <si>
    <t>Külföldi finanszírozás kiadásai (7.1. + … + 7.5.)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</si>
  <si>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</si>
  <si>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</si>
  <si>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</si>
  <si>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</si>
  <si>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</si>
  <si>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</si>
  <si>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</si>
  <si>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Hitelek, kölcsönök törlesztése külföldi kormányoknak nemz. szervezeteknek</t>
  </si>
  <si>
    <t>7.5.</t>
  </si>
  <si>
    <t>K925</t>
  </si>
  <si>
    <t>Hitelek, kölcsönök törlesztése külföldi pénzintézeteknek</t>
  </si>
  <si>
    <t>Adóssághoz nem kapcsolódó származékos ügyletek</t>
  </si>
  <si>
    <t>K94</t>
  </si>
  <si>
    <t>Váltókiadások</t>
  </si>
  <si>
    <t>10.</t>
  </si>
  <si>
    <t>FINANSZÍROZÁSI KIADÁSOK ÖSSZESEN: (4.+…+9.)</t>
  </si>
  <si>
    <t>11.</t>
  </si>
  <si>
    <t>KIADÁSOK ÖSSZESEN: (3.+10.)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</si>
  <si>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</si>
  <si>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</si>
  <si>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Egyéb dologi kiadások</t>
  </si>
  <si>
    <t>Vértesboglár Község Önkormányzata és intézménye összevont</t>
  </si>
  <si>
    <t>ÁMK</t>
  </si>
  <si>
    <t>2. melléklet Vértesboglár Község Önkormányzata és intézménye 2020. évi költségvetéséről és annak végrehajtási szabályairól szóló …. rendeletéhez</t>
  </si>
  <si>
    <t>Vértesboglár Község Önkormányzata és intézménye 2020. évi összevont bevételei és kiadásai</t>
  </si>
  <si>
    <t>magánszemélyek kommunális adója</t>
  </si>
  <si>
    <t>Választott tisztségviselők juttatásai</t>
  </si>
  <si>
    <t>Vértesboglár Község Önkormányzata és intézménye 2020. évi költségvetésében szereplő bevételi és kiadási előirányzatok megoszlása kötelező, önként vállalt és államigazgatási feladatok szerint</t>
  </si>
  <si>
    <t>INTÉZMÉNY ÖSSZESEN:</t>
  </si>
  <si>
    <t>Nem veszélyes hulladék begyűjtése</t>
  </si>
  <si>
    <t>Településfejlesztési projektek és támogatások</t>
  </si>
  <si>
    <t>Vértesboglár Község Önkormányzatának  2020. évi általános és céltartalékai</t>
  </si>
  <si>
    <t>Vértesboglár Község Önkormányzata és intézménye 2020. évi fejlesztési kiadásainak célonkénti bontása</t>
  </si>
  <si>
    <t>KEHOP-1.2.1-18-2018-00213 pályázat kapcsán egyéb tárgyi eszközök beszerzése, létesítése</t>
  </si>
  <si>
    <t>óvodai felesztőszoba kialakítása</t>
  </si>
  <si>
    <t>óvodai villanykapacitás bővítése</t>
  </si>
  <si>
    <t>játszótér ütéscsillapító</t>
  </si>
  <si>
    <t>szennyvízhálózat felújítására keretösszeg</t>
  </si>
  <si>
    <t>ivóvízhálózat felújítására keretösszeg</t>
  </si>
  <si>
    <t>Beruházások és felújítások</t>
  </si>
  <si>
    <t>Magyar Falu program keretein belül a művelődési ház felújítása</t>
  </si>
  <si>
    <t>közművelődési tevékenység kapcsán egyéb kisértékű tárgyi eszközök beszerzése</t>
  </si>
  <si>
    <t>mosógép beszerzése</t>
  </si>
  <si>
    <t>2 db asztal</t>
  </si>
  <si>
    <t>szeletelőgép</t>
  </si>
  <si>
    <t xml:space="preserve">hűtőláda </t>
  </si>
  <si>
    <t>edények a konyhára</t>
  </si>
  <si>
    <t>összeg</t>
  </si>
  <si>
    <t>Vértesboglár Község Önkormányzata 2020. évi több éves kihatással járó döntései</t>
  </si>
  <si>
    <t>Vértesboglár Község Önkormányzata a Stabilitási tv. 45 § (1) bekezdés a.) pont felhatalmazás alapján kiadott jogszabályban meghatározottak szerinti 2019. évi saját bevételei</t>
  </si>
  <si>
    <t xml:space="preserve">hosszú lejáratú kötelezettség </t>
  </si>
  <si>
    <t>Hosszú lejáratú kötelezettségek</t>
  </si>
  <si>
    <t>Vértesboglár Község Önkormányzata és intézménye 2020. évi költségvetésére vonatkozó előirányzat-felhasználási ütemterve</t>
  </si>
  <si>
    <t>Vértesboglár Község Önkormányzata központi költségvetésből származó 2020. évi normatív támogatásai</t>
  </si>
  <si>
    <t>Vértesboglár Község Önkormányzata által 2020. évben nyújtott közvetett támogatások</t>
  </si>
  <si>
    <t>Vértesboglár Község Önkormányzata 2020. évi költségvetési évet követő 3 év tervezett bevételi és kiadási előirányzatainak keretszámai</t>
  </si>
  <si>
    <t>Vértesboglár Község Önkormányzatának és intézménye 2020. évi költségvetésére vonatkozó likvid terve</t>
  </si>
  <si>
    <t>1. melléklet Vértesboglár Község Önkormányzata és intézménye 2020. évi költségvetéséről és annak végrehajtási szabályairól szóló 20/2020. (II.28.) rendeletéhez</t>
  </si>
  <si>
    <t xml:space="preserve">3. melléklet Vértesboglár Község Önkormányzata és intézménye 2020.évi költségvetéséről és annak végrehajtási szabályairól szóló 2/2020. (II.28.) rendeletéhez                                                                                                </t>
  </si>
  <si>
    <t>4. melléklet Vértesboglár Község Önkormányzata és intézménye 2020. évi költségvetéséről és annak végrehajtási szabályairól szóló 2/2020. (II.28.)   rendeletéhez</t>
  </si>
  <si>
    <t>5. melléklet Vértesboglár Község Önkormányzata és intézménye 2020. évi költségvetéséről és annak végrehajtási szabályairól szóló 2/2020. (II.28.) rendeletéhez</t>
  </si>
  <si>
    <t>6. melléklet Vértesboglár Község Önkormányzata és intézménye 2020. évi költségvetéséről és annak végrehajtási szabályairól szóló 2/2020. (II.28.) rendeletéhez</t>
  </si>
  <si>
    <t xml:space="preserve">                                                                                                                       7. melléklet Vértesboglár Község Önkormányzata és intézménye 2020. évi költségvetéséről és annak végrehajtási szabályairól szóló 2/2020. (II.28)  rendeletéhez</t>
  </si>
  <si>
    <t xml:space="preserve">8. melléklet Vértesboglár Község és intézménye 2020. évi költségvetéséről és annak végrehajtási szabályairól szóló 2/2020. (II.28.)  rendeletéhez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</si>
  <si>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9. melléklet Vértesboglár Község Önkormányzata és intézménye 2020. évi költségvetéséről és annak végrehajtási szabályairól szóló 2/2020. (II.28.)  rendeletéhez</t>
  </si>
  <si>
    <t>10. melléklet Vértesboglár Község Önkormányzata és intézménye 2020. évi költségvetéséről és annak végrehajtási szabályairól szóló 2/2020. (II.28.)  rendeletéhez</t>
  </si>
  <si>
    <t xml:space="preserve">                                                                                                                      11. melléklet Vértesboglár Község Önkormányzata és intézménye 2020. évi költségvetéséről és annak végrehajtási szabályairól szóló 2/2020. (II.28.)  rendeletéhez</t>
  </si>
  <si>
    <t xml:space="preserve">                                                                                                                       12. melléklet Vértesboglár Község Önkormányzata és intézménye 2020. évi költségvetéséről és annak végrehajtási szabályairól szóló 2/2020. (II.28.)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</si>
</sst>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0\ _F_t"/>
    <numFmt numFmtId="166" formatCode="_-* #,##0\ _F_t_-;\-* #,##0\ _F_t_-;_-* &quot;-&quot;??\ _F_t_-;_-@_-"/>
    <numFmt numFmtId="167" formatCode="#,##0;[Red]#,##0"/>
    <numFmt numFmtId="168" formatCode="#,##0.0\ _F_t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6" fillId="0" borderId="66" applyNumberFormat="0" applyFill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31" fillId="0" borderId="0"/>
  </cellStyleXfs>
  <cellXfs count="61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18" xfId="0" applyFont="1" applyBorder="1"/>
    <xf numFmtId="0" fontId="4" fillId="0" borderId="5" xfId="0" applyFont="1" applyBorder="1" applyAlignment="1">
      <alignment horizontal="center"/>
    </xf>
    <xf numFmtId="165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vertical="center" wrapText="1"/>
    </xf>
    <xf numFmtId="0" fontId="4" fillId="0" borderId="19" xfId="0" applyFont="1" applyBorder="1"/>
    <xf numFmtId="3" fontId="4" fillId="0" borderId="20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horizontal="center"/>
    </xf>
    <xf numFmtId="165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 vertical="center" wrapText="1"/>
    </xf>
    <xf numFmtId="0" fontId="3" fillId="0" borderId="19" xfId="0" applyFont="1" applyBorder="1"/>
    <xf numFmtId="0" fontId="4" fillId="0" borderId="24" xfId="0" applyFont="1" applyFill="1" applyBorder="1"/>
    <xf numFmtId="3" fontId="4" fillId="0" borderId="25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0" fontId="4" fillId="0" borderId="19" xfId="0" applyFont="1" applyFill="1" applyBorder="1"/>
    <xf numFmtId="0" fontId="4" fillId="0" borderId="20" xfId="0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right"/>
    </xf>
    <xf numFmtId="3" fontId="4" fillId="0" borderId="23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18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3" fontId="4" fillId="0" borderId="35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right" vertical="center"/>
    </xf>
    <xf numFmtId="3" fontId="4" fillId="0" borderId="36" xfId="0" applyNumberFormat="1" applyFont="1" applyBorder="1" applyAlignment="1">
      <alignment horizontal="right" vertical="center" wrapText="1"/>
    </xf>
    <xf numFmtId="0" fontId="4" fillId="0" borderId="8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right"/>
    </xf>
    <xf numFmtId="3" fontId="4" fillId="0" borderId="37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 wrapText="1"/>
    </xf>
    <xf numFmtId="3" fontId="7" fillId="0" borderId="29" xfId="0" applyNumberFormat="1" applyFont="1" applyBorder="1" applyAlignment="1">
      <alignment vertical="center" wrapText="1"/>
    </xf>
    <xf numFmtId="3" fontId="7" fillId="0" borderId="38" xfId="0" applyNumberFormat="1" applyFont="1" applyBorder="1" applyAlignment="1">
      <alignment vertical="center" wrapText="1"/>
    </xf>
    <xf numFmtId="3" fontId="7" fillId="0" borderId="39" xfId="0" applyNumberFormat="1" applyFont="1" applyBorder="1" applyAlignment="1">
      <alignment horizontal="right" vertical="center" wrapText="1"/>
    </xf>
    <xf numFmtId="3" fontId="7" fillId="0" borderId="40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right" vertical="center"/>
    </xf>
    <xf numFmtId="3" fontId="4" fillId="0" borderId="47" xfId="0" applyNumberFormat="1" applyFont="1" applyBorder="1" applyAlignment="1">
      <alignment horizontal="right" vertical="center"/>
    </xf>
    <xf numFmtId="165" fontId="4" fillId="0" borderId="48" xfId="0" applyNumberFormat="1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right" vertical="center"/>
    </xf>
    <xf numFmtId="3" fontId="4" fillId="0" borderId="51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 vertical="center"/>
    </xf>
    <xf numFmtId="165" fontId="4" fillId="0" borderId="52" xfId="0" applyNumberFormat="1" applyFont="1" applyBorder="1" applyAlignment="1">
      <alignment horizontal="right" vertical="center"/>
    </xf>
    <xf numFmtId="3" fontId="4" fillId="0" borderId="53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65" fontId="7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165" fontId="7" fillId="0" borderId="16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/>
    </xf>
    <xf numFmtId="165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center"/>
    </xf>
    <xf numFmtId="165" fontId="8" fillId="0" borderId="1" xfId="0" applyNumberFormat="1" applyFont="1" applyBorder="1" applyAlignment="1"/>
    <xf numFmtId="165" fontId="8" fillId="0" borderId="21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right"/>
    </xf>
    <xf numFmtId="165" fontId="8" fillId="0" borderId="23" xfId="0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165" fontId="8" fillId="0" borderId="19" xfId="0" applyNumberFormat="1" applyFont="1" applyBorder="1" applyAlignme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18" fillId="0" borderId="20" xfId="0" applyFont="1" applyBorder="1" applyAlignment="1">
      <alignment horizontal="center" vertical="center" wrapText="1"/>
    </xf>
    <xf numFmtId="166" fontId="18" fillId="0" borderId="20" xfId="1" applyNumberFormat="1" applyFont="1" applyBorder="1" applyAlignment="1">
      <alignment horizontal="center" vertical="center" wrapText="1"/>
    </xf>
    <xf numFmtId="49" fontId="17" fillId="2" borderId="20" xfId="2" applyNumberFormat="1" applyFont="1" applyFill="1" applyBorder="1" applyAlignment="1">
      <alignment vertical="top"/>
    </xf>
    <xf numFmtId="166" fontId="18" fillId="0" borderId="20" xfId="1" applyNumberFormat="1" applyFont="1" applyBorder="1" applyAlignment="1">
      <alignment horizontal="right" vertical="center" wrapText="1"/>
    </xf>
    <xf numFmtId="0" fontId="19" fillId="3" borderId="25" xfId="0" applyFont="1" applyFill="1" applyBorder="1"/>
    <xf numFmtId="166" fontId="19" fillId="0" borderId="20" xfId="1" applyNumberFormat="1" applyFont="1" applyBorder="1" applyAlignment="1">
      <alignment horizontal="right" vertical="center" wrapText="1"/>
    </xf>
    <xf numFmtId="167" fontId="17" fillId="0" borderId="20" xfId="1" applyNumberFormat="1" applyFont="1" applyBorder="1" applyAlignment="1">
      <alignment horizontal="right" vertical="center" wrapText="1"/>
    </xf>
    <xf numFmtId="167" fontId="19" fillId="0" borderId="20" xfId="1" applyNumberFormat="1" applyFont="1" applyBorder="1" applyAlignment="1">
      <alignment horizontal="right" vertical="center" wrapText="1"/>
    </xf>
    <xf numFmtId="166" fontId="17" fillId="0" borderId="20" xfId="1" applyNumberFormat="1" applyFont="1" applyBorder="1" applyAlignment="1">
      <alignment horizontal="right" wrapText="1"/>
    </xf>
    <xf numFmtId="166" fontId="4" fillId="0" borderId="0" xfId="0" applyNumberFormat="1" applyFont="1"/>
    <xf numFmtId="0" fontId="8" fillId="0" borderId="0" xfId="0" applyFont="1" applyAlignment="1"/>
    <xf numFmtId="0" fontId="14" fillId="0" borderId="0" xfId="0" applyFont="1" applyAlignment="1">
      <alignment horizontal="right"/>
    </xf>
    <xf numFmtId="165" fontId="8" fillId="0" borderId="0" xfId="0" applyNumberFormat="1" applyFont="1"/>
    <xf numFmtId="167" fontId="8" fillId="0" borderId="20" xfId="0" applyNumberFormat="1" applyFont="1" applyBorder="1" applyAlignment="1">
      <alignment wrapText="1"/>
    </xf>
    <xf numFmtId="167" fontId="8" fillId="0" borderId="20" xfId="0" applyNumberFormat="1" applyFont="1" applyBorder="1" applyAlignment="1">
      <alignment vertical="center" wrapText="1"/>
    </xf>
    <xf numFmtId="167" fontId="8" fillId="0" borderId="20" xfId="0" applyNumberFormat="1" applyFont="1" applyBorder="1" applyAlignment="1">
      <alignment horizontal="right"/>
    </xf>
    <xf numFmtId="167" fontId="8" fillId="0" borderId="20" xfId="0" applyNumberFormat="1" applyFont="1" applyBorder="1" applyAlignment="1">
      <alignment horizontal="right" vertical="center"/>
    </xf>
    <xf numFmtId="167" fontId="8" fillId="0" borderId="20" xfId="0" applyNumberFormat="1" applyFont="1" applyBorder="1" applyAlignment="1">
      <alignment horizontal="right" wrapText="1"/>
    </xf>
    <xf numFmtId="167" fontId="8" fillId="0" borderId="2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/>
    <xf numFmtId="165" fontId="14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 vertical="center" wrapText="1"/>
    </xf>
    <xf numFmtId="0" fontId="21" fillId="0" borderId="0" xfId="0" applyFont="1"/>
    <xf numFmtId="166" fontId="4" fillId="0" borderId="0" xfId="1" applyNumberFormat="1" applyFont="1"/>
    <xf numFmtId="0" fontId="23" fillId="0" borderId="0" xfId="1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1" applyNumberFormat="1" applyFont="1" applyAlignment="1">
      <alignment horizontal="right"/>
    </xf>
    <xf numFmtId="0" fontId="18" fillId="0" borderId="18" xfId="0" applyFont="1" applyBorder="1" applyAlignment="1"/>
    <xf numFmtId="0" fontId="18" fillId="0" borderId="5" xfId="0" applyFont="1" applyBorder="1" applyAlignment="1">
      <alignment horizontal="center"/>
    </xf>
    <xf numFmtId="166" fontId="18" fillId="0" borderId="7" xfId="1" applyNumberFormat="1" applyFont="1" applyBorder="1" applyAlignment="1"/>
    <xf numFmtId="0" fontId="18" fillId="0" borderId="0" xfId="0" applyFont="1" applyAlignment="1"/>
    <xf numFmtId="0" fontId="7" fillId="0" borderId="19" xfId="0" applyFont="1" applyBorder="1"/>
    <xf numFmtId="0" fontId="6" fillId="0" borderId="20" xfId="0" applyFont="1" applyBorder="1"/>
    <xf numFmtId="166" fontId="6" fillId="0" borderId="23" xfId="1" applyNumberFormat="1" applyFont="1" applyBorder="1"/>
    <xf numFmtId="0" fontId="9" fillId="0" borderId="20" xfId="0" applyFont="1" applyBorder="1" applyAlignment="1">
      <alignment horizontal="justify"/>
    </xf>
    <xf numFmtId="166" fontId="9" fillId="0" borderId="23" xfId="1" applyNumberFormat="1" applyFont="1" applyBorder="1"/>
    <xf numFmtId="0" fontId="9" fillId="0" borderId="20" xfId="0" applyFont="1" applyBorder="1"/>
    <xf numFmtId="0" fontId="6" fillId="0" borderId="20" xfId="0" applyFont="1" applyBorder="1" applyAlignment="1">
      <alignment wrapText="1"/>
    </xf>
    <xf numFmtId="0" fontId="4" fillId="0" borderId="8" xfId="0" applyFont="1" applyBorder="1"/>
    <xf numFmtId="0" fontId="9" fillId="0" borderId="9" xfId="0" applyFont="1" applyBorder="1"/>
    <xf numFmtId="0" fontId="19" fillId="0" borderId="0" xfId="0" applyFont="1"/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59" xfId="0" applyFont="1" applyBorder="1"/>
    <xf numFmtId="0" fontId="19" fillId="0" borderId="61" xfId="0" applyFont="1" applyBorder="1"/>
    <xf numFmtId="0" fontId="18" fillId="0" borderId="68" xfId="0" applyFont="1" applyBorder="1" applyAlignment="1">
      <alignment horizontal="center"/>
    </xf>
    <xf numFmtId="0" fontId="18" fillId="0" borderId="68" xfId="0" applyFont="1" applyFill="1" applyBorder="1" applyAlignment="1">
      <alignment horizontal="center"/>
    </xf>
    <xf numFmtId="0" fontId="18" fillId="0" borderId="67" xfId="0" applyFont="1" applyBorder="1" applyAlignment="1">
      <alignment horizontal="center"/>
    </xf>
    <xf numFmtId="0" fontId="19" fillId="0" borderId="62" xfId="0" applyFont="1" applyBorder="1"/>
    <xf numFmtId="0" fontId="19" fillId="0" borderId="63" xfId="0" applyFont="1" applyBorder="1"/>
    <xf numFmtId="0" fontId="18" fillId="4" borderId="65" xfId="0" applyFont="1" applyFill="1" applyBorder="1"/>
    <xf numFmtId="0" fontId="18" fillId="4" borderId="42" xfId="0" applyFont="1" applyFill="1" applyBorder="1"/>
    <xf numFmtId="0" fontId="18" fillId="4" borderId="43" xfId="0" applyFont="1" applyFill="1" applyBorder="1"/>
    <xf numFmtId="0" fontId="18" fillId="0" borderId="65" xfId="0" applyFont="1" applyBorder="1"/>
    <xf numFmtId="0" fontId="18" fillId="0" borderId="42" xfId="0" applyFont="1" applyBorder="1"/>
    <xf numFmtId="0" fontId="18" fillId="0" borderId="43" xfId="0" applyFont="1" applyBorder="1"/>
    <xf numFmtId="0" fontId="18" fillId="4" borderId="17" xfId="0" applyFont="1" applyFill="1" applyBorder="1"/>
    <xf numFmtId="3" fontId="19" fillId="0" borderId="0" xfId="0" applyNumberFormat="1" applyFont="1"/>
    <xf numFmtId="3" fontId="18" fillId="0" borderId="0" xfId="0" applyNumberFormat="1" applyFont="1" applyFill="1" applyBorder="1"/>
    <xf numFmtId="0" fontId="19" fillId="0" borderId="0" xfId="0" applyFont="1" applyAlignment="1">
      <alignment horizontal="center" wrapText="1"/>
    </xf>
    <xf numFmtId="0" fontId="18" fillId="0" borderId="0" xfId="0" applyFont="1"/>
    <xf numFmtId="0" fontId="19" fillId="0" borderId="49" xfId="0" applyFont="1" applyBorder="1" applyAlignment="1">
      <alignment horizontal="center"/>
    </xf>
    <xf numFmtId="3" fontId="18" fillId="0" borderId="49" xfId="0" applyNumberFormat="1" applyFont="1" applyBorder="1"/>
    <xf numFmtId="3" fontId="19" fillId="0" borderId="49" xfId="0" applyNumberFormat="1" applyFont="1" applyBorder="1"/>
    <xf numFmtId="3" fontId="19" fillId="0" borderId="46" xfId="0" applyNumberFormat="1" applyFont="1" applyBorder="1"/>
    <xf numFmtId="3" fontId="19" fillId="0" borderId="54" xfId="0" applyNumberFormat="1" applyFont="1" applyBorder="1"/>
    <xf numFmtId="3" fontId="4" fillId="0" borderId="0" xfId="0" applyNumberFormat="1" applyFont="1"/>
    <xf numFmtId="0" fontId="19" fillId="0" borderId="9" xfId="0" applyFont="1" applyFill="1" applyBorder="1" applyAlignment="1">
      <alignment horizontal="center"/>
    </xf>
    <xf numFmtId="3" fontId="19" fillId="0" borderId="10" xfId="0" applyNumberFormat="1" applyFont="1" applyFill="1" applyBorder="1" applyAlignment="1">
      <alignment horizontal="right"/>
    </xf>
    <xf numFmtId="3" fontId="19" fillId="0" borderId="9" xfId="0" applyNumberFormat="1" applyFont="1" applyFill="1" applyBorder="1"/>
    <xf numFmtId="3" fontId="19" fillId="0" borderId="12" xfId="0" applyNumberFormat="1" applyFont="1" applyBorder="1"/>
    <xf numFmtId="3" fontId="19" fillId="0" borderId="58" xfId="0" applyNumberFormat="1" applyFont="1" applyBorder="1"/>
    <xf numFmtId="0" fontId="19" fillId="0" borderId="45" xfId="0" applyFont="1" applyFill="1" applyBorder="1" applyAlignment="1">
      <alignment horizontal="center"/>
    </xf>
    <xf numFmtId="3" fontId="19" fillId="0" borderId="45" xfId="0" applyNumberFormat="1" applyFont="1" applyBorder="1"/>
    <xf numFmtId="3" fontId="19" fillId="0" borderId="64" xfId="0" applyNumberFormat="1" applyFont="1" applyBorder="1"/>
    <xf numFmtId="3" fontId="19" fillId="0" borderId="20" xfId="0" applyNumberFormat="1" applyFont="1" applyBorder="1"/>
    <xf numFmtId="0" fontId="19" fillId="0" borderId="20" xfId="0" applyFont="1" applyFill="1" applyBorder="1" applyAlignment="1">
      <alignment horizontal="center"/>
    </xf>
    <xf numFmtId="0" fontId="19" fillId="3" borderId="45" xfId="0" applyFont="1" applyFill="1" applyBorder="1" applyAlignment="1">
      <alignment horizontal="center"/>
    </xf>
    <xf numFmtId="3" fontId="19" fillId="3" borderId="20" xfId="0" applyNumberFormat="1" applyFont="1" applyFill="1" applyBorder="1"/>
    <xf numFmtId="3" fontId="19" fillId="3" borderId="46" xfId="0" applyNumberFormat="1" applyFont="1" applyFill="1" applyBorder="1"/>
    <xf numFmtId="3" fontId="19" fillId="3" borderId="54" xfId="0" applyNumberFormat="1" applyFont="1" applyFill="1" applyBorder="1"/>
    <xf numFmtId="3" fontId="19" fillId="3" borderId="10" xfId="0" applyNumberFormat="1" applyFont="1" applyFill="1" applyBorder="1" applyAlignment="1">
      <alignment horizontal="right"/>
    </xf>
    <xf numFmtId="3" fontId="19" fillId="3" borderId="9" xfId="0" applyNumberFormat="1" applyFont="1" applyFill="1" applyBorder="1"/>
    <xf numFmtId="3" fontId="19" fillId="3" borderId="12" xfId="0" applyNumberFormat="1" applyFont="1" applyFill="1" applyBorder="1"/>
    <xf numFmtId="3" fontId="19" fillId="3" borderId="58" xfId="0" applyNumberFormat="1" applyFont="1" applyFill="1" applyBorder="1"/>
    <xf numFmtId="0" fontId="19" fillId="2" borderId="45" xfId="0" applyFont="1" applyFill="1" applyBorder="1" applyAlignment="1">
      <alignment horizontal="center"/>
    </xf>
    <xf numFmtId="3" fontId="19" fillId="2" borderId="20" xfId="0" applyNumberFormat="1" applyFont="1" applyFill="1" applyBorder="1"/>
    <xf numFmtId="0" fontId="19" fillId="2" borderId="20" xfId="0" applyFont="1" applyFill="1" applyBorder="1" applyAlignment="1">
      <alignment horizontal="center"/>
    </xf>
    <xf numFmtId="3" fontId="19" fillId="2" borderId="10" xfId="0" applyNumberFormat="1" applyFont="1" applyFill="1" applyBorder="1" applyAlignment="1">
      <alignment horizontal="right"/>
    </xf>
    <xf numFmtId="3" fontId="19" fillId="2" borderId="9" xfId="0" applyNumberFormat="1" applyFont="1" applyFill="1" applyBorder="1"/>
    <xf numFmtId="3" fontId="19" fillId="2" borderId="45" xfId="0" applyNumberFormat="1" applyFont="1" applyFill="1" applyBorder="1"/>
    <xf numFmtId="3" fontId="19" fillId="2" borderId="46" xfId="0" applyNumberFormat="1" applyFont="1" applyFill="1" applyBorder="1"/>
    <xf numFmtId="3" fontId="19" fillId="2" borderId="64" xfId="0" applyNumberFormat="1" applyFont="1" applyFill="1" applyBorder="1"/>
    <xf numFmtId="3" fontId="19" fillId="2" borderId="12" xfId="0" applyNumberFormat="1" applyFont="1" applyFill="1" applyBorder="1"/>
    <xf numFmtId="3" fontId="19" fillId="2" borderId="58" xfId="0" applyNumberFormat="1" applyFont="1" applyFill="1" applyBorder="1"/>
    <xf numFmtId="14" fontId="4" fillId="0" borderId="0" xfId="0" applyNumberFormat="1" applyFont="1"/>
    <xf numFmtId="0" fontId="19" fillId="0" borderId="0" xfId="3" applyFont="1"/>
    <xf numFmtId="0" fontId="19" fillId="0" borderId="0" xfId="3" applyFont="1" applyAlignment="1">
      <alignment horizontal="left" vertical="center"/>
    </xf>
    <xf numFmtId="0" fontId="3" fillId="0" borderId="0" xfId="0" applyFont="1" applyAlignment="1">
      <alignment wrapText="1"/>
    </xf>
    <xf numFmtId="0" fontId="18" fillId="0" borderId="0" xfId="3" applyFont="1" applyAlignment="1">
      <alignment horizontal="center"/>
    </xf>
    <xf numFmtId="0" fontId="25" fillId="0" borderId="0" xfId="3" applyFont="1"/>
    <xf numFmtId="0" fontId="18" fillId="0" borderId="0" xfId="3" applyFont="1"/>
    <xf numFmtId="0" fontId="18" fillId="0" borderId="0" xfId="3" applyFont="1" applyBorder="1" applyAlignment="1">
      <alignment horizontal="center" vertical="center" wrapText="1"/>
    </xf>
    <xf numFmtId="0" fontId="19" fillId="0" borderId="20" xfId="3" applyFont="1" applyBorder="1"/>
    <xf numFmtId="0" fontId="19" fillId="0" borderId="20" xfId="3" applyFont="1" applyBorder="1" applyAlignment="1">
      <alignment horizontal="left" wrapText="1"/>
    </xf>
    <xf numFmtId="0" fontId="19" fillId="0" borderId="20" xfId="3" applyFont="1" applyBorder="1" applyAlignment="1">
      <alignment wrapText="1"/>
    </xf>
    <xf numFmtId="3" fontId="19" fillId="0" borderId="20" xfId="3" applyNumberFormat="1" applyFont="1" applyBorder="1" applyAlignment="1">
      <alignment horizontal="right"/>
    </xf>
    <xf numFmtId="3" fontId="19" fillId="0" borderId="20" xfId="3" applyNumberFormat="1" applyFont="1" applyBorder="1"/>
    <xf numFmtId="165" fontId="19" fillId="0" borderId="20" xfId="3" applyNumberFormat="1" applyFont="1" applyBorder="1"/>
    <xf numFmtId="165" fontId="19" fillId="0" borderId="20" xfId="3" applyNumberFormat="1" applyFont="1" applyFill="1" applyBorder="1"/>
    <xf numFmtId="3" fontId="19" fillId="0" borderId="20" xfId="3" applyNumberFormat="1" applyFont="1" applyFill="1" applyBorder="1"/>
    <xf numFmtId="3" fontId="18" fillId="0" borderId="20" xfId="3" applyNumberFormat="1" applyFont="1" applyFill="1" applyBorder="1"/>
    <xf numFmtId="0" fontId="18" fillId="0" borderId="20" xfId="3" applyFont="1" applyBorder="1" applyAlignment="1">
      <alignment horizontal="left" wrapText="1"/>
    </xf>
    <xf numFmtId="0" fontId="18" fillId="0" borderId="20" xfId="3" applyFont="1" applyFill="1" applyBorder="1"/>
    <xf numFmtId="165" fontId="18" fillId="0" borderId="20" xfId="3" applyNumberFormat="1" applyFont="1" applyFill="1" applyBorder="1"/>
    <xf numFmtId="3" fontId="18" fillId="3" borderId="20" xfId="3" applyNumberFormat="1" applyFont="1" applyFill="1" applyBorder="1"/>
    <xf numFmtId="165" fontId="18" fillId="0" borderId="20" xfId="3" applyNumberFormat="1" applyFont="1" applyBorder="1"/>
    <xf numFmtId="0" fontId="18" fillId="0" borderId="20" xfId="3" applyFont="1" applyBorder="1"/>
    <xf numFmtId="0" fontId="18" fillId="0" borderId="20" xfId="3" applyFont="1" applyBorder="1" applyAlignment="1">
      <alignment wrapText="1"/>
    </xf>
    <xf numFmtId="165" fontId="18" fillId="0" borderId="20" xfId="3" applyNumberFormat="1" applyFont="1" applyBorder="1" applyAlignment="1">
      <alignment wrapText="1"/>
    </xf>
    <xf numFmtId="3" fontId="18" fillId="3" borderId="20" xfId="3" applyNumberFormat="1" applyFont="1" applyFill="1" applyBorder="1" applyAlignment="1">
      <alignment wrapText="1"/>
    </xf>
    <xf numFmtId="3" fontId="19" fillId="3" borderId="20" xfId="3" applyNumberFormat="1" applyFont="1" applyFill="1" applyBorder="1" applyAlignment="1">
      <alignment wrapText="1"/>
    </xf>
    <xf numFmtId="165" fontId="19" fillId="0" borderId="20" xfId="3" applyNumberFormat="1" applyFont="1" applyBorder="1" applyAlignment="1">
      <alignment wrapText="1"/>
    </xf>
    <xf numFmtId="3" fontId="19" fillId="3" borderId="20" xfId="3" applyNumberFormat="1" applyFont="1" applyFill="1" applyBorder="1"/>
    <xf numFmtId="4" fontId="19" fillId="0" borderId="20" xfId="3" applyNumberFormat="1" applyFont="1" applyBorder="1"/>
    <xf numFmtId="0" fontId="18" fillId="0" borderId="49" xfId="3" applyFont="1" applyFill="1" applyBorder="1" applyAlignment="1">
      <alignment vertical="center"/>
    </xf>
    <xf numFmtId="0" fontId="18" fillId="0" borderId="45" xfId="3" applyFont="1" applyBorder="1" applyAlignment="1">
      <alignment wrapText="1"/>
    </xf>
    <xf numFmtId="165" fontId="18" fillId="0" borderId="45" xfId="3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top" wrapText="1"/>
    </xf>
    <xf numFmtId="0" fontId="4" fillId="0" borderId="0" xfId="4" applyFont="1" applyFill="1" applyBorder="1" applyAlignment="1">
      <alignment horizontal="center" vertical="top" wrapText="1"/>
    </xf>
    <xf numFmtId="166" fontId="18" fillId="0" borderId="20" xfId="1" applyNumberFormat="1" applyFont="1" applyBorder="1" applyAlignment="1">
      <alignment horizontal="center"/>
    </xf>
    <xf numFmtId="166" fontId="18" fillId="0" borderId="74" xfId="1" applyNumberFormat="1" applyFont="1" applyBorder="1" applyAlignment="1">
      <alignment horizontal="center"/>
    </xf>
    <xf numFmtId="0" fontId="19" fillId="0" borderId="19" xfId="0" applyFont="1" applyBorder="1" applyAlignment="1">
      <alignment wrapText="1"/>
    </xf>
    <xf numFmtId="166" fontId="19" fillId="0" borderId="20" xfId="1" applyNumberFormat="1" applyFont="1" applyBorder="1" applyAlignment="1">
      <alignment wrapText="1"/>
    </xf>
    <xf numFmtId="166" fontId="19" fillId="0" borderId="74" xfId="1" applyNumberFormat="1" applyFont="1" applyBorder="1" applyAlignment="1">
      <alignment wrapText="1"/>
    </xf>
    <xf numFmtId="0" fontId="27" fillId="0" borderId="19" xfId="0" applyFont="1" applyBorder="1" applyAlignment="1">
      <alignment wrapText="1"/>
    </xf>
    <xf numFmtId="166" fontId="27" fillId="0" borderId="20" xfId="1" applyNumberFormat="1" applyFont="1" applyBorder="1" applyAlignment="1">
      <alignment wrapText="1"/>
    </xf>
    <xf numFmtId="166" fontId="27" fillId="0" borderId="74" xfId="1" applyNumberFormat="1" applyFont="1" applyBorder="1" applyAlignment="1">
      <alignment wrapText="1"/>
    </xf>
    <xf numFmtId="0" fontId="28" fillId="0" borderId="8" xfId="0" applyFont="1" applyBorder="1" applyAlignment="1">
      <alignment wrapText="1"/>
    </xf>
    <xf numFmtId="166" fontId="28" fillId="0" borderId="9" xfId="1" applyNumberFormat="1" applyFont="1" applyBorder="1" applyAlignment="1">
      <alignment wrapText="1"/>
    </xf>
    <xf numFmtId="166" fontId="19" fillId="0" borderId="0" xfId="1" applyNumberFormat="1" applyFont="1"/>
    <xf numFmtId="0" fontId="0" fillId="0" borderId="0" xfId="0" applyAlignment="1">
      <alignment horizontal="center" wrapText="1"/>
    </xf>
    <xf numFmtId="0" fontId="17" fillId="5" borderId="41" xfId="0" applyFont="1" applyFill="1" applyBorder="1"/>
    <xf numFmtId="0" fontId="17" fillId="5" borderId="42" xfId="0" applyFont="1" applyFill="1" applyBorder="1"/>
    <xf numFmtId="0" fontId="17" fillId="5" borderId="43" xfId="0" applyFont="1" applyFill="1" applyBorder="1"/>
    <xf numFmtId="3" fontId="18" fillId="6" borderId="65" xfId="1" applyNumberFormat="1" applyFont="1" applyFill="1" applyBorder="1" applyAlignment="1">
      <alignment horizontal="right" vertical="center"/>
    </xf>
    <xf numFmtId="0" fontId="18" fillId="0" borderId="77" xfId="0" applyFont="1" applyBorder="1"/>
    <xf numFmtId="0" fontId="18" fillId="0" borderId="72" xfId="0" applyFont="1" applyBorder="1"/>
    <xf numFmtId="0" fontId="18" fillId="0" borderId="75" xfId="0" applyFont="1" applyBorder="1"/>
    <xf numFmtId="3" fontId="9" fillId="6" borderId="47" xfId="1" applyNumberFormat="1" applyFont="1" applyFill="1" applyBorder="1" applyAlignment="1">
      <alignment horizontal="right" vertical="center"/>
    </xf>
    <xf numFmtId="0" fontId="18" fillId="0" borderId="57" xfId="0" applyFont="1" applyBorder="1"/>
    <xf numFmtId="0" fontId="18" fillId="0" borderId="35" xfId="0" applyFont="1" applyBorder="1"/>
    <xf numFmtId="0" fontId="18" fillId="0" borderId="76" xfId="0" applyFont="1" applyBorder="1"/>
    <xf numFmtId="3" fontId="9" fillId="6" borderId="23" xfId="1" applyNumberFormat="1" applyFont="1" applyFill="1" applyBorder="1" applyAlignment="1">
      <alignment horizontal="right" vertical="center"/>
    </xf>
    <xf numFmtId="0" fontId="18" fillId="0" borderId="78" xfId="0" applyFont="1" applyBorder="1"/>
    <xf numFmtId="0" fontId="18" fillId="0" borderId="36" xfId="0" applyFont="1" applyBorder="1"/>
    <xf numFmtId="0" fontId="18" fillId="0" borderId="79" xfId="0" applyFont="1" applyBorder="1"/>
    <xf numFmtId="0" fontId="18" fillId="5" borderId="41" xfId="0" applyFont="1" applyFill="1" applyBorder="1"/>
    <xf numFmtId="0" fontId="18" fillId="5" borderId="42" xfId="0" applyFont="1" applyFill="1" applyBorder="1"/>
    <xf numFmtId="0" fontId="18" fillId="5" borderId="43" xfId="0" applyFont="1" applyFill="1" applyBorder="1"/>
    <xf numFmtId="3" fontId="9" fillId="6" borderId="53" xfId="1" applyNumberFormat="1" applyFont="1" applyFill="1" applyBorder="1" applyAlignment="1">
      <alignment horizontal="right" vertical="center"/>
    </xf>
    <xf numFmtId="0" fontId="18" fillId="0" borderId="34" xfId="0" applyFont="1" applyBorder="1"/>
    <xf numFmtId="0" fontId="18" fillId="0" borderId="0" xfId="0" applyFont="1" applyBorder="1"/>
    <xf numFmtId="0" fontId="18" fillId="0" borderId="67" xfId="0" applyFont="1" applyBorder="1"/>
    <xf numFmtId="0" fontId="18" fillId="5" borderId="13" xfId="0" applyFont="1" applyFill="1" applyBorder="1"/>
    <xf numFmtId="0" fontId="18" fillId="5" borderId="15" xfId="0" applyFont="1" applyFill="1" applyBorder="1"/>
    <xf numFmtId="0" fontId="18" fillId="5" borderId="16" xfId="0" applyFont="1" applyFill="1" applyBorder="1"/>
    <xf numFmtId="3" fontId="18" fillId="6" borderId="43" xfId="1" applyNumberFormat="1" applyFont="1" applyFill="1" applyBorder="1" applyAlignment="1">
      <alignment horizontal="right" vertical="center"/>
    </xf>
    <xf numFmtId="0" fontId="18" fillId="0" borderId="41" xfId="0" applyFont="1" applyBorder="1"/>
    <xf numFmtId="0" fontId="18" fillId="0" borderId="70" xfId="0" applyFont="1" applyBorder="1"/>
    <xf numFmtId="0" fontId="18" fillId="0" borderId="63" xfId="0" applyFont="1" applyBorder="1"/>
    <xf numFmtId="3" fontId="18" fillId="6" borderId="59" xfId="1" applyNumberFormat="1" applyFont="1" applyFill="1" applyBorder="1" applyAlignment="1">
      <alignment horizontal="right" vertical="center"/>
    </xf>
    <xf numFmtId="0" fontId="4" fillId="0" borderId="59" xfId="0" applyFont="1" applyBorder="1"/>
    <xf numFmtId="0" fontId="7" fillId="0" borderId="68" xfId="0" applyFont="1" applyBorder="1" applyAlignment="1">
      <alignment horizontal="center"/>
    </xf>
    <xf numFmtId="0" fontId="4" fillId="0" borderId="68" xfId="0" applyFont="1" applyBorder="1"/>
    <xf numFmtId="3" fontId="18" fillId="7" borderId="65" xfId="1" applyNumberFormat="1" applyFont="1" applyFill="1" applyBorder="1" applyAlignment="1">
      <alignment horizontal="right" vertical="center"/>
    </xf>
    <xf numFmtId="0" fontId="18" fillId="0" borderId="69" xfId="0" applyFont="1" applyBorder="1"/>
    <xf numFmtId="0" fontId="18" fillId="0" borderId="27" xfId="0" applyFont="1" applyBorder="1"/>
    <xf numFmtId="0" fontId="18" fillId="0" borderId="28" xfId="0" applyFont="1" applyBorder="1"/>
    <xf numFmtId="0" fontId="18" fillId="0" borderId="61" xfId="0" applyFont="1" applyBorder="1"/>
    <xf numFmtId="0" fontId="5" fillId="0" borderId="64" xfId="0" applyFont="1" applyBorder="1" applyAlignment="1">
      <alignment horizontal="center" wrapText="1"/>
    </xf>
    <xf numFmtId="0" fontId="5" fillId="0" borderId="55" xfId="0" applyFont="1" applyBorder="1" applyAlignment="1">
      <alignment horizontal="center"/>
    </xf>
    <xf numFmtId="0" fontId="5" fillId="0" borderId="55" xfId="0" applyFont="1" applyBorder="1" applyAlignment="1">
      <alignment horizontal="center" wrapText="1"/>
    </xf>
    <xf numFmtId="0" fontId="5" fillId="0" borderId="54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49" fontId="19" fillId="2" borderId="25" xfId="2" applyNumberFormat="1" applyFont="1" applyFill="1" applyBorder="1" applyAlignment="1">
      <alignment vertical="top"/>
    </xf>
    <xf numFmtId="3" fontId="18" fillId="0" borderId="20" xfId="3" applyNumberFormat="1" applyFont="1" applyFill="1" applyBorder="1" applyAlignment="1">
      <alignment horizontal="center" wrapText="1"/>
    </xf>
    <xf numFmtId="166" fontId="18" fillId="0" borderId="76" xfId="1" applyNumberFormat="1" applyFont="1" applyBorder="1" applyAlignment="1">
      <alignment wrapText="1"/>
    </xf>
    <xf numFmtId="166" fontId="18" fillId="0" borderId="23" xfId="1" applyNumberFormat="1" applyFont="1" applyBorder="1" applyAlignment="1">
      <alignment wrapText="1"/>
    </xf>
    <xf numFmtId="3" fontId="7" fillId="4" borderId="65" xfId="0" applyNumberFormat="1" applyFont="1" applyFill="1" applyBorder="1"/>
    <xf numFmtId="3" fontId="4" fillId="0" borderId="65" xfId="0" applyNumberFormat="1" applyFont="1" applyBorder="1"/>
    <xf numFmtId="3" fontId="4" fillId="0" borderId="43" xfId="0" applyNumberFormat="1" applyFont="1" applyBorder="1"/>
    <xf numFmtId="3" fontId="4" fillId="0" borderId="68" xfId="0" applyNumberFormat="1" applyFont="1" applyBorder="1"/>
    <xf numFmtId="3" fontId="4" fillId="2" borderId="43" xfId="0" applyNumberFormat="1" applyFont="1" applyFill="1" applyBorder="1"/>
    <xf numFmtId="3" fontId="4" fillId="2" borderId="65" xfId="0" applyNumberFormat="1" applyFont="1" applyFill="1" applyBorder="1"/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3" fontId="8" fillId="0" borderId="23" xfId="0" applyNumberFormat="1" applyFont="1" applyBorder="1"/>
    <xf numFmtId="0" fontId="8" fillId="0" borderId="9" xfId="0" applyFont="1" applyBorder="1" applyAlignment="1">
      <alignment horizontal="center"/>
    </xf>
    <xf numFmtId="3" fontId="8" fillId="0" borderId="37" xfId="0" applyNumberFormat="1" applyFont="1" applyBorder="1"/>
    <xf numFmtId="0" fontId="8" fillId="0" borderId="45" xfId="0" applyFont="1" applyBorder="1" applyAlignment="1">
      <alignment horizontal="center" wrapText="1"/>
    </xf>
    <xf numFmtId="3" fontId="8" fillId="0" borderId="47" xfId="0" applyNumberFormat="1" applyFont="1" applyBorder="1"/>
    <xf numFmtId="3" fontId="21" fillId="0" borderId="17" xfId="0" applyNumberFormat="1" applyFont="1" applyBorder="1"/>
    <xf numFmtId="167" fontId="10" fillId="0" borderId="20" xfId="0" applyNumberFormat="1" applyFont="1" applyBorder="1" applyAlignment="1"/>
    <xf numFmtId="167" fontId="8" fillId="0" borderId="20" xfId="0" applyNumberFormat="1" applyFont="1" applyBorder="1" applyAlignment="1"/>
    <xf numFmtId="0" fontId="10" fillId="0" borderId="19" xfId="0" applyFont="1" applyBorder="1" applyAlignment="1">
      <alignment horizontal="center"/>
    </xf>
    <xf numFmtId="0" fontId="8" fillId="0" borderId="19" xfId="0" applyFont="1" applyBorder="1" applyAlignment="1">
      <alignment wrapText="1"/>
    </xf>
    <xf numFmtId="167" fontId="8" fillId="0" borderId="23" xfId="0" applyNumberFormat="1" applyFont="1" applyBorder="1" applyAlignment="1">
      <alignment vertical="center" wrapText="1"/>
    </xf>
    <xf numFmtId="0" fontId="8" fillId="0" borderId="19" xfId="0" applyFont="1" applyBorder="1" applyAlignment="1"/>
    <xf numFmtId="167" fontId="10" fillId="0" borderId="23" xfId="0" applyNumberFormat="1" applyFont="1" applyBorder="1" applyAlignment="1"/>
    <xf numFmtId="167" fontId="8" fillId="0" borderId="23" xfId="0" applyNumberFormat="1" applyFont="1" applyBorder="1" applyAlignment="1">
      <alignment horizontal="right"/>
    </xf>
    <xf numFmtId="0" fontId="10" fillId="0" borderId="8" xfId="0" applyFont="1" applyBorder="1"/>
    <xf numFmtId="167" fontId="10" fillId="0" borderId="9" xfId="0" applyNumberFormat="1" applyFont="1" applyBorder="1" applyAlignment="1"/>
    <xf numFmtId="167" fontId="10" fillId="0" borderId="37" xfId="0" applyNumberFormat="1" applyFont="1" applyBorder="1" applyAlignment="1"/>
    <xf numFmtId="0" fontId="10" fillId="0" borderId="44" xfId="0" applyFont="1" applyBorder="1" applyAlignment="1">
      <alignment horizontal="center"/>
    </xf>
    <xf numFmtId="167" fontId="10" fillId="0" borderId="45" xfId="0" applyNumberFormat="1" applyFont="1" applyBorder="1" applyAlignment="1">
      <alignment horizontal="right"/>
    </xf>
    <xf numFmtId="167" fontId="10" fillId="0" borderId="47" xfId="0" applyNumberFormat="1" applyFont="1" applyBorder="1" applyAlignment="1">
      <alignment horizontal="right"/>
    </xf>
    <xf numFmtId="0" fontId="8" fillId="0" borderId="13" xfId="0" applyFont="1" applyBorder="1"/>
    <xf numFmtId="0" fontId="10" fillId="0" borderId="15" xfId="0" applyFont="1" applyBorder="1" applyAlignment="1"/>
    <xf numFmtId="0" fontId="10" fillId="0" borderId="15" xfId="0" applyFont="1" applyBorder="1" applyAlignment="1">
      <alignment horizontal="center" wrapText="1"/>
    </xf>
    <xf numFmtId="0" fontId="5" fillId="0" borderId="0" xfId="0" applyFont="1"/>
    <xf numFmtId="165" fontId="5" fillId="0" borderId="20" xfId="0" applyNumberFormat="1" applyFont="1" applyBorder="1"/>
    <xf numFmtId="165" fontId="7" fillId="9" borderId="20" xfId="5" applyNumberFormat="1" applyFont="1" applyFill="1" applyBorder="1" applyAlignment="1" applyProtection="1">
      <alignment horizontal="center" vertical="center" wrapText="1"/>
    </xf>
    <xf numFmtId="165" fontId="7" fillId="9" borderId="20" xfId="5" applyNumberFormat="1" applyFont="1" applyFill="1" applyBorder="1" applyAlignment="1" applyProtection="1">
      <alignment horizontal="left" vertical="center" wrapText="1" indent="1"/>
    </xf>
    <xf numFmtId="165" fontId="7" fillId="9" borderId="20" xfId="5" applyNumberFormat="1" applyFont="1" applyFill="1" applyBorder="1" applyAlignment="1" applyProtection="1">
      <alignment horizontal="right" vertical="center" wrapText="1" indent="1"/>
    </xf>
    <xf numFmtId="165" fontId="4" fillId="10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20" xfId="5" applyNumberFormat="1" applyFont="1" applyFill="1" applyBorder="1" applyAlignment="1" applyProtection="1">
      <alignment horizontal="center" vertical="center" wrapText="1"/>
    </xf>
    <xf numFmtId="165" fontId="4" fillId="0" borderId="20" xfId="0" applyNumberFormat="1" applyFont="1" applyBorder="1" applyAlignment="1" applyProtection="1">
      <alignment horizontal="left" wrapText="1" indent="1"/>
    </xf>
    <xf numFmtId="165" fontId="7" fillId="9" borderId="20" xfId="0" applyNumberFormat="1" applyFont="1" applyFill="1" applyBorder="1" applyAlignment="1" applyProtection="1">
      <alignment horizontal="left" vertical="center" wrapText="1" indent="1"/>
    </xf>
    <xf numFmtId="165" fontId="4" fillId="0" borderId="20" xfId="0" applyNumberFormat="1" applyFont="1" applyBorder="1" applyAlignment="1" applyProtection="1">
      <alignment horizontal="left" indent="1"/>
    </xf>
    <xf numFmtId="165" fontId="7" fillId="11" borderId="20" xfId="5" applyNumberFormat="1" applyFont="1" applyFill="1" applyBorder="1" applyAlignment="1" applyProtection="1">
      <alignment horizontal="center" vertical="center" wrapText="1"/>
    </xf>
    <xf numFmtId="165" fontId="7" fillId="11" borderId="20" xfId="5" applyNumberFormat="1" applyFont="1" applyFill="1" applyBorder="1" applyAlignment="1" applyProtection="1">
      <alignment horizontal="left" vertical="center" wrapText="1" indent="1"/>
    </xf>
    <xf numFmtId="165" fontId="7" fillId="11" borderId="20" xfId="5" applyNumberFormat="1" applyFont="1" applyFill="1" applyBorder="1" applyAlignment="1" applyProtection="1">
      <alignment horizontal="right" vertical="center" wrapText="1" indent="1"/>
    </xf>
    <xf numFmtId="165" fontId="4" fillId="11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9" borderId="20" xfId="0" applyNumberFormat="1" applyFont="1" applyFill="1" applyBorder="1" applyAlignment="1" applyProtection="1">
      <alignment horizontal="center" wrapText="1"/>
    </xf>
    <xf numFmtId="165" fontId="4" fillId="9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20" xfId="0" applyNumberFormat="1" applyFont="1" applyBorder="1" applyAlignment="1" applyProtection="1">
      <alignment wrapText="1"/>
    </xf>
    <xf numFmtId="165" fontId="4" fillId="0" borderId="20" xfId="0" applyNumberFormat="1" applyFont="1" applyBorder="1" applyAlignment="1" applyProtection="1">
      <alignment horizontal="center" wrapText="1"/>
    </xf>
    <xf numFmtId="165" fontId="7" fillId="11" borderId="25" xfId="0" applyNumberFormat="1" applyFont="1" applyFill="1" applyBorder="1" applyAlignment="1" applyProtection="1">
      <alignment horizontal="center" wrapText="1"/>
    </xf>
    <xf numFmtId="165" fontId="7" fillId="11" borderId="25" xfId="0" applyNumberFormat="1" applyFont="1" applyFill="1" applyBorder="1" applyAlignment="1" applyProtection="1">
      <alignment wrapText="1"/>
    </xf>
    <xf numFmtId="165" fontId="4" fillId="11" borderId="25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12" borderId="13" xfId="0" applyNumberFormat="1" applyFont="1" applyFill="1" applyBorder="1" applyAlignment="1" applyProtection="1">
      <alignment horizontal="center" wrapText="1"/>
    </xf>
    <xf numFmtId="165" fontId="7" fillId="12" borderId="15" xfId="0" applyNumberFormat="1" applyFont="1" applyFill="1" applyBorder="1" applyAlignment="1" applyProtection="1">
      <alignment horizontal="center" wrapText="1"/>
    </xf>
    <xf numFmtId="165" fontId="7" fillId="12" borderId="15" xfId="0" applyNumberFormat="1" applyFont="1" applyFill="1" applyBorder="1" applyAlignment="1" applyProtection="1">
      <alignment wrapText="1"/>
    </xf>
    <xf numFmtId="165" fontId="4" fillId="12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left" vertical="center" wrapText="1" indent="1"/>
    </xf>
    <xf numFmtId="165" fontId="5" fillId="0" borderId="0" xfId="0" applyNumberFormat="1" applyFont="1" applyBorder="1"/>
    <xf numFmtId="165" fontId="5" fillId="0" borderId="31" xfId="0" applyNumberFormat="1" applyFont="1" applyBorder="1"/>
    <xf numFmtId="165" fontId="7" fillId="9" borderId="19" xfId="5" applyNumberFormat="1" applyFont="1" applyFill="1" applyBorder="1" applyAlignment="1" applyProtection="1">
      <alignment horizontal="center" vertical="center" wrapText="1"/>
    </xf>
    <xf numFmtId="165" fontId="7" fillId="9" borderId="20" xfId="5" applyNumberFormat="1" applyFont="1" applyFill="1" applyBorder="1" applyAlignment="1" applyProtection="1">
      <alignment vertical="center" wrapText="1"/>
    </xf>
    <xf numFmtId="165" fontId="4" fillId="0" borderId="19" xfId="5" applyNumberFormat="1" applyFont="1" applyFill="1" applyBorder="1" applyAlignment="1" applyProtection="1">
      <alignment horizontal="center" vertical="center" wrapText="1"/>
    </xf>
    <xf numFmtId="165" fontId="4" fillId="8" borderId="20" xfId="5" applyNumberFormat="1" applyFont="1" applyFill="1" applyBorder="1" applyAlignment="1" applyProtection="1">
      <alignment horizontal="center" vertical="center" wrapText="1"/>
    </xf>
    <xf numFmtId="165" fontId="4" fillId="0" borderId="20" xfId="5" applyNumberFormat="1" applyFont="1" applyFill="1" applyBorder="1" applyAlignment="1" applyProtection="1">
      <alignment horizontal="left" vertical="center" wrapText="1" indent="1"/>
    </xf>
    <xf numFmtId="165" fontId="5" fillId="0" borderId="20" xfId="0" applyNumberFormat="1" applyFont="1" applyBorder="1" applyAlignment="1">
      <alignment wrapText="1"/>
    </xf>
    <xf numFmtId="165" fontId="4" fillId="3" borderId="20" xfId="5" applyNumberFormat="1" applyFont="1" applyFill="1" applyBorder="1" applyAlignment="1" applyProtection="1">
      <alignment horizontal="center" vertical="center" wrapText="1"/>
    </xf>
    <xf numFmtId="165" fontId="33" fillId="8" borderId="20" xfId="5" applyNumberFormat="1" applyFont="1" applyFill="1" applyBorder="1" applyAlignment="1" applyProtection="1">
      <alignment horizontal="center" vertical="center" wrapText="1"/>
    </xf>
    <xf numFmtId="165" fontId="4" fillId="0" borderId="20" xfId="5" applyNumberFormat="1" applyFont="1" applyFill="1" applyBorder="1" applyAlignment="1" applyProtection="1">
      <alignment horizontal="left" indent="6"/>
    </xf>
    <xf numFmtId="165" fontId="4" fillId="0" borderId="20" xfId="5" applyNumberFormat="1" applyFont="1" applyFill="1" applyBorder="1" applyAlignment="1" applyProtection="1">
      <alignment horizontal="left" vertical="center" wrapText="1" indent="6"/>
    </xf>
    <xf numFmtId="165" fontId="4" fillId="0" borderId="20" xfId="0" applyNumberFormat="1" applyFont="1" applyBorder="1" applyAlignment="1" applyProtection="1">
      <alignment horizontal="left" vertical="center" wrapText="1" indent="1"/>
    </xf>
    <xf numFmtId="165" fontId="7" fillId="11" borderId="19" xfId="5" applyNumberFormat="1" applyFont="1" applyFill="1" applyBorder="1" applyAlignment="1" applyProtection="1">
      <alignment horizontal="center" vertical="center" wrapText="1"/>
    </xf>
    <xf numFmtId="165" fontId="5" fillId="11" borderId="20" xfId="0" applyNumberFormat="1" applyFont="1" applyFill="1" applyBorder="1"/>
    <xf numFmtId="165" fontId="5" fillId="0" borderId="0" xfId="0" applyNumberFormat="1" applyFont="1"/>
    <xf numFmtId="165" fontId="7" fillId="0" borderId="0" xfId="5" applyNumberFormat="1" applyFont="1" applyFill="1" applyBorder="1" applyAlignment="1" applyProtection="1">
      <alignment horizontal="right" vertical="center" wrapText="1" inden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right" vertical="center" wrapText="1" indent="1"/>
    </xf>
    <xf numFmtId="165" fontId="5" fillId="0" borderId="5" xfId="0" applyNumberFormat="1" applyFont="1" applyBorder="1"/>
    <xf numFmtId="165" fontId="5" fillId="0" borderId="7" xfId="0" applyNumberFormat="1" applyFont="1" applyBorder="1"/>
    <xf numFmtId="165" fontId="4" fillId="10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3" xfId="0" applyNumberFormat="1" applyFont="1" applyBorder="1"/>
    <xf numFmtId="165" fontId="4" fillId="11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9" borderId="19" xfId="0" applyNumberFormat="1" applyFont="1" applyFill="1" applyBorder="1" applyAlignment="1" applyProtection="1">
      <alignment horizontal="center" wrapText="1"/>
    </xf>
    <xf numFmtId="165" fontId="4" fillId="9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9" xfId="0" applyNumberFormat="1" applyFont="1" applyBorder="1" applyAlignment="1" applyProtection="1">
      <alignment horizontal="center" wrapText="1"/>
    </xf>
    <xf numFmtId="165" fontId="7" fillId="9" borderId="23" xfId="5" applyNumberFormat="1" applyFont="1" applyFill="1" applyBorder="1" applyAlignment="1" applyProtection="1">
      <alignment horizontal="right" vertical="center" wrapText="1" indent="1"/>
    </xf>
    <xf numFmtId="165" fontId="7" fillId="11" borderId="24" xfId="0" applyNumberFormat="1" applyFont="1" applyFill="1" applyBorder="1" applyAlignment="1" applyProtection="1">
      <alignment horizontal="center" wrapText="1"/>
    </xf>
    <xf numFmtId="165" fontId="4" fillId="11" borderId="53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12" borderId="17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9" borderId="18" xfId="5" applyNumberFormat="1" applyFont="1" applyFill="1" applyBorder="1" applyAlignment="1" applyProtection="1">
      <alignment horizontal="center" vertical="center" wrapText="1"/>
    </xf>
    <xf numFmtId="165" fontId="7" fillId="9" borderId="5" xfId="5" applyNumberFormat="1" applyFont="1" applyFill="1" applyBorder="1" applyAlignment="1" applyProtection="1">
      <alignment horizontal="center" vertical="center" wrapText="1"/>
    </xf>
    <xf numFmtId="165" fontId="7" fillId="9" borderId="5" xfId="5" applyNumberFormat="1" applyFont="1" applyFill="1" applyBorder="1" applyAlignment="1" applyProtection="1">
      <alignment vertical="center" wrapText="1"/>
    </xf>
    <xf numFmtId="165" fontId="4" fillId="9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9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5" fillId="11" borderId="23" xfId="0" applyNumberFormat="1" applyFont="1" applyFill="1" applyBorder="1"/>
    <xf numFmtId="165" fontId="7" fillId="12" borderId="8" xfId="0" applyNumberFormat="1" applyFont="1" applyFill="1" applyBorder="1" applyAlignment="1" applyProtection="1">
      <alignment horizontal="center" vertical="center" wrapText="1"/>
    </xf>
    <xf numFmtId="165" fontId="7" fillId="12" borderId="9" xfId="0" applyNumberFormat="1" applyFont="1" applyFill="1" applyBorder="1" applyAlignment="1" applyProtection="1">
      <alignment horizontal="center" vertical="center" wrapText="1"/>
    </xf>
    <xf numFmtId="165" fontId="7" fillId="12" borderId="9" xfId="0" applyNumberFormat="1" applyFont="1" applyFill="1" applyBorder="1" applyAlignment="1" applyProtection="1">
      <alignment horizontal="left" vertical="center" wrapText="1" indent="1"/>
    </xf>
    <xf numFmtId="165" fontId="4" fillId="12" borderId="9" xfId="5" applyNumberFormat="1" applyFont="1" applyFill="1" applyBorder="1" applyAlignment="1" applyProtection="1">
      <alignment horizontal="right" vertical="center" wrapText="1" indent="1"/>
      <protection locked="0"/>
    </xf>
    <xf numFmtId="165" fontId="5" fillId="12" borderId="9" xfId="0" applyNumberFormat="1" applyFont="1" applyFill="1" applyBorder="1"/>
    <xf numFmtId="165" fontId="5" fillId="12" borderId="37" xfId="0" applyNumberFormat="1" applyFont="1" applyFill="1" applyBorder="1"/>
    <xf numFmtId="49" fontId="19" fillId="2" borderId="25" xfId="2" applyNumberFormat="1" applyFont="1" applyFill="1" applyBorder="1" applyAlignment="1">
      <alignment vertical="top" wrapText="1"/>
    </xf>
    <xf numFmtId="166" fontId="9" fillId="0" borderId="37" xfId="1" applyNumberFormat="1" applyFont="1" applyBorder="1"/>
    <xf numFmtId="3" fontId="7" fillId="0" borderId="1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/>
    </xf>
    <xf numFmtId="165" fontId="4" fillId="11" borderId="20" xfId="5" applyNumberFormat="1" applyFont="1" applyFill="1" applyBorder="1" applyAlignment="1" applyProtection="1">
      <alignment vertical="center" wrapText="1"/>
      <protection locked="0"/>
    </xf>
    <xf numFmtId="0" fontId="32" fillId="0" borderId="15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165" fontId="8" fillId="0" borderId="26" xfId="0" applyNumberFormat="1" applyFont="1" applyFill="1" applyBorder="1" applyAlignment="1">
      <alignment horizontal="center"/>
    </xf>
    <xf numFmtId="165" fontId="8" fillId="0" borderId="26" xfId="0" applyNumberFormat="1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165" fontId="8" fillId="0" borderId="25" xfId="0" applyNumberFormat="1" applyFont="1" applyBorder="1" applyAlignment="1">
      <alignment horizontal="right"/>
    </xf>
    <xf numFmtId="165" fontId="8" fillId="0" borderId="52" xfId="0" applyNumberFormat="1" applyFont="1" applyBorder="1" applyAlignment="1">
      <alignment horizontal="center"/>
    </xf>
    <xf numFmtId="165" fontId="8" fillId="0" borderId="24" xfId="0" applyNumberFormat="1" applyFont="1" applyBorder="1" applyAlignment="1"/>
    <xf numFmtId="165" fontId="8" fillId="0" borderId="53" xfId="0" applyNumberFormat="1" applyFont="1" applyBorder="1" applyAlignment="1">
      <alignment horizontal="center"/>
    </xf>
    <xf numFmtId="165" fontId="10" fillId="0" borderId="38" xfId="0" applyNumberFormat="1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10" fillId="0" borderId="30" xfId="0" applyNumberFormat="1" applyFont="1" applyBorder="1" applyAlignment="1">
      <alignment horizontal="center"/>
    </xf>
    <xf numFmtId="165" fontId="10" fillId="0" borderId="38" xfId="0" applyNumberFormat="1" applyFont="1" applyBorder="1" applyAlignment="1">
      <alignment horizontal="right"/>
    </xf>
    <xf numFmtId="165" fontId="10" fillId="0" borderId="40" xfId="0" applyNumberFormat="1" applyFont="1" applyBorder="1" applyAlignment="1">
      <alignment horizontal="center"/>
    </xf>
    <xf numFmtId="165" fontId="10" fillId="0" borderId="13" xfId="0" applyNumberFormat="1" applyFont="1" applyBorder="1" applyAlignment="1"/>
    <xf numFmtId="165" fontId="10" fillId="0" borderId="15" xfId="0" applyNumberFormat="1" applyFont="1" applyBorder="1"/>
    <xf numFmtId="168" fontId="19" fillId="0" borderId="20" xfId="3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9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3" fontId="6" fillId="0" borderId="4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5" fontId="7" fillId="8" borderId="1" xfId="0" applyNumberFormat="1" applyFont="1" applyFill="1" applyBorder="1" applyAlignment="1" applyProtection="1">
      <alignment horizontal="left" vertical="center" wrapText="1"/>
    </xf>
    <xf numFmtId="165" fontId="7" fillId="8" borderId="2" xfId="0" applyNumberFormat="1" applyFont="1" applyFill="1" applyBorder="1" applyAlignment="1" applyProtection="1">
      <alignment horizontal="left" vertical="center" wrapText="1"/>
    </xf>
    <xf numFmtId="165" fontId="7" fillId="8" borderId="4" xfId="0" applyNumberFormat="1" applyFont="1" applyFill="1" applyBorder="1" applyAlignment="1" applyProtection="1">
      <alignment horizontal="left" vertical="center" wrapText="1"/>
    </xf>
    <xf numFmtId="165" fontId="7" fillId="8" borderId="27" xfId="0" applyNumberFormat="1" applyFont="1" applyFill="1" applyBorder="1" applyAlignment="1" applyProtection="1">
      <alignment horizontal="left" vertical="center" wrapText="1"/>
    </xf>
    <xf numFmtId="165" fontId="7" fillId="8" borderId="28" xfId="0" applyNumberFormat="1" applyFont="1" applyFill="1" applyBorder="1" applyAlignment="1" applyProtection="1">
      <alignment horizontal="left" vertical="center" wrapText="1"/>
    </xf>
    <xf numFmtId="165" fontId="10" fillId="0" borderId="61" xfId="0" applyNumberFormat="1" applyFont="1" applyBorder="1" applyAlignment="1">
      <alignment horizontal="center" wrapText="1"/>
    </xf>
    <xf numFmtId="165" fontId="0" fillId="0" borderId="63" xfId="0" applyNumberFormat="1" applyBorder="1" applyAlignment="1">
      <alignment horizontal="center" wrapText="1"/>
    </xf>
    <xf numFmtId="165" fontId="10" fillId="0" borderId="60" xfId="0" applyNumberFormat="1" applyFont="1" applyBorder="1" applyAlignment="1">
      <alignment horizontal="center" wrapText="1"/>
    </xf>
    <xf numFmtId="165" fontId="10" fillId="0" borderId="29" xfId="0" applyNumberFormat="1" applyFont="1" applyBorder="1" applyAlignment="1">
      <alignment horizontal="center" wrapText="1"/>
    </xf>
    <xf numFmtId="165" fontId="10" fillId="0" borderId="31" xfId="0" applyNumberFormat="1" applyFont="1" applyBorder="1" applyAlignment="1">
      <alignment horizontal="center" wrapText="1"/>
    </xf>
    <xf numFmtId="165" fontId="10" fillId="0" borderId="38" xfId="0" applyNumberFormat="1" applyFont="1" applyBorder="1" applyAlignment="1">
      <alignment horizontal="center" wrapText="1"/>
    </xf>
    <xf numFmtId="165" fontId="10" fillId="0" borderId="33" xfId="0" applyNumberFormat="1" applyFont="1" applyBorder="1" applyAlignment="1">
      <alignment horizontal="center" wrapText="1"/>
    </xf>
    <xf numFmtId="165" fontId="10" fillId="0" borderId="40" xfId="0" applyNumberFormat="1" applyFont="1" applyBorder="1" applyAlignment="1">
      <alignment horizont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165" fontId="0" fillId="0" borderId="29" xfId="0" applyNumberForma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48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11" fillId="0" borderId="46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52" xfId="0" applyBorder="1" applyAlignment="1">
      <alignment wrapText="1"/>
    </xf>
    <xf numFmtId="0" fontId="11" fillId="0" borderId="44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4" xfId="0" applyBorder="1" applyAlignment="1">
      <alignment wrapText="1"/>
    </xf>
    <xf numFmtId="0" fontId="11" fillId="0" borderId="47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53" xfId="0" applyBorder="1" applyAlignment="1">
      <alignment wrapText="1"/>
    </xf>
    <xf numFmtId="0" fontId="12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1" applyNumberFormat="1" applyFont="1" applyAlignment="1">
      <alignment horizontal="left" wrapText="1"/>
    </xf>
    <xf numFmtId="0" fontId="19" fillId="0" borderId="0" xfId="1" applyNumberFormat="1" applyFont="1" applyAlignment="1">
      <alignment horizontal="right" wrapText="1"/>
    </xf>
    <xf numFmtId="0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20" fillId="0" borderId="7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3" fillId="0" borderId="0" xfId="1" applyNumberFormat="1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8" fillId="4" borderId="41" xfId="0" applyFont="1" applyFill="1" applyBorder="1" applyAlignment="1"/>
    <xf numFmtId="0" fontId="18" fillId="4" borderId="42" xfId="0" applyFont="1" applyFill="1" applyBorder="1" applyAlignment="1"/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1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28" xfId="0" applyFont="1" applyBorder="1" applyAlignment="1">
      <alignment vertical="center"/>
    </xf>
    <xf numFmtId="0" fontId="19" fillId="0" borderId="61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67" xfId="0" applyFont="1" applyBorder="1" applyAlignment="1">
      <alignment vertical="center"/>
    </xf>
    <xf numFmtId="0" fontId="19" fillId="0" borderId="69" xfId="0" applyFont="1" applyBorder="1" applyAlignment="1">
      <alignment vertical="center"/>
    </xf>
    <xf numFmtId="0" fontId="19" fillId="0" borderId="70" xfId="0" applyFont="1" applyBorder="1" applyAlignment="1">
      <alignment vertical="center"/>
    </xf>
    <xf numFmtId="0" fontId="19" fillId="0" borderId="63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19" fillId="0" borderId="0" xfId="3" applyFont="1" applyAlignment="1">
      <alignment horizontal="left" vertical="center"/>
    </xf>
    <xf numFmtId="0" fontId="18" fillId="0" borderId="0" xfId="3" applyFont="1" applyAlignment="1">
      <alignment horizontal="center"/>
    </xf>
    <xf numFmtId="0" fontId="18" fillId="0" borderId="72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4" applyFont="1" applyFill="1" applyBorder="1" applyAlignment="1">
      <alignment horizontal="center" vertical="top" wrapText="1"/>
    </xf>
    <xf numFmtId="0" fontId="17" fillId="0" borderId="60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166" fontId="18" fillId="0" borderId="5" xfId="1" applyNumberFormat="1" applyFont="1" applyBorder="1" applyAlignment="1">
      <alignment horizontal="center"/>
    </xf>
    <xf numFmtId="166" fontId="18" fillId="0" borderId="73" xfId="1" applyNumberFormat="1" applyFont="1" applyBorder="1" applyAlignment="1">
      <alignment horizontal="center"/>
    </xf>
    <xf numFmtId="166" fontId="18" fillId="0" borderId="61" xfId="1" applyNumberFormat="1" applyFont="1" applyBorder="1" applyAlignment="1">
      <alignment horizontal="center" vertical="center"/>
    </xf>
    <xf numFmtId="166" fontId="18" fillId="0" borderId="75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6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24" fillId="0" borderId="0" xfId="1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8" fillId="0" borderId="59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</cellXfs>
  <cellStyles count="6">
    <cellStyle name="Cím" xfId="4" builtinId="15"/>
    <cellStyle name="Címsor 1" xfId="2" builtinId="16"/>
    <cellStyle name="Ezres" xfId="1" builtinId="3"/>
    <cellStyle name="Normál" xfId="0" builtinId="0"/>
    <cellStyle name="Normál 6" xfId="3" xr:uid="{00000000-0005-0000-0000-000004000000}"/>
    <cellStyle name="Normál_KVRENMUNKA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workbookViewId="0">
      <selection activeCell="H7" sqref="H7"/>
    </sheetView>
  </sheetViews>
  <sheetFormatPr defaultRowHeight="15" x14ac:dyDescent="0.25"/>
  <cols>
    <col min="1" max="1" width="35.42578125" style="1" customWidth="1"/>
    <col min="2" max="2" width="6" style="1" customWidth="1"/>
    <col min="3" max="3" width="14.28515625" style="1" bestFit="1" customWidth="1"/>
    <col min="4" max="4" width="12.85546875" style="1" customWidth="1"/>
    <col min="5" max="5" width="12.85546875" style="1" bestFit="1" customWidth="1"/>
    <col min="6" max="6" width="44.28515625" style="1" customWidth="1"/>
    <col min="7" max="7" width="6.5703125" style="1" customWidth="1"/>
    <col min="8" max="8" width="14.28515625" style="1" bestFit="1" customWidth="1"/>
    <col min="9" max="9" width="12.85546875" style="1" customWidth="1"/>
    <col min="10" max="10" width="12.42578125" style="1" bestFit="1" customWidth="1"/>
    <col min="11" max="13" width="12.42578125" style="1" customWidth="1"/>
    <col min="14" max="259" width="9.140625" style="1"/>
    <col min="260" max="260" width="55.42578125" style="1" customWidth="1"/>
    <col min="261" max="261" width="6" style="1" customWidth="1"/>
    <col min="262" max="262" width="12.85546875" style="1" bestFit="1" customWidth="1"/>
    <col min="263" max="263" width="12.42578125" style="1" customWidth="1"/>
    <col min="264" max="264" width="12.7109375" style="1" customWidth="1"/>
    <col min="265" max="265" width="54.85546875" style="1" customWidth="1"/>
    <col min="266" max="266" width="6.5703125" style="1" customWidth="1"/>
    <col min="267" max="267" width="12.85546875" style="1" bestFit="1" customWidth="1"/>
    <col min="268" max="268" width="12.85546875" style="1" customWidth="1"/>
    <col min="269" max="269" width="12.42578125" style="1" bestFit="1" customWidth="1"/>
    <col min="270" max="515" width="9.140625" style="1"/>
    <col min="516" max="516" width="55.42578125" style="1" customWidth="1"/>
    <col min="517" max="517" width="6" style="1" customWidth="1"/>
    <col min="518" max="518" width="12.85546875" style="1" bestFit="1" customWidth="1"/>
    <col min="519" max="519" width="12.42578125" style="1" customWidth="1"/>
    <col min="520" max="520" width="12.7109375" style="1" customWidth="1"/>
    <col min="521" max="521" width="54.85546875" style="1" customWidth="1"/>
    <col min="522" max="522" width="6.5703125" style="1" customWidth="1"/>
    <col min="523" max="523" width="12.85546875" style="1" bestFit="1" customWidth="1"/>
    <col min="524" max="524" width="12.85546875" style="1" customWidth="1"/>
    <col min="525" max="525" width="12.42578125" style="1" bestFit="1" customWidth="1"/>
    <col min="526" max="771" width="9.140625" style="1"/>
    <col min="772" max="772" width="55.42578125" style="1" customWidth="1"/>
    <col min="773" max="773" width="6" style="1" customWidth="1"/>
    <col min="774" max="774" width="12.85546875" style="1" bestFit="1" customWidth="1"/>
    <col min="775" max="775" width="12.42578125" style="1" customWidth="1"/>
    <col min="776" max="776" width="12.7109375" style="1" customWidth="1"/>
    <col min="777" max="777" width="54.85546875" style="1" customWidth="1"/>
    <col min="778" max="778" width="6.5703125" style="1" customWidth="1"/>
    <col min="779" max="779" width="12.85546875" style="1" bestFit="1" customWidth="1"/>
    <col min="780" max="780" width="12.85546875" style="1" customWidth="1"/>
    <col min="781" max="781" width="12.42578125" style="1" bestFit="1" customWidth="1"/>
    <col min="782" max="1027" width="9.140625" style="1"/>
    <col min="1028" max="1028" width="55.42578125" style="1" customWidth="1"/>
    <col min="1029" max="1029" width="6" style="1" customWidth="1"/>
    <col min="1030" max="1030" width="12.85546875" style="1" bestFit="1" customWidth="1"/>
    <col min="1031" max="1031" width="12.42578125" style="1" customWidth="1"/>
    <col min="1032" max="1032" width="12.7109375" style="1" customWidth="1"/>
    <col min="1033" max="1033" width="54.85546875" style="1" customWidth="1"/>
    <col min="1034" max="1034" width="6.5703125" style="1" customWidth="1"/>
    <col min="1035" max="1035" width="12.85546875" style="1" bestFit="1" customWidth="1"/>
    <col min="1036" max="1036" width="12.85546875" style="1" customWidth="1"/>
    <col min="1037" max="1037" width="12.42578125" style="1" bestFit="1" customWidth="1"/>
    <col min="1038" max="1283" width="9.140625" style="1"/>
    <col min="1284" max="1284" width="55.42578125" style="1" customWidth="1"/>
    <col min="1285" max="1285" width="6" style="1" customWidth="1"/>
    <col min="1286" max="1286" width="12.85546875" style="1" bestFit="1" customWidth="1"/>
    <col min="1287" max="1287" width="12.42578125" style="1" customWidth="1"/>
    <col min="1288" max="1288" width="12.7109375" style="1" customWidth="1"/>
    <col min="1289" max="1289" width="54.85546875" style="1" customWidth="1"/>
    <col min="1290" max="1290" width="6.5703125" style="1" customWidth="1"/>
    <col min="1291" max="1291" width="12.85546875" style="1" bestFit="1" customWidth="1"/>
    <col min="1292" max="1292" width="12.85546875" style="1" customWidth="1"/>
    <col min="1293" max="1293" width="12.42578125" style="1" bestFit="1" customWidth="1"/>
    <col min="1294" max="1539" width="9.140625" style="1"/>
    <col min="1540" max="1540" width="55.42578125" style="1" customWidth="1"/>
    <col min="1541" max="1541" width="6" style="1" customWidth="1"/>
    <col min="1542" max="1542" width="12.85546875" style="1" bestFit="1" customWidth="1"/>
    <col min="1543" max="1543" width="12.42578125" style="1" customWidth="1"/>
    <col min="1544" max="1544" width="12.7109375" style="1" customWidth="1"/>
    <col min="1545" max="1545" width="54.85546875" style="1" customWidth="1"/>
    <col min="1546" max="1546" width="6.5703125" style="1" customWidth="1"/>
    <col min="1547" max="1547" width="12.85546875" style="1" bestFit="1" customWidth="1"/>
    <col min="1548" max="1548" width="12.85546875" style="1" customWidth="1"/>
    <col min="1549" max="1549" width="12.42578125" style="1" bestFit="1" customWidth="1"/>
    <col min="1550" max="1795" width="9.140625" style="1"/>
    <col min="1796" max="1796" width="55.42578125" style="1" customWidth="1"/>
    <col min="1797" max="1797" width="6" style="1" customWidth="1"/>
    <col min="1798" max="1798" width="12.85546875" style="1" bestFit="1" customWidth="1"/>
    <col min="1799" max="1799" width="12.42578125" style="1" customWidth="1"/>
    <col min="1800" max="1800" width="12.7109375" style="1" customWidth="1"/>
    <col min="1801" max="1801" width="54.85546875" style="1" customWidth="1"/>
    <col min="1802" max="1802" width="6.5703125" style="1" customWidth="1"/>
    <col min="1803" max="1803" width="12.85546875" style="1" bestFit="1" customWidth="1"/>
    <col min="1804" max="1804" width="12.85546875" style="1" customWidth="1"/>
    <col min="1805" max="1805" width="12.42578125" style="1" bestFit="1" customWidth="1"/>
    <col min="1806" max="2051" width="9.140625" style="1"/>
    <col min="2052" max="2052" width="55.42578125" style="1" customWidth="1"/>
    <col min="2053" max="2053" width="6" style="1" customWidth="1"/>
    <col min="2054" max="2054" width="12.85546875" style="1" bestFit="1" customWidth="1"/>
    <col min="2055" max="2055" width="12.42578125" style="1" customWidth="1"/>
    <col min="2056" max="2056" width="12.7109375" style="1" customWidth="1"/>
    <col min="2057" max="2057" width="54.85546875" style="1" customWidth="1"/>
    <col min="2058" max="2058" width="6.5703125" style="1" customWidth="1"/>
    <col min="2059" max="2059" width="12.85546875" style="1" bestFit="1" customWidth="1"/>
    <col min="2060" max="2060" width="12.85546875" style="1" customWidth="1"/>
    <col min="2061" max="2061" width="12.42578125" style="1" bestFit="1" customWidth="1"/>
    <col min="2062" max="2307" width="9.140625" style="1"/>
    <col min="2308" max="2308" width="55.42578125" style="1" customWidth="1"/>
    <col min="2309" max="2309" width="6" style="1" customWidth="1"/>
    <col min="2310" max="2310" width="12.85546875" style="1" bestFit="1" customWidth="1"/>
    <col min="2311" max="2311" width="12.42578125" style="1" customWidth="1"/>
    <col min="2312" max="2312" width="12.7109375" style="1" customWidth="1"/>
    <col min="2313" max="2313" width="54.85546875" style="1" customWidth="1"/>
    <col min="2314" max="2314" width="6.5703125" style="1" customWidth="1"/>
    <col min="2315" max="2315" width="12.85546875" style="1" bestFit="1" customWidth="1"/>
    <col min="2316" max="2316" width="12.85546875" style="1" customWidth="1"/>
    <col min="2317" max="2317" width="12.42578125" style="1" bestFit="1" customWidth="1"/>
    <col min="2318" max="2563" width="9.140625" style="1"/>
    <col min="2564" max="2564" width="55.42578125" style="1" customWidth="1"/>
    <col min="2565" max="2565" width="6" style="1" customWidth="1"/>
    <col min="2566" max="2566" width="12.85546875" style="1" bestFit="1" customWidth="1"/>
    <col min="2567" max="2567" width="12.42578125" style="1" customWidth="1"/>
    <col min="2568" max="2568" width="12.7109375" style="1" customWidth="1"/>
    <col min="2569" max="2569" width="54.85546875" style="1" customWidth="1"/>
    <col min="2570" max="2570" width="6.5703125" style="1" customWidth="1"/>
    <col min="2571" max="2571" width="12.85546875" style="1" bestFit="1" customWidth="1"/>
    <col min="2572" max="2572" width="12.85546875" style="1" customWidth="1"/>
    <col min="2573" max="2573" width="12.42578125" style="1" bestFit="1" customWidth="1"/>
    <col min="2574" max="2819" width="9.140625" style="1"/>
    <col min="2820" max="2820" width="55.42578125" style="1" customWidth="1"/>
    <col min="2821" max="2821" width="6" style="1" customWidth="1"/>
    <col min="2822" max="2822" width="12.85546875" style="1" bestFit="1" customWidth="1"/>
    <col min="2823" max="2823" width="12.42578125" style="1" customWidth="1"/>
    <col min="2824" max="2824" width="12.7109375" style="1" customWidth="1"/>
    <col min="2825" max="2825" width="54.85546875" style="1" customWidth="1"/>
    <col min="2826" max="2826" width="6.5703125" style="1" customWidth="1"/>
    <col min="2827" max="2827" width="12.85546875" style="1" bestFit="1" customWidth="1"/>
    <col min="2828" max="2828" width="12.85546875" style="1" customWidth="1"/>
    <col min="2829" max="2829" width="12.42578125" style="1" bestFit="1" customWidth="1"/>
    <col min="2830" max="3075" width="9.140625" style="1"/>
    <col min="3076" max="3076" width="55.42578125" style="1" customWidth="1"/>
    <col min="3077" max="3077" width="6" style="1" customWidth="1"/>
    <col min="3078" max="3078" width="12.85546875" style="1" bestFit="1" customWidth="1"/>
    <col min="3079" max="3079" width="12.42578125" style="1" customWidth="1"/>
    <col min="3080" max="3080" width="12.7109375" style="1" customWidth="1"/>
    <col min="3081" max="3081" width="54.85546875" style="1" customWidth="1"/>
    <col min="3082" max="3082" width="6.5703125" style="1" customWidth="1"/>
    <col min="3083" max="3083" width="12.85546875" style="1" bestFit="1" customWidth="1"/>
    <col min="3084" max="3084" width="12.85546875" style="1" customWidth="1"/>
    <col min="3085" max="3085" width="12.42578125" style="1" bestFit="1" customWidth="1"/>
    <col min="3086" max="3331" width="9.140625" style="1"/>
    <col min="3332" max="3332" width="55.42578125" style="1" customWidth="1"/>
    <col min="3333" max="3333" width="6" style="1" customWidth="1"/>
    <col min="3334" max="3334" width="12.85546875" style="1" bestFit="1" customWidth="1"/>
    <col min="3335" max="3335" width="12.42578125" style="1" customWidth="1"/>
    <col min="3336" max="3336" width="12.7109375" style="1" customWidth="1"/>
    <col min="3337" max="3337" width="54.85546875" style="1" customWidth="1"/>
    <col min="3338" max="3338" width="6.5703125" style="1" customWidth="1"/>
    <col min="3339" max="3339" width="12.85546875" style="1" bestFit="1" customWidth="1"/>
    <col min="3340" max="3340" width="12.85546875" style="1" customWidth="1"/>
    <col min="3341" max="3341" width="12.42578125" style="1" bestFit="1" customWidth="1"/>
    <col min="3342" max="3587" width="9.140625" style="1"/>
    <col min="3588" max="3588" width="55.42578125" style="1" customWidth="1"/>
    <col min="3589" max="3589" width="6" style="1" customWidth="1"/>
    <col min="3590" max="3590" width="12.85546875" style="1" bestFit="1" customWidth="1"/>
    <col min="3591" max="3591" width="12.42578125" style="1" customWidth="1"/>
    <col min="3592" max="3592" width="12.7109375" style="1" customWidth="1"/>
    <col min="3593" max="3593" width="54.85546875" style="1" customWidth="1"/>
    <col min="3594" max="3594" width="6.5703125" style="1" customWidth="1"/>
    <col min="3595" max="3595" width="12.85546875" style="1" bestFit="1" customWidth="1"/>
    <col min="3596" max="3596" width="12.85546875" style="1" customWidth="1"/>
    <col min="3597" max="3597" width="12.42578125" style="1" bestFit="1" customWidth="1"/>
    <col min="3598" max="3843" width="9.140625" style="1"/>
    <col min="3844" max="3844" width="55.42578125" style="1" customWidth="1"/>
    <col min="3845" max="3845" width="6" style="1" customWidth="1"/>
    <col min="3846" max="3846" width="12.85546875" style="1" bestFit="1" customWidth="1"/>
    <col min="3847" max="3847" width="12.42578125" style="1" customWidth="1"/>
    <col min="3848" max="3848" width="12.7109375" style="1" customWidth="1"/>
    <col min="3849" max="3849" width="54.85546875" style="1" customWidth="1"/>
    <col min="3850" max="3850" width="6.5703125" style="1" customWidth="1"/>
    <col min="3851" max="3851" width="12.85546875" style="1" bestFit="1" customWidth="1"/>
    <col min="3852" max="3852" width="12.85546875" style="1" customWidth="1"/>
    <col min="3853" max="3853" width="12.42578125" style="1" bestFit="1" customWidth="1"/>
    <col min="3854" max="4099" width="9.140625" style="1"/>
    <col min="4100" max="4100" width="55.42578125" style="1" customWidth="1"/>
    <col min="4101" max="4101" width="6" style="1" customWidth="1"/>
    <col min="4102" max="4102" width="12.85546875" style="1" bestFit="1" customWidth="1"/>
    <col min="4103" max="4103" width="12.42578125" style="1" customWidth="1"/>
    <col min="4104" max="4104" width="12.7109375" style="1" customWidth="1"/>
    <col min="4105" max="4105" width="54.85546875" style="1" customWidth="1"/>
    <col min="4106" max="4106" width="6.5703125" style="1" customWidth="1"/>
    <col min="4107" max="4107" width="12.85546875" style="1" bestFit="1" customWidth="1"/>
    <col min="4108" max="4108" width="12.85546875" style="1" customWidth="1"/>
    <col min="4109" max="4109" width="12.42578125" style="1" bestFit="1" customWidth="1"/>
    <col min="4110" max="4355" width="9.140625" style="1"/>
    <col min="4356" max="4356" width="55.42578125" style="1" customWidth="1"/>
    <col min="4357" max="4357" width="6" style="1" customWidth="1"/>
    <col min="4358" max="4358" width="12.85546875" style="1" bestFit="1" customWidth="1"/>
    <col min="4359" max="4359" width="12.42578125" style="1" customWidth="1"/>
    <col min="4360" max="4360" width="12.7109375" style="1" customWidth="1"/>
    <col min="4361" max="4361" width="54.85546875" style="1" customWidth="1"/>
    <col min="4362" max="4362" width="6.5703125" style="1" customWidth="1"/>
    <col min="4363" max="4363" width="12.85546875" style="1" bestFit="1" customWidth="1"/>
    <col min="4364" max="4364" width="12.85546875" style="1" customWidth="1"/>
    <col min="4365" max="4365" width="12.42578125" style="1" bestFit="1" customWidth="1"/>
    <col min="4366" max="4611" width="9.140625" style="1"/>
    <col min="4612" max="4612" width="55.42578125" style="1" customWidth="1"/>
    <col min="4613" max="4613" width="6" style="1" customWidth="1"/>
    <col min="4614" max="4614" width="12.85546875" style="1" bestFit="1" customWidth="1"/>
    <col min="4615" max="4615" width="12.42578125" style="1" customWidth="1"/>
    <col min="4616" max="4616" width="12.7109375" style="1" customWidth="1"/>
    <col min="4617" max="4617" width="54.85546875" style="1" customWidth="1"/>
    <col min="4618" max="4618" width="6.5703125" style="1" customWidth="1"/>
    <col min="4619" max="4619" width="12.85546875" style="1" bestFit="1" customWidth="1"/>
    <col min="4620" max="4620" width="12.85546875" style="1" customWidth="1"/>
    <col min="4621" max="4621" width="12.42578125" style="1" bestFit="1" customWidth="1"/>
    <col min="4622" max="4867" width="9.140625" style="1"/>
    <col min="4868" max="4868" width="55.42578125" style="1" customWidth="1"/>
    <col min="4869" max="4869" width="6" style="1" customWidth="1"/>
    <col min="4870" max="4870" width="12.85546875" style="1" bestFit="1" customWidth="1"/>
    <col min="4871" max="4871" width="12.42578125" style="1" customWidth="1"/>
    <col min="4872" max="4872" width="12.7109375" style="1" customWidth="1"/>
    <col min="4873" max="4873" width="54.85546875" style="1" customWidth="1"/>
    <col min="4874" max="4874" width="6.5703125" style="1" customWidth="1"/>
    <col min="4875" max="4875" width="12.85546875" style="1" bestFit="1" customWidth="1"/>
    <col min="4876" max="4876" width="12.85546875" style="1" customWidth="1"/>
    <col min="4877" max="4877" width="12.42578125" style="1" bestFit="1" customWidth="1"/>
    <col min="4878" max="5123" width="9.140625" style="1"/>
    <col min="5124" max="5124" width="55.42578125" style="1" customWidth="1"/>
    <col min="5125" max="5125" width="6" style="1" customWidth="1"/>
    <col min="5126" max="5126" width="12.85546875" style="1" bestFit="1" customWidth="1"/>
    <col min="5127" max="5127" width="12.42578125" style="1" customWidth="1"/>
    <col min="5128" max="5128" width="12.7109375" style="1" customWidth="1"/>
    <col min="5129" max="5129" width="54.85546875" style="1" customWidth="1"/>
    <col min="5130" max="5130" width="6.5703125" style="1" customWidth="1"/>
    <col min="5131" max="5131" width="12.85546875" style="1" bestFit="1" customWidth="1"/>
    <col min="5132" max="5132" width="12.85546875" style="1" customWidth="1"/>
    <col min="5133" max="5133" width="12.42578125" style="1" bestFit="1" customWidth="1"/>
    <col min="5134" max="5379" width="9.140625" style="1"/>
    <col min="5380" max="5380" width="55.42578125" style="1" customWidth="1"/>
    <col min="5381" max="5381" width="6" style="1" customWidth="1"/>
    <col min="5382" max="5382" width="12.85546875" style="1" bestFit="1" customWidth="1"/>
    <col min="5383" max="5383" width="12.42578125" style="1" customWidth="1"/>
    <col min="5384" max="5384" width="12.7109375" style="1" customWidth="1"/>
    <col min="5385" max="5385" width="54.85546875" style="1" customWidth="1"/>
    <col min="5386" max="5386" width="6.5703125" style="1" customWidth="1"/>
    <col min="5387" max="5387" width="12.85546875" style="1" bestFit="1" customWidth="1"/>
    <col min="5388" max="5388" width="12.85546875" style="1" customWidth="1"/>
    <col min="5389" max="5389" width="12.42578125" style="1" bestFit="1" customWidth="1"/>
    <col min="5390" max="5635" width="9.140625" style="1"/>
    <col min="5636" max="5636" width="55.42578125" style="1" customWidth="1"/>
    <col min="5637" max="5637" width="6" style="1" customWidth="1"/>
    <col min="5638" max="5638" width="12.85546875" style="1" bestFit="1" customWidth="1"/>
    <col min="5639" max="5639" width="12.42578125" style="1" customWidth="1"/>
    <col min="5640" max="5640" width="12.7109375" style="1" customWidth="1"/>
    <col min="5641" max="5641" width="54.85546875" style="1" customWidth="1"/>
    <col min="5642" max="5642" width="6.5703125" style="1" customWidth="1"/>
    <col min="5643" max="5643" width="12.85546875" style="1" bestFit="1" customWidth="1"/>
    <col min="5644" max="5644" width="12.85546875" style="1" customWidth="1"/>
    <col min="5645" max="5645" width="12.42578125" style="1" bestFit="1" customWidth="1"/>
    <col min="5646" max="5891" width="9.140625" style="1"/>
    <col min="5892" max="5892" width="55.42578125" style="1" customWidth="1"/>
    <col min="5893" max="5893" width="6" style="1" customWidth="1"/>
    <col min="5894" max="5894" width="12.85546875" style="1" bestFit="1" customWidth="1"/>
    <col min="5895" max="5895" width="12.42578125" style="1" customWidth="1"/>
    <col min="5896" max="5896" width="12.7109375" style="1" customWidth="1"/>
    <col min="5897" max="5897" width="54.85546875" style="1" customWidth="1"/>
    <col min="5898" max="5898" width="6.5703125" style="1" customWidth="1"/>
    <col min="5899" max="5899" width="12.85546875" style="1" bestFit="1" customWidth="1"/>
    <col min="5900" max="5900" width="12.85546875" style="1" customWidth="1"/>
    <col min="5901" max="5901" width="12.42578125" style="1" bestFit="1" customWidth="1"/>
    <col min="5902" max="6147" width="9.140625" style="1"/>
    <col min="6148" max="6148" width="55.42578125" style="1" customWidth="1"/>
    <col min="6149" max="6149" width="6" style="1" customWidth="1"/>
    <col min="6150" max="6150" width="12.85546875" style="1" bestFit="1" customWidth="1"/>
    <col min="6151" max="6151" width="12.42578125" style="1" customWidth="1"/>
    <col min="6152" max="6152" width="12.7109375" style="1" customWidth="1"/>
    <col min="6153" max="6153" width="54.85546875" style="1" customWidth="1"/>
    <col min="6154" max="6154" width="6.5703125" style="1" customWidth="1"/>
    <col min="6155" max="6155" width="12.85546875" style="1" bestFit="1" customWidth="1"/>
    <col min="6156" max="6156" width="12.85546875" style="1" customWidth="1"/>
    <col min="6157" max="6157" width="12.42578125" style="1" bestFit="1" customWidth="1"/>
    <col min="6158" max="6403" width="9.140625" style="1"/>
    <col min="6404" max="6404" width="55.42578125" style="1" customWidth="1"/>
    <col min="6405" max="6405" width="6" style="1" customWidth="1"/>
    <col min="6406" max="6406" width="12.85546875" style="1" bestFit="1" customWidth="1"/>
    <col min="6407" max="6407" width="12.42578125" style="1" customWidth="1"/>
    <col min="6408" max="6408" width="12.7109375" style="1" customWidth="1"/>
    <col min="6409" max="6409" width="54.85546875" style="1" customWidth="1"/>
    <col min="6410" max="6410" width="6.5703125" style="1" customWidth="1"/>
    <col min="6411" max="6411" width="12.85546875" style="1" bestFit="1" customWidth="1"/>
    <col min="6412" max="6412" width="12.85546875" style="1" customWidth="1"/>
    <col min="6413" max="6413" width="12.42578125" style="1" bestFit="1" customWidth="1"/>
    <col min="6414" max="6659" width="9.140625" style="1"/>
    <col min="6660" max="6660" width="55.42578125" style="1" customWidth="1"/>
    <col min="6661" max="6661" width="6" style="1" customWidth="1"/>
    <col min="6662" max="6662" width="12.85546875" style="1" bestFit="1" customWidth="1"/>
    <col min="6663" max="6663" width="12.42578125" style="1" customWidth="1"/>
    <col min="6664" max="6664" width="12.7109375" style="1" customWidth="1"/>
    <col min="6665" max="6665" width="54.85546875" style="1" customWidth="1"/>
    <col min="6666" max="6666" width="6.5703125" style="1" customWidth="1"/>
    <col min="6667" max="6667" width="12.85546875" style="1" bestFit="1" customWidth="1"/>
    <col min="6668" max="6668" width="12.85546875" style="1" customWidth="1"/>
    <col min="6669" max="6669" width="12.42578125" style="1" bestFit="1" customWidth="1"/>
    <col min="6670" max="6915" width="9.140625" style="1"/>
    <col min="6916" max="6916" width="55.42578125" style="1" customWidth="1"/>
    <col min="6917" max="6917" width="6" style="1" customWidth="1"/>
    <col min="6918" max="6918" width="12.85546875" style="1" bestFit="1" customWidth="1"/>
    <col min="6919" max="6919" width="12.42578125" style="1" customWidth="1"/>
    <col min="6920" max="6920" width="12.7109375" style="1" customWidth="1"/>
    <col min="6921" max="6921" width="54.85546875" style="1" customWidth="1"/>
    <col min="6922" max="6922" width="6.5703125" style="1" customWidth="1"/>
    <col min="6923" max="6923" width="12.85546875" style="1" bestFit="1" customWidth="1"/>
    <col min="6924" max="6924" width="12.85546875" style="1" customWidth="1"/>
    <col min="6925" max="6925" width="12.42578125" style="1" bestFit="1" customWidth="1"/>
    <col min="6926" max="7171" width="9.140625" style="1"/>
    <col min="7172" max="7172" width="55.42578125" style="1" customWidth="1"/>
    <col min="7173" max="7173" width="6" style="1" customWidth="1"/>
    <col min="7174" max="7174" width="12.85546875" style="1" bestFit="1" customWidth="1"/>
    <col min="7175" max="7175" width="12.42578125" style="1" customWidth="1"/>
    <col min="7176" max="7176" width="12.7109375" style="1" customWidth="1"/>
    <col min="7177" max="7177" width="54.85546875" style="1" customWidth="1"/>
    <col min="7178" max="7178" width="6.5703125" style="1" customWidth="1"/>
    <col min="7179" max="7179" width="12.85546875" style="1" bestFit="1" customWidth="1"/>
    <col min="7180" max="7180" width="12.85546875" style="1" customWidth="1"/>
    <col min="7181" max="7181" width="12.42578125" style="1" bestFit="1" customWidth="1"/>
    <col min="7182" max="7427" width="9.140625" style="1"/>
    <col min="7428" max="7428" width="55.42578125" style="1" customWidth="1"/>
    <col min="7429" max="7429" width="6" style="1" customWidth="1"/>
    <col min="7430" max="7430" width="12.85546875" style="1" bestFit="1" customWidth="1"/>
    <col min="7431" max="7431" width="12.42578125" style="1" customWidth="1"/>
    <col min="7432" max="7432" width="12.7109375" style="1" customWidth="1"/>
    <col min="7433" max="7433" width="54.85546875" style="1" customWidth="1"/>
    <col min="7434" max="7434" width="6.5703125" style="1" customWidth="1"/>
    <col min="7435" max="7435" width="12.85546875" style="1" bestFit="1" customWidth="1"/>
    <col min="7436" max="7436" width="12.85546875" style="1" customWidth="1"/>
    <col min="7437" max="7437" width="12.42578125" style="1" bestFit="1" customWidth="1"/>
    <col min="7438" max="7683" width="9.140625" style="1"/>
    <col min="7684" max="7684" width="55.42578125" style="1" customWidth="1"/>
    <col min="7685" max="7685" width="6" style="1" customWidth="1"/>
    <col min="7686" max="7686" width="12.85546875" style="1" bestFit="1" customWidth="1"/>
    <col min="7687" max="7687" width="12.42578125" style="1" customWidth="1"/>
    <col min="7688" max="7688" width="12.7109375" style="1" customWidth="1"/>
    <col min="7689" max="7689" width="54.85546875" style="1" customWidth="1"/>
    <col min="7690" max="7690" width="6.5703125" style="1" customWidth="1"/>
    <col min="7691" max="7691" width="12.85546875" style="1" bestFit="1" customWidth="1"/>
    <col min="7692" max="7692" width="12.85546875" style="1" customWidth="1"/>
    <col min="7693" max="7693" width="12.42578125" style="1" bestFit="1" customWidth="1"/>
    <col min="7694" max="7939" width="9.140625" style="1"/>
    <col min="7940" max="7940" width="55.42578125" style="1" customWidth="1"/>
    <col min="7941" max="7941" width="6" style="1" customWidth="1"/>
    <col min="7942" max="7942" width="12.85546875" style="1" bestFit="1" customWidth="1"/>
    <col min="7943" max="7943" width="12.42578125" style="1" customWidth="1"/>
    <col min="7944" max="7944" width="12.7109375" style="1" customWidth="1"/>
    <col min="7945" max="7945" width="54.85546875" style="1" customWidth="1"/>
    <col min="7946" max="7946" width="6.5703125" style="1" customWidth="1"/>
    <col min="7947" max="7947" width="12.85546875" style="1" bestFit="1" customWidth="1"/>
    <col min="7948" max="7948" width="12.85546875" style="1" customWidth="1"/>
    <col min="7949" max="7949" width="12.42578125" style="1" bestFit="1" customWidth="1"/>
    <col min="7950" max="8195" width="9.140625" style="1"/>
    <col min="8196" max="8196" width="55.42578125" style="1" customWidth="1"/>
    <col min="8197" max="8197" width="6" style="1" customWidth="1"/>
    <col min="8198" max="8198" width="12.85546875" style="1" bestFit="1" customWidth="1"/>
    <col min="8199" max="8199" width="12.42578125" style="1" customWidth="1"/>
    <col min="8200" max="8200" width="12.7109375" style="1" customWidth="1"/>
    <col min="8201" max="8201" width="54.85546875" style="1" customWidth="1"/>
    <col min="8202" max="8202" width="6.5703125" style="1" customWidth="1"/>
    <col min="8203" max="8203" width="12.85546875" style="1" bestFit="1" customWidth="1"/>
    <col min="8204" max="8204" width="12.85546875" style="1" customWidth="1"/>
    <col min="8205" max="8205" width="12.42578125" style="1" bestFit="1" customWidth="1"/>
    <col min="8206" max="8451" width="9.140625" style="1"/>
    <col min="8452" max="8452" width="55.42578125" style="1" customWidth="1"/>
    <col min="8453" max="8453" width="6" style="1" customWidth="1"/>
    <col min="8454" max="8454" width="12.85546875" style="1" bestFit="1" customWidth="1"/>
    <col min="8455" max="8455" width="12.42578125" style="1" customWidth="1"/>
    <col min="8456" max="8456" width="12.7109375" style="1" customWidth="1"/>
    <col min="8457" max="8457" width="54.85546875" style="1" customWidth="1"/>
    <col min="8458" max="8458" width="6.5703125" style="1" customWidth="1"/>
    <col min="8459" max="8459" width="12.85546875" style="1" bestFit="1" customWidth="1"/>
    <col min="8460" max="8460" width="12.85546875" style="1" customWidth="1"/>
    <col min="8461" max="8461" width="12.42578125" style="1" bestFit="1" customWidth="1"/>
    <col min="8462" max="8707" width="9.140625" style="1"/>
    <col min="8708" max="8708" width="55.42578125" style="1" customWidth="1"/>
    <col min="8709" max="8709" width="6" style="1" customWidth="1"/>
    <col min="8710" max="8710" width="12.85546875" style="1" bestFit="1" customWidth="1"/>
    <col min="8711" max="8711" width="12.42578125" style="1" customWidth="1"/>
    <col min="8712" max="8712" width="12.7109375" style="1" customWidth="1"/>
    <col min="8713" max="8713" width="54.85546875" style="1" customWidth="1"/>
    <col min="8714" max="8714" width="6.5703125" style="1" customWidth="1"/>
    <col min="8715" max="8715" width="12.85546875" style="1" bestFit="1" customWidth="1"/>
    <col min="8716" max="8716" width="12.85546875" style="1" customWidth="1"/>
    <col min="8717" max="8717" width="12.42578125" style="1" bestFit="1" customWidth="1"/>
    <col min="8718" max="8963" width="9.140625" style="1"/>
    <col min="8964" max="8964" width="55.42578125" style="1" customWidth="1"/>
    <col min="8965" max="8965" width="6" style="1" customWidth="1"/>
    <col min="8966" max="8966" width="12.85546875" style="1" bestFit="1" customWidth="1"/>
    <col min="8967" max="8967" width="12.42578125" style="1" customWidth="1"/>
    <col min="8968" max="8968" width="12.7109375" style="1" customWidth="1"/>
    <col min="8969" max="8969" width="54.85546875" style="1" customWidth="1"/>
    <col min="8970" max="8970" width="6.5703125" style="1" customWidth="1"/>
    <col min="8971" max="8971" width="12.85546875" style="1" bestFit="1" customWidth="1"/>
    <col min="8972" max="8972" width="12.85546875" style="1" customWidth="1"/>
    <col min="8973" max="8973" width="12.42578125" style="1" bestFit="1" customWidth="1"/>
    <col min="8974" max="9219" width="9.140625" style="1"/>
    <col min="9220" max="9220" width="55.42578125" style="1" customWidth="1"/>
    <col min="9221" max="9221" width="6" style="1" customWidth="1"/>
    <col min="9222" max="9222" width="12.85546875" style="1" bestFit="1" customWidth="1"/>
    <col min="9223" max="9223" width="12.42578125" style="1" customWidth="1"/>
    <col min="9224" max="9224" width="12.7109375" style="1" customWidth="1"/>
    <col min="9225" max="9225" width="54.85546875" style="1" customWidth="1"/>
    <col min="9226" max="9226" width="6.5703125" style="1" customWidth="1"/>
    <col min="9227" max="9227" width="12.85546875" style="1" bestFit="1" customWidth="1"/>
    <col min="9228" max="9228" width="12.85546875" style="1" customWidth="1"/>
    <col min="9229" max="9229" width="12.42578125" style="1" bestFit="1" customWidth="1"/>
    <col min="9230" max="9475" width="9.140625" style="1"/>
    <col min="9476" max="9476" width="55.42578125" style="1" customWidth="1"/>
    <col min="9477" max="9477" width="6" style="1" customWidth="1"/>
    <col min="9478" max="9478" width="12.85546875" style="1" bestFit="1" customWidth="1"/>
    <col min="9479" max="9479" width="12.42578125" style="1" customWidth="1"/>
    <col min="9480" max="9480" width="12.7109375" style="1" customWidth="1"/>
    <col min="9481" max="9481" width="54.85546875" style="1" customWidth="1"/>
    <col min="9482" max="9482" width="6.5703125" style="1" customWidth="1"/>
    <col min="9483" max="9483" width="12.85546875" style="1" bestFit="1" customWidth="1"/>
    <col min="9484" max="9484" width="12.85546875" style="1" customWidth="1"/>
    <col min="9485" max="9485" width="12.42578125" style="1" bestFit="1" customWidth="1"/>
    <col min="9486" max="9731" width="9.140625" style="1"/>
    <col min="9732" max="9732" width="55.42578125" style="1" customWidth="1"/>
    <col min="9733" max="9733" width="6" style="1" customWidth="1"/>
    <col min="9734" max="9734" width="12.85546875" style="1" bestFit="1" customWidth="1"/>
    <col min="9735" max="9735" width="12.42578125" style="1" customWidth="1"/>
    <col min="9736" max="9736" width="12.7109375" style="1" customWidth="1"/>
    <col min="9737" max="9737" width="54.85546875" style="1" customWidth="1"/>
    <col min="9738" max="9738" width="6.5703125" style="1" customWidth="1"/>
    <col min="9739" max="9739" width="12.85546875" style="1" bestFit="1" customWidth="1"/>
    <col min="9740" max="9740" width="12.85546875" style="1" customWidth="1"/>
    <col min="9741" max="9741" width="12.42578125" style="1" bestFit="1" customWidth="1"/>
    <col min="9742" max="9987" width="9.140625" style="1"/>
    <col min="9988" max="9988" width="55.42578125" style="1" customWidth="1"/>
    <col min="9989" max="9989" width="6" style="1" customWidth="1"/>
    <col min="9990" max="9990" width="12.85546875" style="1" bestFit="1" customWidth="1"/>
    <col min="9991" max="9991" width="12.42578125" style="1" customWidth="1"/>
    <col min="9992" max="9992" width="12.7109375" style="1" customWidth="1"/>
    <col min="9993" max="9993" width="54.85546875" style="1" customWidth="1"/>
    <col min="9994" max="9994" width="6.5703125" style="1" customWidth="1"/>
    <col min="9995" max="9995" width="12.85546875" style="1" bestFit="1" customWidth="1"/>
    <col min="9996" max="9996" width="12.85546875" style="1" customWidth="1"/>
    <col min="9997" max="9997" width="12.42578125" style="1" bestFit="1" customWidth="1"/>
    <col min="9998" max="10243" width="9.140625" style="1"/>
    <col min="10244" max="10244" width="55.42578125" style="1" customWidth="1"/>
    <col min="10245" max="10245" width="6" style="1" customWidth="1"/>
    <col min="10246" max="10246" width="12.85546875" style="1" bestFit="1" customWidth="1"/>
    <col min="10247" max="10247" width="12.42578125" style="1" customWidth="1"/>
    <col min="10248" max="10248" width="12.7109375" style="1" customWidth="1"/>
    <col min="10249" max="10249" width="54.85546875" style="1" customWidth="1"/>
    <col min="10250" max="10250" width="6.5703125" style="1" customWidth="1"/>
    <col min="10251" max="10251" width="12.85546875" style="1" bestFit="1" customWidth="1"/>
    <col min="10252" max="10252" width="12.85546875" style="1" customWidth="1"/>
    <col min="10253" max="10253" width="12.42578125" style="1" bestFit="1" customWidth="1"/>
    <col min="10254" max="10499" width="9.140625" style="1"/>
    <col min="10500" max="10500" width="55.42578125" style="1" customWidth="1"/>
    <col min="10501" max="10501" width="6" style="1" customWidth="1"/>
    <col min="10502" max="10502" width="12.85546875" style="1" bestFit="1" customWidth="1"/>
    <col min="10503" max="10503" width="12.42578125" style="1" customWidth="1"/>
    <col min="10504" max="10504" width="12.7109375" style="1" customWidth="1"/>
    <col min="10505" max="10505" width="54.85546875" style="1" customWidth="1"/>
    <col min="10506" max="10506" width="6.5703125" style="1" customWidth="1"/>
    <col min="10507" max="10507" width="12.85546875" style="1" bestFit="1" customWidth="1"/>
    <col min="10508" max="10508" width="12.85546875" style="1" customWidth="1"/>
    <col min="10509" max="10509" width="12.42578125" style="1" bestFit="1" customWidth="1"/>
    <col min="10510" max="10755" width="9.140625" style="1"/>
    <col min="10756" max="10756" width="55.42578125" style="1" customWidth="1"/>
    <col min="10757" max="10757" width="6" style="1" customWidth="1"/>
    <col min="10758" max="10758" width="12.85546875" style="1" bestFit="1" customWidth="1"/>
    <col min="10759" max="10759" width="12.42578125" style="1" customWidth="1"/>
    <col min="10760" max="10760" width="12.7109375" style="1" customWidth="1"/>
    <col min="10761" max="10761" width="54.85546875" style="1" customWidth="1"/>
    <col min="10762" max="10762" width="6.5703125" style="1" customWidth="1"/>
    <col min="10763" max="10763" width="12.85546875" style="1" bestFit="1" customWidth="1"/>
    <col min="10764" max="10764" width="12.85546875" style="1" customWidth="1"/>
    <col min="10765" max="10765" width="12.42578125" style="1" bestFit="1" customWidth="1"/>
    <col min="10766" max="11011" width="9.140625" style="1"/>
    <col min="11012" max="11012" width="55.42578125" style="1" customWidth="1"/>
    <col min="11013" max="11013" width="6" style="1" customWidth="1"/>
    <col min="11014" max="11014" width="12.85546875" style="1" bestFit="1" customWidth="1"/>
    <col min="11015" max="11015" width="12.42578125" style="1" customWidth="1"/>
    <col min="11016" max="11016" width="12.7109375" style="1" customWidth="1"/>
    <col min="11017" max="11017" width="54.85546875" style="1" customWidth="1"/>
    <col min="11018" max="11018" width="6.5703125" style="1" customWidth="1"/>
    <col min="11019" max="11019" width="12.85546875" style="1" bestFit="1" customWidth="1"/>
    <col min="11020" max="11020" width="12.85546875" style="1" customWidth="1"/>
    <col min="11021" max="11021" width="12.42578125" style="1" bestFit="1" customWidth="1"/>
    <col min="11022" max="11267" width="9.140625" style="1"/>
    <col min="11268" max="11268" width="55.42578125" style="1" customWidth="1"/>
    <col min="11269" max="11269" width="6" style="1" customWidth="1"/>
    <col min="11270" max="11270" width="12.85546875" style="1" bestFit="1" customWidth="1"/>
    <col min="11271" max="11271" width="12.42578125" style="1" customWidth="1"/>
    <col min="11272" max="11272" width="12.7109375" style="1" customWidth="1"/>
    <col min="11273" max="11273" width="54.85546875" style="1" customWidth="1"/>
    <col min="11274" max="11274" width="6.5703125" style="1" customWidth="1"/>
    <col min="11275" max="11275" width="12.85546875" style="1" bestFit="1" customWidth="1"/>
    <col min="11276" max="11276" width="12.85546875" style="1" customWidth="1"/>
    <col min="11277" max="11277" width="12.42578125" style="1" bestFit="1" customWidth="1"/>
    <col min="11278" max="11523" width="9.140625" style="1"/>
    <col min="11524" max="11524" width="55.42578125" style="1" customWidth="1"/>
    <col min="11525" max="11525" width="6" style="1" customWidth="1"/>
    <col min="11526" max="11526" width="12.85546875" style="1" bestFit="1" customWidth="1"/>
    <col min="11527" max="11527" width="12.42578125" style="1" customWidth="1"/>
    <col min="11528" max="11528" width="12.7109375" style="1" customWidth="1"/>
    <col min="11529" max="11529" width="54.85546875" style="1" customWidth="1"/>
    <col min="11530" max="11530" width="6.5703125" style="1" customWidth="1"/>
    <col min="11531" max="11531" width="12.85546875" style="1" bestFit="1" customWidth="1"/>
    <col min="11532" max="11532" width="12.85546875" style="1" customWidth="1"/>
    <col min="11533" max="11533" width="12.42578125" style="1" bestFit="1" customWidth="1"/>
    <col min="11534" max="11779" width="9.140625" style="1"/>
    <col min="11780" max="11780" width="55.42578125" style="1" customWidth="1"/>
    <col min="11781" max="11781" width="6" style="1" customWidth="1"/>
    <col min="11782" max="11782" width="12.85546875" style="1" bestFit="1" customWidth="1"/>
    <col min="11783" max="11783" width="12.42578125" style="1" customWidth="1"/>
    <col min="11784" max="11784" width="12.7109375" style="1" customWidth="1"/>
    <col min="11785" max="11785" width="54.85546875" style="1" customWidth="1"/>
    <col min="11786" max="11786" width="6.5703125" style="1" customWidth="1"/>
    <col min="11787" max="11787" width="12.85546875" style="1" bestFit="1" customWidth="1"/>
    <col min="11788" max="11788" width="12.85546875" style="1" customWidth="1"/>
    <col min="11789" max="11789" width="12.42578125" style="1" bestFit="1" customWidth="1"/>
    <col min="11790" max="12035" width="9.140625" style="1"/>
    <col min="12036" max="12036" width="55.42578125" style="1" customWidth="1"/>
    <col min="12037" max="12037" width="6" style="1" customWidth="1"/>
    <col min="12038" max="12038" width="12.85546875" style="1" bestFit="1" customWidth="1"/>
    <col min="12039" max="12039" width="12.42578125" style="1" customWidth="1"/>
    <col min="12040" max="12040" width="12.7109375" style="1" customWidth="1"/>
    <col min="12041" max="12041" width="54.85546875" style="1" customWidth="1"/>
    <col min="12042" max="12042" width="6.5703125" style="1" customWidth="1"/>
    <col min="12043" max="12043" width="12.85546875" style="1" bestFit="1" customWidth="1"/>
    <col min="12044" max="12044" width="12.85546875" style="1" customWidth="1"/>
    <col min="12045" max="12045" width="12.42578125" style="1" bestFit="1" customWidth="1"/>
    <col min="12046" max="12291" width="9.140625" style="1"/>
    <col min="12292" max="12292" width="55.42578125" style="1" customWidth="1"/>
    <col min="12293" max="12293" width="6" style="1" customWidth="1"/>
    <col min="12294" max="12294" width="12.85546875" style="1" bestFit="1" customWidth="1"/>
    <col min="12295" max="12295" width="12.42578125" style="1" customWidth="1"/>
    <col min="12296" max="12296" width="12.7109375" style="1" customWidth="1"/>
    <col min="12297" max="12297" width="54.85546875" style="1" customWidth="1"/>
    <col min="12298" max="12298" width="6.5703125" style="1" customWidth="1"/>
    <col min="12299" max="12299" width="12.85546875" style="1" bestFit="1" customWidth="1"/>
    <col min="12300" max="12300" width="12.85546875" style="1" customWidth="1"/>
    <col min="12301" max="12301" width="12.42578125" style="1" bestFit="1" customWidth="1"/>
    <col min="12302" max="12547" width="9.140625" style="1"/>
    <col min="12548" max="12548" width="55.42578125" style="1" customWidth="1"/>
    <col min="12549" max="12549" width="6" style="1" customWidth="1"/>
    <col min="12550" max="12550" width="12.85546875" style="1" bestFit="1" customWidth="1"/>
    <col min="12551" max="12551" width="12.42578125" style="1" customWidth="1"/>
    <col min="12552" max="12552" width="12.7109375" style="1" customWidth="1"/>
    <col min="12553" max="12553" width="54.85546875" style="1" customWidth="1"/>
    <col min="12554" max="12554" width="6.5703125" style="1" customWidth="1"/>
    <col min="12555" max="12555" width="12.85546875" style="1" bestFit="1" customWidth="1"/>
    <col min="12556" max="12556" width="12.85546875" style="1" customWidth="1"/>
    <col min="12557" max="12557" width="12.42578125" style="1" bestFit="1" customWidth="1"/>
    <col min="12558" max="12803" width="9.140625" style="1"/>
    <col min="12804" max="12804" width="55.42578125" style="1" customWidth="1"/>
    <col min="12805" max="12805" width="6" style="1" customWidth="1"/>
    <col min="12806" max="12806" width="12.85546875" style="1" bestFit="1" customWidth="1"/>
    <col min="12807" max="12807" width="12.42578125" style="1" customWidth="1"/>
    <col min="12808" max="12808" width="12.7109375" style="1" customWidth="1"/>
    <col min="12809" max="12809" width="54.85546875" style="1" customWidth="1"/>
    <col min="12810" max="12810" width="6.5703125" style="1" customWidth="1"/>
    <col min="12811" max="12811" width="12.85546875" style="1" bestFit="1" customWidth="1"/>
    <col min="12812" max="12812" width="12.85546875" style="1" customWidth="1"/>
    <col min="12813" max="12813" width="12.42578125" style="1" bestFit="1" customWidth="1"/>
    <col min="12814" max="13059" width="9.140625" style="1"/>
    <col min="13060" max="13060" width="55.42578125" style="1" customWidth="1"/>
    <col min="13061" max="13061" width="6" style="1" customWidth="1"/>
    <col min="13062" max="13062" width="12.85546875" style="1" bestFit="1" customWidth="1"/>
    <col min="13063" max="13063" width="12.42578125" style="1" customWidth="1"/>
    <col min="13064" max="13064" width="12.7109375" style="1" customWidth="1"/>
    <col min="13065" max="13065" width="54.85546875" style="1" customWidth="1"/>
    <col min="13066" max="13066" width="6.5703125" style="1" customWidth="1"/>
    <col min="13067" max="13067" width="12.85546875" style="1" bestFit="1" customWidth="1"/>
    <col min="13068" max="13068" width="12.85546875" style="1" customWidth="1"/>
    <col min="13069" max="13069" width="12.42578125" style="1" bestFit="1" customWidth="1"/>
    <col min="13070" max="13315" width="9.140625" style="1"/>
    <col min="13316" max="13316" width="55.42578125" style="1" customWidth="1"/>
    <col min="13317" max="13317" width="6" style="1" customWidth="1"/>
    <col min="13318" max="13318" width="12.85546875" style="1" bestFit="1" customWidth="1"/>
    <col min="13319" max="13319" width="12.42578125" style="1" customWidth="1"/>
    <col min="13320" max="13320" width="12.7109375" style="1" customWidth="1"/>
    <col min="13321" max="13321" width="54.85546875" style="1" customWidth="1"/>
    <col min="13322" max="13322" width="6.5703125" style="1" customWidth="1"/>
    <col min="13323" max="13323" width="12.85546875" style="1" bestFit="1" customWidth="1"/>
    <col min="13324" max="13324" width="12.85546875" style="1" customWidth="1"/>
    <col min="13325" max="13325" width="12.42578125" style="1" bestFit="1" customWidth="1"/>
    <col min="13326" max="13571" width="9.140625" style="1"/>
    <col min="13572" max="13572" width="55.42578125" style="1" customWidth="1"/>
    <col min="13573" max="13573" width="6" style="1" customWidth="1"/>
    <col min="13574" max="13574" width="12.85546875" style="1" bestFit="1" customWidth="1"/>
    <col min="13575" max="13575" width="12.42578125" style="1" customWidth="1"/>
    <col min="13576" max="13576" width="12.7109375" style="1" customWidth="1"/>
    <col min="13577" max="13577" width="54.85546875" style="1" customWidth="1"/>
    <col min="13578" max="13578" width="6.5703125" style="1" customWidth="1"/>
    <col min="13579" max="13579" width="12.85546875" style="1" bestFit="1" customWidth="1"/>
    <col min="13580" max="13580" width="12.85546875" style="1" customWidth="1"/>
    <col min="13581" max="13581" width="12.42578125" style="1" bestFit="1" customWidth="1"/>
    <col min="13582" max="13827" width="9.140625" style="1"/>
    <col min="13828" max="13828" width="55.42578125" style="1" customWidth="1"/>
    <col min="13829" max="13829" width="6" style="1" customWidth="1"/>
    <col min="13830" max="13830" width="12.85546875" style="1" bestFit="1" customWidth="1"/>
    <col min="13831" max="13831" width="12.42578125" style="1" customWidth="1"/>
    <col min="13832" max="13832" width="12.7109375" style="1" customWidth="1"/>
    <col min="13833" max="13833" width="54.85546875" style="1" customWidth="1"/>
    <col min="13834" max="13834" width="6.5703125" style="1" customWidth="1"/>
    <col min="13835" max="13835" width="12.85546875" style="1" bestFit="1" customWidth="1"/>
    <col min="13836" max="13836" width="12.85546875" style="1" customWidth="1"/>
    <col min="13837" max="13837" width="12.42578125" style="1" bestFit="1" customWidth="1"/>
    <col min="13838" max="14083" width="9.140625" style="1"/>
    <col min="14084" max="14084" width="55.42578125" style="1" customWidth="1"/>
    <col min="14085" max="14085" width="6" style="1" customWidth="1"/>
    <col min="14086" max="14086" width="12.85546875" style="1" bestFit="1" customWidth="1"/>
    <col min="14087" max="14087" width="12.42578125" style="1" customWidth="1"/>
    <col min="14088" max="14088" width="12.7109375" style="1" customWidth="1"/>
    <col min="14089" max="14089" width="54.85546875" style="1" customWidth="1"/>
    <col min="14090" max="14090" width="6.5703125" style="1" customWidth="1"/>
    <col min="14091" max="14091" width="12.85546875" style="1" bestFit="1" customWidth="1"/>
    <col min="14092" max="14092" width="12.85546875" style="1" customWidth="1"/>
    <col min="14093" max="14093" width="12.42578125" style="1" bestFit="1" customWidth="1"/>
    <col min="14094" max="14339" width="9.140625" style="1"/>
    <col min="14340" max="14340" width="55.42578125" style="1" customWidth="1"/>
    <col min="14341" max="14341" width="6" style="1" customWidth="1"/>
    <col min="14342" max="14342" width="12.85546875" style="1" bestFit="1" customWidth="1"/>
    <col min="14343" max="14343" width="12.42578125" style="1" customWidth="1"/>
    <col min="14344" max="14344" width="12.7109375" style="1" customWidth="1"/>
    <col min="14345" max="14345" width="54.85546875" style="1" customWidth="1"/>
    <col min="14346" max="14346" width="6.5703125" style="1" customWidth="1"/>
    <col min="14347" max="14347" width="12.85546875" style="1" bestFit="1" customWidth="1"/>
    <col min="14348" max="14348" width="12.85546875" style="1" customWidth="1"/>
    <col min="14349" max="14349" width="12.42578125" style="1" bestFit="1" customWidth="1"/>
    <col min="14350" max="14595" width="9.140625" style="1"/>
    <col min="14596" max="14596" width="55.42578125" style="1" customWidth="1"/>
    <col min="14597" max="14597" width="6" style="1" customWidth="1"/>
    <col min="14598" max="14598" width="12.85546875" style="1" bestFit="1" customWidth="1"/>
    <col min="14599" max="14599" width="12.42578125" style="1" customWidth="1"/>
    <col min="14600" max="14600" width="12.7109375" style="1" customWidth="1"/>
    <col min="14601" max="14601" width="54.85546875" style="1" customWidth="1"/>
    <col min="14602" max="14602" width="6.5703125" style="1" customWidth="1"/>
    <col min="14603" max="14603" width="12.85546875" style="1" bestFit="1" customWidth="1"/>
    <col min="14604" max="14604" width="12.85546875" style="1" customWidth="1"/>
    <col min="14605" max="14605" width="12.42578125" style="1" bestFit="1" customWidth="1"/>
    <col min="14606" max="14851" width="9.140625" style="1"/>
    <col min="14852" max="14852" width="55.42578125" style="1" customWidth="1"/>
    <col min="14853" max="14853" width="6" style="1" customWidth="1"/>
    <col min="14854" max="14854" width="12.85546875" style="1" bestFit="1" customWidth="1"/>
    <col min="14855" max="14855" width="12.42578125" style="1" customWidth="1"/>
    <col min="14856" max="14856" width="12.7109375" style="1" customWidth="1"/>
    <col min="14857" max="14857" width="54.85546875" style="1" customWidth="1"/>
    <col min="14858" max="14858" width="6.5703125" style="1" customWidth="1"/>
    <col min="14859" max="14859" width="12.85546875" style="1" bestFit="1" customWidth="1"/>
    <col min="14860" max="14860" width="12.85546875" style="1" customWidth="1"/>
    <col min="14861" max="14861" width="12.42578125" style="1" bestFit="1" customWidth="1"/>
    <col min="14862" max="15107" width="9.140625" style="1"/>
    <col min="15108" max="15108" width="55.42578125" style="1" customWidth="1"/>
    <col min="15109" max="15109" width="6" style="1" customWidth="1"/>
    <col min="15110" max="15110" width="12.85546875" style="1" bestFit="1" customWidth="1"/>
    <col min="15111" max="15111" width="12.42578125" style="1" customWidth="1"/>
    <col min="15112" max="15112" width="12.7109375" style="1" customWidth="1"/>
    <col min="15113" max="15113" width="54.85546875" style="1" customWidth="1"/>
    <col min="15114" max="15114" width="6.5703125" style="1" customWidth="1"/>
    <col min="15115" max="15115" width="12.85546875" style="1" bestFit="1" customWidth="1"/>
    <col min="15116" max="15116" width="12.85546875" style="1" customWidth="1"/>
    <col min="15117" max="15117" width="12.42578125" style="1" bestFit="1" customWidth="1"/>
    <col min="15118" max="15363" width="9.140625" style="1"/>
    <col min="15364" max="15364" width="55.42578125" style="1" customWidth="1"/>
    <col min="15365" max="15365" width="6" style="1" customWidth="1"/>
    <col min="15366" max="15366" width="12.85546875" style="1" bestFit="1" customWidth="1"/>
    <col min="15367" max="15367" width="12.42578125" style="1" customWidth="1"/>
    <col min="15368" max="15368" width="12.7109375" style="1" customWidth="1"/>
    <col min="15369" max="15369" width="54.85546875" style="1" customWidth="1"/>
    <col min="15370" max="15370" width="6.5703125" style="1" customWidth="1"/>
    <col min="15371" max="15371" width="12.85546875" style="1" bestFit="1" customWidth="1"/>
    <col min="15372" max="15372" width="12.85546875" style="1" customWidth="1"/>
    <col min="15373" max="15373" width="12.42578125" style="1" bestFit="1" customWidth="1"/>
    <col min="15374" max="15619" width="9.140625" style="1"/>
    <col min="15620" max="15620" width="55.42578125" style="1" customWidth="1"/>
    <col min="15621" max="15621" width="6" style="1" customWidth="1"/>
    <col min="15622" max="15622" width="12.85546875" style="1" bestFit="1" customWidth="1"/>
    <col min="15623" max="15623" width="12.42578125" style="1" customWidth="1"/>
    <col min="15624" max="15624" width="12.7109375" style="1" customWidth="1"/>
    <col min="15625" max="15625" width="54.85546875" style="1" customWidth="1"/>
    <col min="15626" max="15626" width="6.5703125" style="1" customWidth="1"/>
    <col min="15627" max="15627" width="12.85546875" style="1" bestFit="1" customWidth="1"/>
    <col min="15628" max="15628" width="12.85546875" style="1" customWidth="1"/>
    <col min="15629" max="15629" width="12.42578125" style="1" bestFit="1" customWidth="1"/>
    <col min="15630" max="15875" width="9.140625" style="1"/>
    <col min="15876" max="15876" width="55.42578125" style="1" customWidth="1"/>
    <col min="15877" max="15877" width="6" style="1" customWidth="1"/>
    <col min="15878" max="15878" width="12.85546875" style="1" bestFit="1" customWidth="1"/>
    <col min="15879" max="15879" width="12.42578125" style="1" customWidth="1"/>
    <col min="15880" max="15880" width="12.7109375" style="1" customWidth="1"/>
    <col min="15881" max="15881" width="54.85546875" style="1" customWidth="1"/>
    <col min="15882" max="15882" width="6.5703125" style="1" customWidth="1"/>
    <col min="15883" max="15883" width="12.85546875" style="1" bestFit="1" customWidth="1"/>
    <col min="15884" max="15884" width="12.85546875" style="1" customWidth="1"/>
    <col min="15885" max="15885" width="12.42578125" style="1" bestFit="1" customWidth="1"/>
    <col min="15886" max="16131" width="9.140625" style="1"/>
    <col min="16132" max="16132" width="55.42578125" style="1" customWidth="1"/>
    <col min="16133" max="16133" width="6" style="1" customWidth="1"/>
    <col min="16134" max="16134" width="12.85546875" style="1" bestFit="1" customWidth="1"/>
    <col min="16135" max="16135" width="12.42578125" style="1" customWidth="1"/>
    <col min="16136" max="16136" width="12.7109375" style="1" customWidth="1"/>
    <col min="16137" max="16137" width="54.85546875" style="1" customWidth="1"/>
    <col min="16138" max="16138" width="6.5703125" style="1" customWidth="1"/>
    <col min="16139" max="16139" width="12.85546875" style="1" bestFit="1" customWidth="1"/>
    <col min="16140" max="16140" width="12.85546875" style="1" customWidth="1"/>
    <col min="16141" max="16141" width="12.42578125" style="1" bestFit="1" customWidth="1"/>
    <col min="16142" max="16384" width="9.140625" style="1"/>
  </cols>
  <sheetData>
    <row r="1" spans="1:13" x14ac:dyDescent="0.25">
      <c r="F1" s="2"/>
      <c r="G1" s="438" t="s">
        <v>894</v>
      </c>
      <c r="H1" s="438"/>
      <c r="I1" s="438"/>
      <c r="J1" s="438"/>
      <c r="K1" s="3"/>
      <c r="L1" s="3"/>
      <c r="M1" s="3"/>
    </row>
    <row r="2" spans="1:13" ht="19.5" customHeight="1" x14ac:dyDescent="0.25">
      <c r="G2" s="438"/>
      <c r="H2" s="438"/>
      <c r="I2" s="438"/>
      <c r="J2" s="438"/>
    </row>
    <row r="3" spans="1:13" x14ac:dyDescent="0.25">
      <c r="A3" s="451" t="s">
        <v>858</v>
      </c>
      <c r="B3" s="451"/>
      <c r="C3" s="451"/>
      <c r="D3" s="451"/>
      <c r="E3" s="451"/>
      <c r="F3" s="452"/>
      <c r="G3" s="452"/>
      <c r="H3" s="452"/>
      <c r="I3" s="452"/>
      <c r="J3" s="452"/>
      <c r="K3" s="4"/>
      <c r="L3" s="4"/>
      <c r="M3" s="4"/>
    </row>
    <row r="4" spans="1:13" x14ac:dyDescent="0.25">
      <c r="A4" s="452" t="s">
        <v>0</v>
      </c>
      <c r="B4" s="452"/>
      <c r="C4" s="452"/>
      <c r="D4" s="452"/>
      <c r="E4" s="452"/>
      <c r="F4" s="452"/>
      <c r="G4" s="452"/>
      <c r="H4" s="452"/>
      <c r="I4" s="452"/>
      <c r="J4" s="452"/>
      <c r="K4" s="4"/>
      <c r="L4" s="4"/>
      <c r="M4" s="4"/>
    </row>
    <row r="5" spans="1:13" ht="15.75" thickBot="1" x14ac:dyDescent="0.3">
      <c r="A5" s="5"/>
      <c r="B5" s="5"/>
      <c r="C5" s="5"/>
      <c r="D5" s="5"/>
      <c r="E5" s="5"/>
      <c r="F5" s="453" t="s">
        <v>1</v>
      </c>
      <c r="G5" s="453"/>
      <c r="H5" s="453"/>
      <c r="I5" s="453"/>
      <c r="J5" s="453"/>
      <c r="K5" s="6"/>
      <c r="L5" s="6"/>
      <c r="M5" s="6"/>
    </row>
    <row r="6" spans="1:13" ht="15.75" thickBot="1" x14ac:dyDescent="0.3">
      <c r="A6" s="454" t="s">
        <v>2</v>
      </c>
      <c r="B6" s="455"/>
      <c r="C6" s="455"/>
      <c r="D6" s="455"/>
      <c r="E6" s="456"/>
      <c r="F6" s="457" t="s">
        <v>3</v>
      </c>
      <c r="G6" s="458"/>
      <c r="H6" s="459"/>
      <c r="I6" s="459"/>
      <c r="J6" s="460"/>
      <c r="K6" s="7"/>
      <c r="L6" s="7"/>
      <c r="M6" s="7"/>
    </row>
    <row r="7" spans="1:13" ht="39" thickBot="1" x14ac:dyDescent="0.3">
      <c r="A7" s="8" t="s">
        <v>4</v>
      </c>
      <c r="B7" s="9" t="s">
        <v>5</v>
      </c>
      <c r="C7" s="10" t="s">
        <v>6</v>
      </c>
      <c r="D7" s="10" t="s">
        <v>7</v>
      </c>
      <c r="E7" s="11" t="s">
        <v>859</v>
      </c>
      <c r="F7" s="411" t="s">
        <v>8</v>
      </c>
      <c r="G7" s="412" t="s">
        <v>9</v>
      </c>
      <c r="H7" s="413" t="s">
        <v>6</v>
      </c>
      <c r="I7" s="413" t="s">
        <v>7</v>
      </c>
      <c r="J7" s="414" t="s">
        <v>859</v>
      </c>
      <c r="K7" s="12"/>
      <c r="L7" s="12"/>
      <c r="M7" s="12"/>
    </row>
    <row r="8" spans="1:13" ht="15.75" thickBot="1" x14ac:dyDescent="0.3">
      <c r="A8" s="461" t="s">
        <v>10</v>
      </c>
      <c r="B8" s="462"/>
      <c r="C8" s="462"/>
      <c r="D8" s="462"/>
      <c r="E8" s="462"/>
      <c r="F8" s="463"/>
      <c r="G8" s="463"/>
      <c r="H8" s="464"/>
      <c r="I8" s="464"/>
      <c r="J8" s="465"/>
      <c r="K8" s="13"/>
      <c r="L8" s="13"/>
      <c r="M8" s="13"/>
    </row>
    <row r="9" spans="1:13" ht="26.25" x14ac:dyDescent="0.25">
      <c r="A9" s="14" t="s">
        <v>11</v>
      </c>
      <c r="B9" s="15" t="s">
        <v>12</v>
      </c>
      <c r="C9" s="16">
        <f>SUM(D9:E9)</f>
        <v>57302000</v>
      </c>
      <c r="D9" s="16">
        <v>57302000</v>
      </c>
      <c r="E9" s="16"/>
      <c r="F9" s="17" t="s">
        <v>13</v>
      </c>
      <c r="G9" s="18" t="s">
        <v>14</v>
      </c>
      <c r="H9" s="19">
        <f t="shared" ref="H9:H14" si="0">SUM(I9:J9)</f>
        <v>42659000</v>
      </c>
      <c r="I9" s="19">
        <v>7194000</v>
      </c>
      <c r="J9" s="20">
        <v>35465000</v>
      </c>
      <c r="K9" s="21"/>
      <c r="L9" s="21"/>
      <c r="M9" s="21"/>
    </row>
    <row r="10" spans="1:13" ht="26.25" x14ac:dyDescent="0.25">
      <c r="A10" s="22" t="s">
        <v>15</v>
      </c>
      <c r="B10" s="23" t="s">
        <v>16</v>
      </c>
      <c r="C10" s="24">
        <f>SUM(D10:E10)</f>
        <v>28000000</v>
      </c>
      <c r="D10" s="24">
        <v>28000000</v>
      </c>
      <c r="E10" s="24"/>
      <c r="F10" s="25" t="s">
        <v>17</v>
      </c>
      <c r="G10" s="26" t="s">
        <v>18</v>
      </c>
      <c r="H10" s="27">
        <f t="shared" si="0"/>
        <v>7570000</v>
      </c>
      <c r="I10" s="27">
        <v>1365000</v>
      </c>
      <c r="J10" s="28">
        <v>6205000</v>
      </c>
      <c r="K10" s="21"/>
      <c r="L10" s="21"/>
      <c r="M10" s="21"/>
    </row>
    <row r="11" spans="1:13" x14ac:dyDescent="0.25">
      <c r="A11" s="22" t="s">
        <v>19</v>
      </c>
      <c r="B11" s="23" t="s">
        <v>20</v>
      </c>
      <c r="C11" s="24">
        <f>SUM(D11:E11)</f>
        <v>9123000</v>
      </c>
      <c r="D11" s="24">
        <v>2992000</v>
      </c>
      <c r="E11" s="24">
        <v>6131000</v>
      </c>
      <c r="F11" s="29" t="s">
        <v>21</v>
      </c>
      <c r="G11" s="26" t="s">
        <v>22</v>
      </c>
      <c r="H11" s="27">
        <f t="shared" si="0"/>
        <v>30563000</v>
      </c>
      <c r="I11" s="27">
        <v>15953000</v>
      </c>
      <c r="J11" s="28">
        <v>14610000</v>
      </c>
      <c r="K11" s="21"/>
      <c r="L11" s="21"/>
      <c r="M11" s="21"/>
    </row>
    <row r="12" spans="1:13" ht="15.75" thickBot="1" x14ac:dyDescent="0.3">
      <c r="A12" s="30" t="s">
        <v>23</v>
      </c>
      <c r="B12" s="31" t="s">
        <v>24</v>
      </c>
      <c r="C12" s="32">
        <f>SUM(D12:E12)</f>
        <v>455000</v>
      </c>
      <c r="D12" s="32">
        <v>455000</v>
      </c>
      <c r="E12" s="32"/>
      <c r="F12" s="22" t="s">
        <v>25</v>
      </c>
      <c r="G12" s="26" t="s">
        <v>26</v>
      </c>
      <c r="H12" s="27">
        <f t="shared" si="0"/>
        <v>1465000</v>
      </c>
      <c r="I12" s="27">
        <v>1465000</v>
      </c>
      <c r="J12" s="28">
        <v>0</v>
      </c>
      <c r="K12" s="21"/>
      <c r="L12" s="21"/>
      <c r="M12" s="21"/>
    </row>
    <row r="13" spans="1:13" ht="15.75" thickBot="1" x14ac:dyDescent="0.3">
      <c r="A13" s="441"/>
      <c r="B13" s="442"/>
      <c r="C13" s="442"/>
      <c r="D13" s="442"/>
      <c r="E13" s="442"/>
      <c r="F13" s="33" t="s">
        <v>27</v>
      </c>
      <c r="G13" s="34" t="s">
        <v>28</v>
      </c>
      <c r="H13" s="35">
        <f t="shared" si="0"/>
        <v>29854000</v>
      </c>
      <c r="I13" s="35">
        <v>29854000</v>
      </c>
      <c r="J13" s="36">
        <v>0</v>
      </c>
      <c r="K13" s="37"/>
      <c r="L13" s="37"/>
      <c r="M13" s="37"/>
    </row>
    <row r="14" spans="1:13" ht="26.25" thickBot="1" x14ac:dyDescent="0.3">
      <c r="A14" s="38" t="s">
        <v>29</v>
      </c>
      <c r="B14" s="39"/>
      <c r="C14" s="40">
        <f>SUM(D14:E14)</f>
        <v>94880000</v>
      </c>
      <c r="D14" s="40">
        <f>SUM(D9:D12)</f>
        <v>88749000</v>
      </c>
      <c r="E14" s="41">
        <f>SUM(E9:E12)</f>
        <v>6131000</v>
      </c>
      <c r="F14" s="42" t="s">
        <v>30</v>
      </c>
      <c r="G14" s="39"/>
      <c r="H14" s="43">
        <f t="shared" si="0"/>
        <v>112111000</v>
      </c>
      <c r="I14" s="43">
        <f>SUM(I9:I13)</f>
        <v>55831000</v>
      </c>
      <c r="J14" s="41">
        <f>SUM(J9:J13)</f>
        <v>56280000</v>
      </c>
      <c r="K14" s="44"/>
      <c r="L14" s="44"/>
      <c r="M14" s="44"/>
    </row>
    <row r="15" spans="1:13" ht="15.75" thickBot="1" x14ac:dyDescent="0.3">
      <c r="A15" s="443" t="s">
        <v>31</v>
      </c>
      <c r="B15" s="444"/>
      <c r="C15" s="444"/>
      <c r="D15" s="444"/>
      <c r="E15" s="444"/>
      <c r="F15" s="445"/>
      <c r="G15" s="445"/>
      <c r="H15" s="446"/>
      <c r="I15" s="446"/>
      <c r="J15" s="447"/>
      <c r="K15" s="45"/>
      <c r="L15" s="45"/>
      <c r="M15" s="45"/>
    </row>
    <row r="16" spans="1:13" x14ac:dyDescent="0.25">
      <c r="A16" s="17" t="s">
        <v>32</v>
      </c>
      <c r="B16" s="15" t="s">
        <v>33</v>
      </c>
      <c r="C16" s="16">
        <f>SUM(D16:E16)</f>
        <v>0</v>
      </c>
      <c r="D16" s="16"/>
      <c r="E16" s="46"/>
      <c r="F16" s="47" t="s">
        <v>34</v>
      </c>
      <c r="G16" s="48" t="s">
        <v>35</v>
      </c>
      <c r="H16" s="49">
        <f>SUM(I16:J16)</f>
        <v>7121000</v>
      </c>
      <c r="I16" s="49">
        <v>5804000</v>
      </c>
      <c r="J16" s="50">
        <v>1317000</v>
      </c>
      <c r="K16" s="37"/>
      <c r="L16" s="37"/>
      <c r="M16" s="37"/>
    </row>
    <row r="17" spans="1:13" x14ac:dyDescent="0.25">
      <c r="A17" s="51" t="s">
        <v>36</v>
      </c>
      <c r="B17" s="23" t="s">
        <v>37</v>
      </c>
      <c r="C17" s="24">
        <f>SUM(D17:E17)</f>
        <v>0</v>
      </c>
      <c r="D17" s="24"/>
      <c r="E17" s="52"/>
      <c r="F17" s="53" t="s">
        <v>38</v>
      </c>
      <c r="G17" s="54" t="s">
        <v>39</v>
      </c>
      <c r="H17" s="55">
        <f>SUM(I17:J17)</f>
        <v>23713000</v>
      </c>
      <c r="I17" s="55">
        <v>23713000</v>
      </c>
      <c r="J17" s="36"/>
      <c r="K17" s="37"/>
      <c r="L17" s="37"/>
      <c r="M17" s="37"/>
    </row>
    <row r="18" spans="1:13" ht="15.75" thickBot="1" x14ac:dyDescent="0.3">
      <c r="A18" s="30" t="s">
        <v>40</v>
      </c>
      <c r="B18" s="31" t="s">
        <v>41</v>
      </c>
      <c r="C18" s="32">
        <f>SUM(D18:E18)</f>
        <v>0</v>
      </c>
      <c r="D18" s="32"/>
      <c r="E18" s="56"/>
      <c r="F18" s="57" t="s">
        <v>42</v>
      </c>
      <c r="G18" s="58" t="s">
        <v>43</v>
      </c>
      <c r="H18" s="59">
        <f>SUM(I18:J18)</f>
        <v>28000</v>
      </c>
      <c r="I18" s="59">
        <v>28000</v>
      </c>
      <c r="J18" s="60"/>
      <c r="K18" s="37"/>
      <c r="L18" s="37"/>
      <c r="M18" s="37"/>
    </row>
    <row r="19" spans="1:13" ht="26.25" thickBot="1" x14ac:dyDescent="0.3">
      <c r="A19" s="38" t="s">
        <v>44</v>
      </c>
      <c r="B19" s="42"/>
      <c r="C19" s="61">
        <f>SUM(D19:E19)</f>
        <v>0</v>
      </c>
      <c r="D19" s="61"/>
      <c r="E19" s="61">
        <f>SUM(E16:E18)</f>
        <v>0</v>
      </c>
      <c r="F19" s="62" t="s">
        <v>45</v>
      </c>
      <c r="G19" s="63"/>
      <c r="H19" s="64">
        <f>SUM(I19:J19)</f>
        <v>30862000</v>
      </c>
      <c r="I19" s="64">
        <f>SUM(I16:I18)</f>
        <v>29545000</v>
      </c>
      <c r="J19" s="65">
        <f>SUM(J16:J18)</f>
        <v>1317000</v>
      </c>
      <c r="K19" s="44"/>
      <c r="L19" s="44"/>
      <c r="M19" s="44"/>
    </row>
    <row r="20" spans="1:13" ht="15.75" thickBot="1" x14ac:dyDescent="0.3">
      <c r="A20" s="448" t="s">
        <v>46</v>
      </c>
      <c r="B20" s="449"/>
      <c r="C20" s="449"/>
      <c r="D20" s="449"/>
      <c r="E20" s="449"/>
      <c r="F20" s="449"/>
      <c r="G20" s="449"/>
      <c r="H20" s="449"/>
      <c r="I20" s="449"/>
      <c r="J20" s="450"/>
      <c r="K20" s="45"/>
      <c r="L20" s="45"/>
      <c r="M20" s="45"/>
    </row>
    <row r="21" spans="1:13" x14ac:dyDescent="0.25">
      <c r="A21" s="22" t="s">
        <v>47</v>
      </c>
      <c r="B21" s="66" t="s">
        <v>48</v>
      </c>
      <c r="C21" s="67">
        <f>SUM(D21:E21)</f>
        <v>0</v>
      </c>
      <c r="D21" s="67"/>
      <c r="E21" s="67"/>
      <c r="F21" s="68" t="s">
        <v>49</v>
      </c>
      <c r="G21" s="69" t="s">
        <v>50</v>
      </c>
      <c r="H21" s="70">
        <f>SUM(I21:J21)</f>
        <v>1907000</v>
      </c>
      <c r="I21" s="70">
        <v>1907000</v>
      </c>
      <c r="J21" s="71"/>
      <c r="K21" s="37"/>
      <c r="L21" s="37"/>
      <c r="M21" s="37"/>
    </row>
    <row r="22" spans="1:13" x14ac:dyDescent="0.25">
      <c r="A22" s="68" t="s">
        <v>51</v>
      </c>
      <c r="B22" s="69" t="s">
        <v>52</v>
      </c>
      <c r="C22" s="72">
        <f>SUM(D22:E22)</f>
        <v>51466000</v>
      </c>
      <c r="D22" s="72"/>
      <c r="E22" s="72">
        <v>51466000</v>
      </c>
      <c r="F22" s="68" t="s">
        <v>51</v>
      </c>
      <c r="G22" s="73" t="s">
        <v>53</v>
      </c>
      <c r="H22" s="74">
        <f>SUM(I22:J22)</f>
        <v>51466000</v>
      </c>
      <c r="I22" s="74">
        <v>51466000</v>
      </c>
      <c r="J22" s="75"/>
      <c r="K22" s="37"/>
      <c r="L22" s="37"/>
      <c r="M22" s="37"/>
    </row>
    <row r="23" spans="1:13" ht="15.75" thickBot="1" x14ac:dyDescent="0.3">
      <c r="A23" s="76" t="s">
        <v>54</v>
      </c>
      <c r="B23" s="77" t="s">
        <v>55</v>
      </c>
      <c r="C23" s="78">
        <f>SUM(D23:E23)</f>
        <v>50000000</v>
      </c>
      <c r="D23" s="78">
        <v>50000000</v>
      </c>
      <c r="E23" s="78"/>
      <c r="F23" s="76" t="s">
        <v>56</v>
      </c>
      <c r="G23" s="77" t="s">
        <v>57</v>
      </c>
      <c r="H23" s="79">
        <f>SUM(I23:J23)</f>
        <v>0</v>
      </c>
      <c r="I23" s="79"/>
      <c r="J23" s="80"/>
      <c r="K23" s="37"/>
      <c r="L23" s="37"/>
      <c r="M23" s="37"/>
    </row>
    <row r="24" spans="1:13" ht="15.75" thickBot="1" x14ac:dyDescent="0.3">
      <c r="A24" s="81" t="s">
        <v>58</v>
      </c>
      <c r="B24" s="82"/>
      <c r="C24" s="83">
        <f>SUM(C21:C23)</f>
        <v>101466000</v>
      </c>
      <c r="D24" s="83">
        <f>SUM(D21:D23)</f>
        <v>50000000</v>
      </c>
      <c r="E24" s="83">
        <f>SUM(E21:E23)</f>
        <v>51466000</v>
      </c>
      <c r="F24" s="81" t="s">
        <v>59</v>
      </c>
      <c r="G24" s="84"/>
      <c r="H24" s="85">
        <f>SUM(I24:J24)</f>
        <v>53373000</v>
      </c>
      <c r="I24" s="85">
        <f>SUM(I21:I23)</f>
        <v>53373000</v>
      </c>
      <c r="J24" s="86">
        <f>SUM(J21:J23)</f>
        <v>0</v>
      </c>
      <c r="K24" s="87"/>
      <c r="L24" s="87"/>
      <c r="M24" s="87"/>
    </row>
    <row r="25" spans="1:13" ht="29.25" thickBot="1" x14ac:dyDescent="0.3">
      <c r="A25" s="88" t="s">
        <v>60</v>
      </c>
      <c r="B25" s="89"/>
      <c r="C25" s="90">
        <f>SUM(D25:E25)</f>
        <v>196346000</v>
      </c>
      <c r="D25" s="90">
        <f>D14+D19+D24</f>
        <v>138749000</v>
      </c>
      <c r="E25" s="90">
        <f>E14+E19+E24</f>
        <v>57597000</v>
      </c>
      <c r="F25" s="88" t="s">
        <v>61</v>
      </c>
      <c r="G25" s="91"/>
      <c r="H25" s="92">
        <f>SUM(I25:J25)</f>
        <v>196346000</v>
      </c>
      <c r="I25" s="92">
        <f>I14+I19+I24</f>
        <v>138749000</v>
      </c>
      <c r="J25" s="93">
        <f>SUM(J14,J19,J24)</f>
        <v>57597000</v>
      </c>
      <c r="K25" s="94"/>
      <c r="L25" s="94"/>
      <c r="M25" s="94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95"/>
      <c r="K26" s="95"/>
      <c r="L26" s="95"/>
      <c r="M26" s="95"/>
    </row>
    <row r="27" spans="1:13" x14ac:dyDescent="0.25">
      <c r="A27" s="5"/>
      <c r="B27" s="5"/>
      <c r="C27" s="95"/>
      <c r="D27" s="95"/>
      <c r="E27" s="95"/>
      <c r="F27" s="5"/>
      <c r="G27" s="5"/>
      <c r="H27" s="5"/>
      <c r="I27" s="5"/>
      <c r="J27" s="95"/>
      <c r="K27" s="95"/>
      <c r="L27" s="95"/>
      <c r="M27" s="95"/>
    </row>
    <row r="28" spans="1:13" x14ac:dyDescent="0.25">
      <c r="I28" s="439"/>
    </row>
    <row r="29" spans="1:13" x14ac:dyDescent="0.25">
      <c r="I29" s="440"/>
    </row>
    <row r="30" spans="1:13" x14ac:dyDescent="0.25">
      <c r="I30" s="440"/>
    </row>
    <row r="31" spans="1:13" x14ac:dyDescent="0.25">
      <c r="I31" s="440"/>
    </row>
  </sheetData>
  <mergeCells count="11">
    <mergeCell ref="G1:J2"/>
    <mergeCell ref="I28:I31"/>
    <mergeCell ref="A13:E13"/>
    <mergeCell ref="A15:J15"/>
    <mergeCell ref="A20:J20"/>
    <mergeCell ref="A3:J3"/>
    <mergeCell ref="A4:J4"/>
    <mergeCell ref="F5:J5"/>
    <mergeCell ref="A6:E6"/>
    <mergeCell ref="F6:J6"/>
    <mergeCell ref="A8:J8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L23"/>
  <sheetViews>
    <sheetView workbookViewId="0">
      <selection activeCell="D8" sqref="D7:D8"/>
    </sheetView>
  </sheetViews>
  <sheetFormatPr defaultRowHeight="15.75" x14ac:dyDescent="0.25"/>
  <cols>
    <col min="1" max="1" width="5.28515625" style="156" customWidth="1"/>
    <col min="2" max="2" width="65.28515625" style="156" customWidth="1"/>
    <col min="3" max="3" width="18.5703125" style="257" customWidth="1"/>
    <col min="4" max="5" width="18" style="257" customWidth="1"/>
    <col min="6" max="6" width="18.42578125" style="257" customWidth="1"/>
    <col min="7" max="16384" width="9.140625" style="156"/>
  </cols>
  <sheetData>
    <row r="2" spans="2:12" ht="53.25" customHeight="1" x14ac:dyDescent="0.25">
      <c r="C2" s="2"/>
      <c r="D2" s="2"/>
      <c r="E2" s="578" t="s">
        <v>902</v>
      </c>
      <c r="F2" s="578"/>
      <c r="G2" s="570"/>
      <c r="H2" s="570"/>
      <c r="I2" s="570"/>
      <c r="J2" s="570"/>
      <c r="K2" s="158"/>
      <c r="L2" s="158"/>
    </row>
    <row r="3" spans="2:12" x14ac:dyDescent="0.25">
      <c r="C3" s="2"/>
      <c r="D3" s="2"/>
      <c r="E3" s="2"/>
      <c r="F3" s="2"/>
      <c r="G3" s="244"/>
      <c r="H3" s="244"/>
      <c r="I3" s="244"/>
      <c r="J3" s="244"/>
      <c r="K3" s="158"/>
      <c r="L3" s="158"/>
    </row>
    <row r="4" spans="2:12" ht="18.75" x14ac:dyDescent="0.25">
      <c r="B4" s="571" t="s">
        <v>891</v>
      </c>
      <c r="C4" s="571"/>
      <c r="D4" s="571"/>
      <c r="E4" s="571"/>
      <c r="F4" s="571"/>
    </row>
    <row r="5" spans="2:12" ht="19.5" thickBot="1" x14ac:dyDescent="0.3">
      <c r="B5" s="245"/>
      <c r="C5" s="245"/>
      <c r="D5" s="245"/>
      <c r="E5" s="245"/>
      <c r="F5" s="246" t="s">
        <v>1</v>
      </c>
    </row>
    <row r="6" spans="2:12" s="176" customFormat="1" x14ac:dyDescent="0.25">
      <c r="B6" s="572" t="s">
        <v>231</v>
      </c>
      <c r="C6" s="574" t="s">
        <v>232</v>
      </c>
      <c r="D6" s="574"/>
      <c r="E6" s="575"/>
      <c r="F6" s="576" t="s">
        <v>6</v>
      </c>
    </row>
    <row r="7" spans="2:12" s="176" customFormat="1" x14ac:dyDescent="0.25">
      <c r="B7" s="573"/>
      <c r="C7" s="247" t="s">
        <v>233</v>
      </c>
      <c r="D7" s="247" t="s">
        <v>234</v>
      </c>
      <c r="E7" s="248" t="s">
        <v>235</v>
      </c>
      <c r="F7" s="577"/>
    </row>
    <row r="8" spans="2:12" x14ac:dyDescent="0.25">
      <c r="B8" s="249" t="s">
        <v>236</v>
      </c>
      <c r="C8" s="250"/>
      <c r="D8" s="250"/>
      <c r="E8" s="251"/>
      <c r="F8" s="305">
        <f>SUM(C8:E8)</f>
        <v>0</v>
      </c>
    </row>
    <row r="9" spans="2:12" x14ac:dyDescent="0.25">
      <c r="B9" s="249" t="s">
        <v>237</v>
      </c>
      <c r="C9" s="250"/>
      <c r="D9" s="250"/>
      <c r="E9" s="251"/>
      <c r="F9" s="305">
        <f t="shared" ref="F9:F18" si="0">SUM(C9:E9)</f>
        <v>0</v>
      </c>
    </row>
    <row r="10" spans="2:12" x14ac:dyDescent="0.25">
      <c r="B10" s="249" t="s">
        <v>238</v>
      </c>
      <c r="C10" s="250"/>
      <c r="D10" s="250"/>
      <c r="E10" s="251"/>
      <c r="F10" s="305">
        <f t="shared" si="0"/>
        <v>0</v>
      </c>
    </row>
    <row r="11" spans="2:12" x14ac:dyDescent="0.25">
      <c r="B11" s="249" t="s">
        <v>239</v>
      </c>
      <c r="C11" s="250"/>
      <c r="D11" s="250"/>
      <c r="E11" s="251"/>
      <c r="F11" s="305">
        <f t="shared" si="0"/>
        <v>0</v>
      </c>
    </row>
    <row r="12" spans="2:12" x14ac:dyDescent="0.25">
      <c r="B12" s="249" t="s">
        <v>240</v>
      </c>
      <c r="C12" s="250"/>
      <c r="D12" s="250"/>
      <c r="E12" s="251"/>
      <c r="F12" s="305">
        <f t="shared" si="0"/>
        <v>0</v>
      </c>
    </row>
    <row r="13" spans="2:12" x14ac:dyDescent="0.25">
      <c r="B13" s="249" t="s">
        <v>241</v>
      </c>
      <c r="C13" s="250">
        <v>569726</v>
      </c>
      <c r="D13" s="250">
        <v>289350</v>
      </c>
      <c r="E13" s="251"/>
      <c r="F13" s="305">
        <f t="shared" si="0"/>
        <v>859076</v>
      </c>
    </row>
    <row r="14" spans="2:12" x14ac:dyDescent="0.25">
      <c r="B14" s="249" t="s">
        <v>335</v>
      </c>
      <c r="C14" s="250"/>
      <c r="D14" s="250"/>
      <c r="E14" s="251"/>
      <c r="F14" s="305"/>
    </row>
    <row r="15" spans="2:12" x14ac:dyDescent="0.25">
      <c r="B15" s="249" t="s">
        <v>242</v>
      </c>
      <c r="C15" s="250"/>
      <c r="D15" s="250"/>
      <c r="E15" s="251"/>
      <c r="F15" s="305">
        <f t="shared" si="0"/>
        <v>0</v>
      </c>
    </row>
    <row r="16" spans="2:12" x14ac:dyDescent="0.25">
      <c r="B16" s="249" t="s">
        <v>243</v>
      </c>
      <c r="C16" s="250"/>
      <c r="D16" s="250"/>
      <c r="E16" s="251"/>
      <c r="F16" s="305">
        <f t="shared" si="0"/>
        <v>0</v>
      </c>
    </row>
    <row r="17" spans="2:6" x14ac:dyDescent="0.25">
      <c r="B17" s="252" t="s">
        <v>244</v>
      </c>
      <c r="C17" s="250"/>
      <c r="D17" s="250"/>
      <c r="E17" s="251"/>
      <c r="F17" s="305">
        <f t="shared" si="0"/>
        <v>0</v>
      </c>
    </row>
    <row r="18" spans="2:6" x14ac:dyDescent="0.25">
      <c r="B18" s="252" t="s">
        <v>245</v>
      </c>
      <c r="C18" s="250"/>
      <c r="D18" s="253"/>
      <c r="E18" s="254"/>
      <c r="F18" s="305">
        <f t="shared" si="0"/>
        <v>0</v>
      </c>
    </row>
    <row r="19" spans="2:6" x14ac:dyDescent="0.25">
      <c r="B19" s="252" t="s">
        <v>246</v>
      </c>
      <c r="C19" s="250"/>
      <c r="D19" s="250"/>
      <c r="E19" s="251"/>
      <c r="F19" s="306">
        <v>0</v>
      </c>
    </row>
    <row r="20" spans="2:6" ht="31.5" x14ac:dyDescent="0.25">
      <c r="B20" s="252" t="s">
        <v>247</v>
      </c>
      <c r="C20" s="250"/>
      <c r="D20" s="250"/>
      <c r="E20" s="251"/>
      <c r="F20" s="306">
        <v>0</v>
      </c>
    </row>
    <row r="21" spans="2:6" ht="31.5" x14ac:dyDescent="0.25">
      <c r="B21" s="252" t="s">
        <v>248</v>
      </c>
      <c r="C21" s="250"/>
      <c r="D21" s="250"/>
      <c r="E21" s="251"/>
      <c r="F21" s="306">
        <v>0</v>
      </c>
    </row>
    <row r="22" spans="2:6" x14ac:dyDescent="0.25">
      <c r="B22" s="252" t="s">
        <v>293</v>
      </c>
      <c r="C22" s="250">
        <v>0</v>
      </c>
      <c r="D22" s="250">
        <v>0</v>
      </c>
      <c r="E22" s="251">
        <v>0</v>
      </c>
      <c r="F22" s="306">
        <v>0</v>
      </c>
    </row>
    <row r="23" spans="2:6" ht="16.5" thickBot="1" x14ac:dyDescent="0.3">
      <c r="B23" s="255" t="s">
        <v>249</v>
      </c>
      <c r="C23" s="256">
        <f>SUM(C8:C22)</f>
        <v>569726</v>
      </c>
      <c r="D23" s="256">
        <f t="shared" ref="D23:F23" si="1">SUM(D8:D22)</f>
        <v>289350</v>
      </c>
      <c r="E23" s="256">
        <f t="shared" si="1"/>
        <v>0</v>
      </c>
      <c r="F23" s="256">
        <f t="shared" si="1"/>
        <v>859076</v>
      </c>
    </row>
  </sheetData>
  <mergeCells count="6">
    <mergeCell ref="G2:J2"/>
    <mergeCell ref="B4:F4"/>
    <mergeCell ref="B6:B7"/>
    <mergeCell ref="C6:E6"/>
    <mergeCell ref="F6:F7"/>
    <mergeCell ref="E2:F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1"/>
  <sheetViews>
    <sheetView workbookViewId="0">
      <selection activeCell="I18" sqref="I18"/>
    </sheetView>
  </sheetViews>
  <sheetFormatPr defaultRowHeight="15" x14ac:dyDescent="0.25"/>
  <cols>
    <col min="1" max="1" width="2.85546875" customWidth="1"/>
    <col min="2" max="2" width="4.140625" customWidth="1"/>
    <col min="3" max="3" width="6.42578125" customWidth="1"/>
    <col min="11" max="11" width="13.140625" customWidth="1"/>
    <col min="12" max="15" width="14.28515625" bestFit="1" customWidth="1"/>
    <col min="19" max="19" width="14.5703125" customWidth="1"/>
  </cols>
  <sheetData>
    <row r="1" spans="1:20" ht="12.75" customHeight="1" x14ac:dyDescent="0.25">
      <c r="A1" s="588"/>
      <c r="B1" s="588"/>
      <c r="C1" s="588"/>
      <c r="D1" s="588"/>
      <c r="E1" s="110"/>
      <c r="F1" s="110"/>
      <c r="G1" s="110"/>
      <c r="M1" s="593" t="s">
        <v>903</v>
      </c>
      <c r="N1" s="593"/>
      <c r="O1" s="593"/>
      <c r="P1" s="589"/>
      <c r="Q1" s="589"/>
      <c r="R1" s="589"/>
      <c r="S1" s="589"/>
      <c r="T1" s="258"/>
    </row>
    <row r="2" spans="1:20" ht="12.75" customHeight="1" x14ac:dyDescent="0.25">
      <c r="A2" s="588"/>
      <c r="B2" s="588"/>
      <c r="C2" s="588"/>
      <c r="D2" s="588"/>
      <c r="E2" s="110"/>
      <c r="F2" s="110"/>
      <c r="G2" s="110"/>
      <c r="M2" s="593"/>
      <c r="N2" s="593"/>
      <c r="O2" s="593"/>
      <c r="P2" s="589"/>
      <c r="Q2" s="589"/>
      <c r="R2" s="589"/>
      <c r="S2" s="589"/>
      <c r="T2" s="258"/>
    </row>
    <row r="3" spans="1:20" ht="12.75" customHeight="1" x14ac:dyDescent="0.25">
      <c r="A3" s="588"/>
      <c r="B3" s="588"/>
      <c r="C3" s="588"/>
      <c r="D3" s="588"/>
      <c r="E3" s="110"/>
      <c r="F3" s="110"/>
      <c r="G3" s="110"/>
      <c r="M3" s="593"/>
      <c r="N3" s="593"/>
      <c r="O3" s="593"/>
      <c r="P3" s="589"/>
      <c r="Q3" s="589"/>
      <c r="R3" s="589"/>
      <c r="S3" s="589"/>
      <c r="T3" s="258"/>
    </row>
    <row r="4" spans="1:20" ht="23.25" customHeight="1" x14ac:dyDescent="0.25">
      <c r="A4" s="588"/>
      <c r="B4" s="588"/>
      <c r="C4" s="588"/>
      <c r="D4" s="588"/>
      <c r="E4" s="110"/>
      <c r="F4" s="110"/>
      <c r="G4" s="110"/>
      <c r="M4" s="593"/>
      <c r="N4" s="593"/>
      <c r="O4" s="593"/>
      <c r="P4" s="589"/>
      <c r="Q4" s="589"/>
      <c r="R4" s="589"/>
      <c r="S4" s="589"/>
      <c r="T4" s="258"/>
    </row>
    <row r="5" spans="1:20" ht="15.75" customHeight="1" x14ac:dyDescent="0.25">
      <c r="A5" s="539" t="s">
        <v>892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</row>
    <row r="6" spans="1:20" ht="15.75" customHeight="1" x14ac:dyDescent="0.25">
      <c r="A6" s="539"/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</row>
    <row r="7" spans="1:20" ht="15.75" customHeight="1" x14ac:dyDescent="0.25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</row>
    <row r="8" spans="1:20" ht="15.75" thickBot="1" x14ac:dyDescent="0.3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O8" t="s">
        <v>1</v>
      </c>
    </row>
    <row r="9" spans="1:20" ht="12.75" customHeight="1" x14ac:dyDescent="0.25">
      <c r="A9" s="579" t="s">
        <v>104</v>
      </c>
      <c r="B9" s="580"/>
      <c r="C9" s="580"/>
      <c r="D9" s="580"/>
      <c r="E9" s="580"/>
      <c r="F9" s="580"/>
      <c r="G9" s="580"/>
      <c r="H9" s="580"/>
      <c r="I9" s="580"/>
      <c r="J9" s="580"/>
      <c r="K9" s="581"/>
      <c r="L9" s="590" t="s">
        <v>250</v>
      </c>
      <c r="M9" s="590" t="s">
        <v>251</v>
      </c>
      <c r="N9" s="590" t="s">
        <v>336</v>
      </c>
      <c r="O9" s="590" t="s">
        <v>337</v>
      </c>
    </row>
    <row r="10" spans="1:20" ht="12.75" customHeight="1" x14ac:dyDescent="0.25">
      <c r="A10" s="582"/>
      <c r="B10" s="583"/>
      <c r="C10" s="583"/>
      <c r="D10" s="583"/>
      <c r="E10" s="583"/>
      <c r="F10" s="583"/>
      <c r="G10" s="583"/>
      <c r="H10" s="583"/>
      <c r="I10" s="583"/>
      <c r="J10" s="583"/>
      <c r="K10" s="584"/>
      <c r="L10" s="591"/>
      <c r="M10" s="591"/>
      <c r="N10" s="591"/>
      <c r="O10" s="591"/>
    </row>
    <row r="11" spans="1:20" ht="13.5" customHeight="1" thickBot="1" x14ac:dyDescent="0.3">
      <c r="A11" s="585"/>
      <c r="B11" s="586"/>
      <c r="C11" s="586"/>
      <c r="D11" s="586"/>
      <c r="E11" s="586"/>
      <c r="F11" s="586"/>
      <c r="G11" s="586"/>
      <c r="H11" s="586"/>
      <c r="I11" s="586"/>
      <c r="J11" s="586"/>
      <c r="K11" s="587"/>
      <c r="L11" s="592"/>
      <c r="M11" s="592"/>
      <c r="N11" s="592"/>
      <c r="O11" s="592"/>
    </row>
    <row r="12" spans="1:20" ht="19.5" thickBot="1" x14ac:dyDescent="0.35">
      <c r="A12" s="259" t="s">
        <v>118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1"/>
      <c r="L12" s="262">
        <f>SUM(L17+L21)</f>
        <v>94880000</v>
      </c>
      <c r="M12" s="262">
        <f t="shared" ref="M12:O12" si="0">SUM(M17+M21)</f>
        <v>96777600</v>
      </c>
      <c r="N12" s="262">
        <f t="shared" si="0"/>
        <v>97726400</v>
      </c>
      <c r="O12" s="262">
        <f t="shared" si="0"/>
        <v>100658192.00000001</v>
      </c>
    </row>
    <row r="13" spans="1:20" ht="15.75" x14ac:dyDescent="0.25">
      <c r="A13" s="263"/>
      <c r="B13" s="264" t="s">
        <v>119</v>
      </c>
      <c r="C13" s="264" t="s">
        <v>252</v>
      </c>
      <c r="D13" s="264"/>
      <c r="E13" s="264"/>
      <c r="F13" s="264"/>
      <c r="G13" s="264"/>
      <c r="H13" s="264"/>
      <c r="I13" s="264"/>
      <c r="J13" s="264"/>
      <c r="K13" s="265"/>
      <c r="L13" s="266">
        <v>57302000</v>
      </c>
      <c r="M13" s="266">
        <f>L13*1.02</f>
        <v>58448040</v>
      </c>
      <c r="N13" s="266">
        <f>L13*1.03</f>
        <v>59021060</v>
      </c>
      <c r="O13" s="266">
        <f>+N13*1.03</f>
        <v>60791691.800000004</v>
      </c>
    </row>
    <row r="14" spans="1:20" ht="15.75" x14ac:dyDescent="0.25">
      <c r="A14" s="267"/>
      <c r="B14" s="268" t="s">
        <v>121</v>
      </c>
      <c r="C14" s="268" t="s">
        <v>253</v>
      </c>
      <c r="D14" s="268"/>
      <c r="E14" s="268"/>
      <c r="F14" s="268"/>
      <c r="G14" s="268"/>
      <c r="H14" s="268"/>
      <c r="I14" s="268"/>
      <c r="J14" s="268"/>
      <c r="K14" s="269"/>
      <c r="L14" s="270">
        <v>28000000</v>
      </c>
      <c r="M14" s="266">
        <f t="shared" ref="M14:M16" si="1">L14*1.02</f>
        <v>28560000</v>
      </c>
      <c r="N14" s="266">
        <f t="shared" ref="N14:N16" si="2">L14*1.03</f>
        <v>28840000</v>
      </c>
      <c r="O14" s="266">
        <f t="shared" ref="O14:O16" si="3">+N14*1.03</f>
        <v>29705200</v>
      </c>
    </row>
    <row r="15" spans="1:20" ht="15.75" x14ac:dyDescent="0.25">
      <c r="A15" s="267"/>
      <c r="B15" s="268" t="s">
        <v>123</v>
      </c>
      <c r="C15" s="268" t="s">
        <v>254</v>
      </c>
      <c r="D15" s="268"/>
      <c r="E15" s="268"/>
      <c r="F15" s="268"/>
      <c r="G15" s="268"/>
      <c r="H15" s="268"/>
      <c r="I15" s="268"/>
      <c r="J15" s="268"/>
      <c r="K15" s="269"/>
      <c r="L15" s="270">
        <v>9123000</v>
      </c>
      <c r="M15" s="266">
        <f t="shared" si="1"/>
        <v>9305460</v>
      </c>
      <c r="N15" s="266">
        <f t="shared" si="2"/>
        <v>9396690</v>
      </c>
      <c r="O15" s="266">
        <f t="shared" si="3"/>
        <v>9678590.7000000011</v>
      </c>
    </row>
    <row r="16" spans="1:20" ht="16.5" thickBot="1" x14ac:dyDescent="0.3">
      <c r="A16" s="271"/>
      <c r="B16" s="272" t="s">
        <v>125</v>
      </c>
      <c r="C16" s="272" t="s">
        <v>255</v>
      </c>
      <c r="D16" s="272"/>
      <c r="E16" s="272"/>
      <c r="F16" s="272"/>
      <c r="G16" s="272"/>
      <c r="H16" s="272"/>
      <c r="I16" s="272"/>
      <c r="J16" s="272"/>
      <c r="K16" s="273"/>
      <c r="L16" s="270">
        <v>455000</v>
      </c>
      <c r="M16" s="266">
        <f t="shared" si="1"/>
        <v>464100</v>
      </c>
      <c r="N16" s="266">
        <f t="shared" si="2"/>
        <v>468650</v>
      </c>
      <c r="O16" s="266">
        <f t="shared" si="3"/>
        <v>482709.5</v>
      </c>
    </row>
    <row r="17" spans="1:15" ht="16.5" thickBot="1" x14ac:dyDescent="0.3">
      <c r="A17" s="274" t="s">
        <v>127</v>
      </c>
      <c r="B17" s="275" t="s">
        <v>256</v>
      </c>
      <c r="C17" s="275"/>
      <c r="D17" s="275"/>
      <c r="E17" s="275"/>
      <c r="F17" s="275"/>
      <c r="G17" s="275"/>
      <c r="H17" s="275"/>
      <c r="I17" s="275"/>
      <c r="J17" s="275"/>
      <c r="K17" s="276"/>
      <c r="L17" s="262">
        <f>SUM(L13:L16)</f>
        <v>94880000</v>
      </c>
      <c r="M17" s="262">
        <f t="shared" ref="M17:O17" si="4">SUM(M13:M16)</f>
        <v>96777600</v>
      </c>
      <c r="N17" s="262">
        <f t="shared" si="4"/>
        <v>97726400</v>
      </c>
      <c r="O17" s="262">
        <f t="shared" si="4"/>
        <v>100658192.00000001</v>
      </c>
    </row>
    <row r="18" spans="1:15" ht="15.75" x14ac:dyDescent="0.25">
      <c r="A18" s="263"/>
      <c r="B18" s="264" t="s">
        <v>129</v>
      </c>
      <c r="C18" s="264" t="s">
        <v>257</v>
      </c>
      <c r="D18" s="264"/>
      <c r="E18" s="264"/>
      <c r="F18" s="264"/>
      <c r="G18" s="264"/>
      <c r="H18" s="264"/>
      <c r="I18" s="264"/>
      <c r="J18" s="264"/>
      <c r="K18" s="265"/>
      <c r="L18" s="277">
        <v>0</v>
      </c>
      <c r="M18" s="277">
        <v>0</v>
      </c>
      <c r="N18" s="277">
        <f>+M18*1.023</f>
        <v>0</v>
      </c>
      <c r="O18" s="277">
        <f>+N18*1.03</f>
        <v>0</v>
      </c>
    </row>
    <row r="19" spans="1:15" ht="15.75" x14ac:dyDescent="0.25">
      <c r="A19" s="267"/>
      <c r="B19" s="268" t="s">
        <v>131</v>
      </c>
      <c r="C19" s="268" t="s">
        <v>258</v>
      </c>
      <c r="D19" s="268"/>
      <c r="E19" s="268"/>
      <c r="F19" s="268"/>
      <c r="G19" s="268"/>
      <c r="H19" s="268"/>
      <c r="I19" s="268"/>
      <c r="J19" s="268"/>
      <c r="K19" s="269"/>
      <c r="L19" s="277">
        <v>0</v>
      </c>
      <c r="M19" s="277">
        <v>0</v>
      </c>
      <c r="N19" s="277">
        <v>0</v>
      </c>
      <c r="O19" s="277">
        <f t="shared" ref="O19:O20" si="5">+N19*1.03</f>
        <v>0</v>
      </c>
    </row>
    <row r="20" spans="1:15" ht="16.5" thickBot="1" x14ac:dyDescent="0.3">
      <c r="A20" s="278"/>
      <c r="B20" s="279" t="s">
        <v>133</v>
      </c>
      <c r="C20" s="279" t="s">
        <v>259</v>
      </c>
      <c r="D20" s="279"/>
      <c r="E20" s="279"/>
      <c r="F20" s="279"/>
      <c r="G20" s="279"/>
      <c r="H20" s="279"/>
      <c r="I20" s="279"/>
      <c r="J20" s="279"/>
      <c r="K20" s="280"/>
      <c r="L20" s="277">
        <v>0</v>
      </c>
      <c r="M20" s="277">
        <v>0</v>
      </c>
      <c r="N20" s="277">
        <v>0</v>
      </c>
      <c r="O20" s="277">
        <f t="shared" si="5"/>
        <v>0</v>
      </c>
    </row>
    <row r="21" spans="1:15" ht="16.5" thickBot="1" x14ac:dyDescent="0.3">
      <c r="A21" s="281" t="s">
        <v>260</v>
      </c>
      <c r="B21" s="282"/>
      <c r="C21" s="282"/>
      <c r="D21" s="282"/>
      <c r="E21" s="282"/>
      <c r="F21" s="282"/>
      <c r="G21" s="282"/>
      <c r="H21" s="283"/>
      <c r="I21" s="275"/>
      <c r="J21" s="275"/>
      <c r="K21" s="276"/>
      <c r="L21" s="284">
        <f>SUM(L18:L20)</f>
        <v>0</v>
      </c>
      <c r="M21" s="284">
        <f t="shared" ref="M21:O21" si="6">SUM(M18:M20)</f>
        <v>0</v>
      </c>
      <c r="N21" s="284">
        <f t="shared" si="6"/>
        <v>0</v>
      </c>
      <c r="O21" s="284">
        <f t="shared" si="6"/>
        <v>0</v>
      </c>
    </row>
    <row r="22" spans="1:15" ht="16.5" thickBot="1" x14ac:dyDescent="0.3">
      <c r="A22" s="285"/>
      <c r="B22" s="170" t="s">
        <v>137</v>
      </c>
      <c r="C22" s="170" t="s">
        <v>261</v>
      </c>
      <c r="D22" s="170"/>
      <c r="E22" s="170"/>
      <c r="F22" s="286"/>
      <c r="G22" s="286"/>
      <c r="H22" s="286"/>
      <c r="I22" s="286"/>
      <c r="J22" s="286"/>
      <c r="K22" s="287"/>
      <c r="L22" s="266">
        <v>101466000</v>
      </c>
      <c r="M22" s="266">
        <f>L22*1.02</f>
        <v>103495320</v>
      </c>
      <c r="N22" s="266">
        <f>L22*1.03</f>
        <v>104509980</v>
      </c>
      <c r="O22" s="266">
        <f>+N22*1.03</f>
        <v>107645279.40000001</v>
      </c>
    </row>
    <row r="23" spans="1:15" ht="16.5" thickBot="1" x14ac:dyDescent="0.3">
      <c r="A23" s="274" t="s">
        <v>139</v>
      </c>
      <c r="B23" s="275" t="s">
        <v>262</v>
      </c>
      <c r="C23" s="275"/>
      <c r="D23" s="275"/>
      <c r="E23" s="275"/>
      <c r="F23" s="275"/>
      <c r="G23" s="275"/>
      <c r="H23" s="275"/>
      <c r="I23" s="275"/>
      <c r="J23" s="275"/>
      <c r="K23" s="276"/>
      <c r="L23" s="288">
        <f>SUM(L22)</f>
        <v>101466000</v>
      </c>
      <c r="M23" s="288">
        <f t="shared" ref="M23:O23" si="7">SUM(M22)</f>
        <v>103495320</v>
      </c>
      <c r="N23" s="288">
        <f t="shared" si="7"/>
        <v>104509980</v>
      </c>
      <c r="O23" s="288">
        <f t="shared" si="7"/>
        <v>107645279.40000001</v>
      </c>
    </row>
    <row r="24" spans="1:15" ht="19.5" thickBot="1" x14ac:dyDescent="0.35">
      <c r="A24" s="259"/>
      <c r="B24" s="260" t="s">
        <v>140</v>
      </c>
      <c r="C24" s="260"/>
      <c r="D24" s="260"/>
      <c r="E24" s="260"/>
      <c r="F24" s="260"/>
      <c r="G24" s="260"/>
      <c r="H24" s="260"/>
      <c r="I24" s="260"/>
      <c r="J24" s="260"/>
      <c r="K24" s="261"/>
      <c r="L24" s="262">
        <f>SUM(L23+L12)</f>
        <v>196346000</v>
      </c>
      <c r="M24" s="262">
        <f t="shared" ref="M24:O24" si="8">SUM(M23+M12)</f>
        <v>200272920</v>
      </c>
      <c r="N24" s="262">
        <f t="shared" si="8"/>
        <v>202236380</v>
      </c>
      <c r="O24" s="262">
        <f t="shared" si="8"/>
        <v>208303471.40000004</v>
      </c>
    </row>
    <row r="25" spans="1:15" x14ac:dyDescent="0.25">
      <c r="A25" s="579" t="s">
        <v>141</v>
      </c>
      <c r="B25" s="580"/>
      <c r="C25" s="580"/>
      <c r="D25" s="580"/>
      <c r="E25" s="580"/>
      <c r="F25" s="580"/>
      <c r="G25" s="580"/>
      <c r="H25" s="580"/>
      <c r="I25" s="580"/>
      <c r="J25" s="580"/>
      <c r="K25" s="581"/>
      <c r="L25" s="289"/>
      <c r="M25" s="289"/>
      <c r="N25" s="289"/>
      <c r="O25" s="289"/>
    </row>
    <row r="26" spans="1:15" x14ac:dyDescent="0.25">
      <c r="A26" s="582"/>
      <c r="B26" s="583"/>
      <c r="C26" s="583"/>
      <c r="D26" s="583"/>
      <c r="E26" s="583"/>
      <c r="F26" s="583"/>
      <c r="G26" s="583"/>
      <c r="H26" s="583"/>
      <c r="I26" s="583"/>
      <c r="J26" s="583"/>
      <c r="K26" s="584"/>
      <c r="L26" s="290" t="s">
        <v>6</v>
      </c>
      <c r="M26" s="290" t="s">
        <v>6</v>
      </c>
      <c r="N26" s="290" t="s">
        <v>6</v>
      </c>
      <c r="O26" s="290" t="s">
        <v>6</v>
      </c>
    </row>
    <row r="27" spans="1:15" ht="15.75" thickBot="1" x14ac:dyDescent="0.3">
      <c r="A27" s="585"/>
      <c r="B27" s="586"/>
      <c r="C27" s="586"/>
      <c r="D27" s="586"/>
      <c r="E27" s="586"/>
      <c r="F27" s="586"/>
      <c r="G27" s="586"/>
      <c r="H27" s="586"/>
      <c r="I27" s="586"/>
      <c r="J27" s="586"/>
      <c r="K27" s="587"/>
      <c r="L27" s="291"/>
      <c r="M27" s="291"/>
      <c r="N27" s="291"/>
      <c r="O27" s="291"/>
    </row>
    <row r="28" spans="1:15" ht="19.5" thickBot="1" x14ac:dyDescent="0.35">
      <c r="A28" s="259" t="s">
        <v>142</v>
      </c>
      <c r="B28" s="260" t="s">
        <v>143</v>
      </c>
      <c r="C28" s="260"/>
      <c r="D28" s="260"/>
      <c r="E28" s="260"/>
      <c r="F28" s="260"/>
      <c r="G28" s="260"/>
      <c r="H28" s="260"/>
      <c r="I28" s="260"/>
      <c r="J28" s="260"/>
      <c r="K28" s="261"/>
      <c r="L28" s="292">
        <f>SUM(L34+L38)</f>
        <v>142973000</v>
      </c>
      <c r="M28" s="292">
        <f t="shared" ref="M28:O28" si="9">SUM(M34+M38)</f>
        <v>145832460</v>
      </c>
      <c r="N28" s="292">
        <f t="shared" si="9"/>
        <v>147262190</v>
      </c>
      <c r="O28" s="292">
        <f t="shared" si="9"/>
        <v>151680055.70000002</v>
      </c>
    </row>
    <row r="29" spans="1:15" ht="15.75" x14ac:dyDescent="0.25">
      <c r="A29" s="278"/>
      <c r="B29" s="279" t="s">
        <v>144</v>
      </c>
      <c r="C29" s="279" t="s">
        <v>263</v>
      </c>
      <c r="D29" s="279"/>
      <c r="E29" s="279"/>
      <c r="F29" s="279"/>
      <c r="G29" s="279"/>
      <c r="H29" s="279"/>
      <c r="I29" s="279"/>
      <c r="J29" s="279"/>
      <c r="K29" s="280"/>
      <c r="L29" s="266">
        <v>42659000</v>
      </c>
      <c r="M29" s="266">
        <f>L29*1.02</f>
        <v>43512180</v>
      </c>
      <c r="N29" s="266">
        <f>L29*1.03</f>
        <v>43938770</v>
      </c>
      <c r="O29" s="266">
        <f>+N29*1.03</f>
        <v>45256933.100000001</v>
      </c>
    </row>
    <row r="30" spans="1:15" ht="15.75" x14ac:dyDescent="0.25">
      <c r="A30" s="267"/>
      <c r="B30" s="268" t="s">
        <v>146</v>
      </c>
      <c r="C30" s="268" t="s">
        <v>264</v>
      </c>
      <c r="D30" s="268"/>
      <c r="E30" s="268"/>
      <c r="F30" s="268"/>
      <c r="G30" s="268"/>
      <c r="H30" s="268"/>
      <c r="I30" s="268"/>
      <c r="J30" s="268"/>
      <c r="K30" s="269"/>
      <c r="L30" s="270">
        <v>7570000</v>
      </c>
      <c r="M30" s="266">
        <f t="shared" ref="M30:M33" si="10">L30*1.02</f>
        <v>7721400</v>
      </c>
      <c r="N30" s="266">
        <f t="shared" ref="N30:N33" si="11">L30*1.03</f>
        <v>7797100</v>
      </c>
      <c r="O30" s="266">
        <f t="shared" ref="O30:O33" si="12">+N30*1.03</f>
        <v>8031013</v>
      </c>
    </row>
    <row r="31" spans="1:15" ht="15.75" x14ac:dyDescent="0.25">
      <c r="A31" s="278"/>
      <c r="B31" s="279" t="s">
        <v>148</v>
      </c>
      <c r="C31" s="279" t="s">
        <v>265</v>
      </c>
      <c r="D31" s="279"/>
      <c r="E31" s="279"/>
      <c r="F31" s="279"/>
      <c r="G31" s="279"/>
      <c r="H31" s="279"/>
      <c r="I31" s="279"/>
      <c r="J31" s="279"/>
      <c r="K31" s="280"/>
      <c r="L31" s="270">
        <v>30563000</v>
      </c>
      <c r="M31" s="266">
        <f t="shared" si="10"/>
        <v>31174260</v>
      </c>
      <c r="N31" s="266">
        <f t="shared" si="11"/>
        <v>31479890</v>
      </c>
      <c r="O31" s="266">
        <f t="shared" si="12"/>
        <v>32424286.699999999</v>
      </c>
    </row>
    <row r="32" spans="1:15" ht="15.75" x14ac:dyDescent="0.25">
      <c r="A32" s="267"/>
      <c r="B32" s="268" t="s">
        <v>150</v>
      </c>
      <c r="C32" s="268" t="s">
        <v>266</v>
      </c>
      <c r="D32" s="268"/>
      <c r="E32" s="268"/>
      <c r="F32" s="268"/>
      <c r="G32" s="268"/>
      <c r="H32" s="268"/>
      <c r="I32" s="268"/>
      <c r="J32" s="268"/>
      <c r="K32" s="269"/>
      <c r="L32" s="270">
        <v>1465000</v>
      </c>
      <c r="M32" s="266">
        <f t="shared" si="10"/>
        <v>1494300</v>
      </c>
      <c r="N32" s="266">
        <f t="shared" si="11"/>
        <v>1508950</v>
      </c>
      <c r="O32" s="266">
        <f t="shared" si="12"/>
        <v>1554218.5</v>
      </c>
    </row>
    <row r="33" spans="1:15" ht="16.5" thickBot="1" x14ac:dyDescent="0.3">
      <c r="A33" s="293"/>
      <c r="B33" s="286" t="s">
        <v>152</v>
      </c>
      <c r="C33" s="286" t="s">
        <v>267</v>
      </c>
      <c r="D33" s="286"/>
      <c r="E33" s="286"/>
      <c r="F33" s="286"/>
      <c r="G33" s="286"/>
      <c r="H33" s="286"/>
      <c r="I33" s="286"/>
      <c r="J33" s="286"/>
      <c r="K33" s="287"/>
      <c r="L33" s="270">
        <v>29854000</v>
      </c>
      <c r="M33" s="266">
        <f t="shared" si="10"/>
        <v>30451080</v>
      </c>
      <c r="N33" s="266">
        <f t="shared" si="11"/>
        <v>30749620</v>
      </c>
      <c r="O33" s="266">
        <f t="shared" si="12"/>
        <v>31672108.600000001</v>
      </c>
    </row>
    <row r="34" spans="1:15" ht="16.5" thickBot="1" x14ac:dyDescent="0.3">
      <c r="A34" s="274" t="s">
        <v>127</v>
      </c>
      <c r="B34" s="275" t="s">
        <v>268</v>
      </c>
      <c r="C34" s="275"/>
      <c r="D34" s="275"/>
      <c r="E34" s="275"/>
      <c r="F34" s="275"/>
      <c r="G34" s="275"/>
      <c r="H34" s="275"/>
      <c r="I34" s="275"/>
      <c r="J34" s="275"/>
      <c r="K34" s="276"/>
      <c r="L34" s="262">
        <f>SUM(L29:L33)</f>
        <v>112111000</v>
      </c>
      <c r="M34" s="262">
        <f t="shared" ref="M34:O34" si="13">SUM(M29:M33)</f>
        <v>114353220</v>
      </c>
      <c r="N34" s="262">
        <f t="shared" si="13"/>
        <v>115474330</v>
      </c>
      <c r="O34" s="262">
        <f t="shared" si="13"/>
        <v>118938559.90000001</v>
      </c>
    </row>
    <row r="35" spans="1:15" ht="15.75" x14ac:dyDescent="0.25">
      <c r="A35" s="294"/>
      <c r="B35" s="295" t="s">
        <v>35</v>
      </c>
      <c r="C35" s="295" t="s">
        <v>269</v>
      </c>
      <c r="D35" s="295"/>
      <c r="E35" s="295"/>
      <c r="F35" s="295"/>
      <c r="G35" s="295"/>
      <c r="H35" s="295"/>
      <c r="I35" s="295"/>
      <c r="J35" s="295"/>
      <c r="K35" s="296"/>
      <c r="L35" s="266">
        <v>7121000</v>
      </c>
      <c r="M35" s="266">
        <f>L35*1.02</f>
        <v>7263420</v>
      </c>
      <c r="N35" s="266">
        <f>L35*1.03</f>
        <v>7334630</v>
      </c>
      <c r="O35" s="266">
        <f>+N35*1.03</f>
        <v>7554668.9000000004</v>
      </c>
    </row>
    <row r="36" spans="1:15" ht="15.75" x14ac:dyDescent="0.25">
      <c r="A36" s="267"/>
      <c r="B36" s="268" t="s">
        <v>156</v>
      </c>
      <c r="C36" s="268" t="s">
        <v>270</v>
      </c>
      <c r="D36" s="268"/>
      <c r="E36" s="268"/>
      <c r="F36" s="268"/>
      <c r="G36" s="268"/>
      <c r="H36" s="268"/>
      <c r="I36" s="268"/>
      <c r="J36" s="268"/>
      <c r="K36" s="269"/>
      <c r="L36" s="270">
        <v>23713000</v>
      </c>
      <c r="M36" s="266">
        <f t="shared" ref="M36:M37" si="14">L36*1.02</f>
        <v>24187260</v>
      </c>
      <c r="N36" s="266">
        <f t="shared" ref="N36:N37" si="15">L36*1.03</f>
        <v>24424390</v>
      </c>
      <c r="O36" s="266">
        <f t="shared" ref="O36:O37" si="16">+N36*1.03</f>
        <v>25157121.699999999</v>
      </c>
    </row>
    <row r="37" spans="1:15" ht="16.5" thickBot="1" x14ac:dyDescent="0.3">
      <c r="A37" s="293"/>
      <c r="B37" s="286" t="s">
        <v>158</v>
      </c>
      <c r="C37" s="286" t="s">
        <v>271</v>
      </c>
      <c r="D37" s="286"/>
      <c r="E37" s="286"/>
      <c r="F37" s="286"/>
      <c r="G37" s="286"/>
      <c r="H37" s="286"/>
      <c r="I37" s="286"/>
      <c r="J37" s="286"/>
      <c r="K37" s="287"/>
      <c r="L37" s="270">
        <v>28000</v>
      </c>
      <c r="M37" s="266">
        <f t="shared" si="14"/>
        <v>28560</v>
      </c>
      <c r="N37" s="266">
        <f t="shared" si="15"/>
        <v>28840</v>
      </c>
      <c r="O37" s="266">
        <f t="shared" si="16"/>
        <v>29705.200000000001</v>
      </c>
    </row>
    <row r="38" spans="1:15" ht="16.5" thickBot="1" x14ac:dyDescent="0.3">
      <c r="A38" s="274" t="s">
        <v>160</v>
      </c>
      <c r="B38" s="275" t="s">
        <v>272</v>
      </c>
      <c r="C38" s="275"/>
      <c r="D38" s="275"/>
      <c r="E38" s="275"/>
      <c r="F38" s="275"/>
      <c r="G38" s="275"/>
      <c r="H38" s="275"/>
      <c r="I38" s="275"/>
      <c r="J38" s="275"/>
      <c r="K38" s="276"/>
      <c r="L38" s="262">
        <f>SUM(L35:L37)</f>
        <v>30862000</v>
      </c>
      <c r="M38" s="262">
        <f t="shared" ref="M38:O38" si="17">SUM(M35:M37)</f>
        <v>31479240</v>
      </c>
      <c r="N38" s="262">
        <f t="shared" si="17"/>
        <v>31787860</v>
      </c>
      <c r="O38" s="262">
        <f t="shared" si="17"/>
        <v>32741495.800000001</v>
      </c>
    </row>
    <row r="39" spans="1:15" ht="16.5" thickBot="1" x14ac:dyDescent="0.3">
      <c r="A39" s="285"/>
      <c r="B39" s="170" t="s">
        <v>162</v>
      </c>
      <c r="C39" s="170" t="s">
        <v>273</v>
      </c>
      <c r="D39" s="170"/>
      <c r="E39" s="170"/>
      <c r="F39" s="170"/>
      <c r="G39" s="170"/>
      <c r="H39" s="170"/>
      <c r="I39" s="170"/>
      <c r="J39" s="170"/>
      <c r="K39" s="171"/>
      <c r="L39" s="266">
        <v>53373000</v>
      </c>
      <c r="M39" s="266">
        <f>L39*1.02</f>
        <v>54440460</v>
      </c>
      <c r="N39" s="266">
        <f>M39*1.03</f>
        <v>56073673.800000004</v>
      </c>
      <c r="O39" s="266">
        <v>56623</v>
      </c>
    </row>
    <row r="40" spans="1:15" ht="19.5" thickBot="1" x14ac:dyDescent="0.35">
      <c r="A40" s="259" t="s">
        <v>164</v>
      </c>
      <c r="B40" s="260" t="s">
        <v>274</v>
      </c>
      <c r="C40" s="260"/>
      <c r="D40" s="260"/>
      <c r="E40" s="260"/>
      <c r="F40" s="260"/>
      <c r="G40" s="260"/>
      <c r="H40" s="260"/>
      <c r="I40" s="260"/>
      <c r="J40" s="260"/>
      <c r="K40" s="261"/>
      <c r="L40" s="262">
        <f>SUM(L39)</f>
        <v>53373000</v>
      </c>
      <c r="M40" s="262">
        <f t="shared" ref="M40:N40" si="18">SUM(M39)</f>
        <v>54440460</v>
      </c>
      <c r="N40" s="262">
        <f t="shared" si="18"/>
        <v>56073673.800000004</v>
      </c>
      <c r="O40" s="262">
        <v>56623415</v>
      </c>
    </row>
    <row r="41" spans="1:15" ht="19.5" thickBot="1" x14ac:dyDescent="0.35">
      <c r="A41" s="259" t="s">
        <v>275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1"/>
      <c r="L41" s="262">
        <f>SUM(L40+L28)</f>
        <v>196346000</v>
      </c>
      <c r="M41" s="262">
        <f t="shared" ref="M41:O41" si="19">SUM(M40+M28)</f>
        <v>200272920</v>
      </c>
      <c r="N41" s="262">
        <f t="shared" si="19"/>
        <v>203335863.80000001</v>
      </c>
      <c r="O41" s="262">
        <f t="shared" si="19"/>
        <v>208303470.70000002</v>
      </c>
    </row>
  </sheetData>
  <mergeCells count="10">
    <mergeCell ref="A25:K27"/>
    <mergeCell ref="A1:D4"/>
    <mergeCell ref="P1:S4"/>
    <mergeCell ref="A5:O7"/>
    <mergeCell ref="A9:K11"/>
    <mergeCell ref="L9:L11"/>
    <mergeCell ref="M9:M11"/>
    <mergeCell ref="N9:N11"/>
    <mergeCell ref="O9:O11"/>
    <mergeCell ref="M1:O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6"/>
  <sheetViews>
    <sheetView tabSelected="1" topLeftCell="A4" workbookViewId="0">
      <selection activeCell="D12" sqref="D12"/>
    </sheetView>
  </sheetViews>
  <sheetFormatPr defaultRowHeight="12.75" x14ac:dyDescent="0.2"/>
  <cols>
    <col min="1" max="1" width="11.5703125" style="110" customWidth="1"/>
    <col min="2" max="2" width="11.140625" style="110" customWidth="1"/>
    <col min="3" max="3" width="14.85546875" style="110" customWidth="1"/>
    <col min="4" max="5" width="14.28515625" style="110" bestFit="1" customWidth="1"/>
    <col min="6" max="6" width="15.85546875" style="110" bestFit="1" customWidth="1"/>
    <col min="7" max="7" width="14" style="110" customWidth="1"/>
    <col min="8" max="10" width="9.140625" style="110"/>
    <col min="11" max="11" width="2" style="110" customWidth="1"/>
    <col min="12" max="16384" width="9.140625" style="110"/>
  </cols>
  <sheetData>
    <row r="1" spans="1:23" ht="15.75" x14ac:dyDescent="0.25">
      <c r="A1" s="156"/>
      <c r="B1" s="156"/>
      <c r="C1" s="156"/>
      <c r="D1" s="156"/>
      <c r="E1" s="516" t="s">
        <v>904</v>
      </c>
      <c r="F1" s="516"/>
      <c r="G1" s="516"/>
      <c r="H1" s="601"/>
      <c r="I1" s="602"/>
      <c r="J1" s="602"/>
      <c r="K1" s="602"/>
      <c r="L1" s="175"/>
      <c r="M1" s="175"/>
    </row>
    <row r="2" spans="1:23" ht="15.75" x14ac:dyDescent="0.25">
      <c r="A2" s="156"/>
      <c r="B2" s="156"/>
      <c r="C2" s="156"/>
      <c r="D2" s="156"/>
      <c r="E2" s="516"/>
      <c r="F2" s="516"/>
      <c r="G2" s="516"/>
      <c r="H2" s="602"/>
      <c r="I2" s="602"/>
      <c r="J2" s="602"/>
      <c r="K2" s="602"/>
      <c r="L2" s="175"/>
      <c r="M2" s="175"/>
    </row>
    <row r="3" spans="1:23" ht="15.75" x14ac:dyDescent="0.25">
      <c r="A3" s="156"/>
      <c r="B3" s="156"/>
      <c r="C3" s="176"/>
      <c r="D3" s="156"/>
      <c r="E3" s="516"/>
      <c r="F3" s="516"/>
      <c r="G3" s="516"/>
      <c r="H3" s="602"/>
      <c r="I3" s="602"/>
      <c r="J3" s="602"/>
      <c r="K3" s="602"/>
      <c r="L3" s="175"/>
      <c r="M3" s="175"/>
      <c r="N3" s="176"/>
      <c r="O3" s="156"/>
      <c r="P3" s="156"/>
      <c r="Q3" s="156"/>
      <c r="R3" s="156"/>
      <c r="T3" s="156"/>
      <c r="U3" s="156"/>
      <c r="V3" s="176"/>
      <c r="W3" s="156"/>
    </row>
    <row r="4" spans="1:23" ht="25.5" customHeight="1" x14ac:dyDescent="0.25">
      <c r="A4" s="156"/>
      <c r="B4" s="156"/>
      <c r="C4" s="176"/>
      <c r="D4" s="156"/>
      <c r="E4" s="516"/>
      <c r="F4" s="516"/>
      <c r="G4" s="516"/>
      <c r="H4" s="602"/>
      <c r="I4" s="602"/>
      <c r="J4" s="602"/>
      <c r="K4" s="602"/>
      <c r="L4" s="175"/>
      <c r="M4" s="175"/>
      <c r="N4" s="176"/>
      <c r="O4" s="156"/>
      <c r="P4" s="156"/>
      <c r="Q4" s="156"/>
      <c r="R4" s="156"/>
      <c r="T4" s="156"/>
      <c r="U4" s="156"/>
      <c r="V4" s="176"/>
      <c r="W4" s="156"/>
    </row>
    <row r="5" spans="1:23" ht="45.75" customHeight="1" x14ac:dyDescent="0.25">
      <c r="A5" s="603" t="s">
        <v>893</v>
      </c>
      <c r="B5" s="603"/>
      <c r="C5" s="603"/>
      <c r="D5" s="603"/>
      <c r="E5" s="603"/>
      <c r="F5" s="603"/>
      <c r="G5" s="603"/>
      <c r="H5" s="156"/>
    </row>
    <row r="6" spans="1:23" ht="15.75" x14ac:dyDescent="0.25">
      <c r="A6" s="156"/>
      <c r="B6" s="156"/>
      <c r="C6" s="156"/>
      <c r="D6" s="156"/>
      <c r="E6" s="156"/>
      <c r="F6" s="156"/>
      <c r="G6" s="156"/>
      <c r="H6" s="156"/>
    </row>
    <row r="7" spans="1:23" ht="16.5" thickBot="1" x14ac:dyDescent="0.3">
      <c r="A7" s="156"/>
      <c r="B7" s="156"/>
      <c r="C7" s="156"/>
      <c r="D7" s="156"/>
      <c r="E7" s="156"/>
      <c r="F7" s="604" t="s">
        <v>1</v>
      </c>
      <c r="G7" s="604"/>
      <c r="H7" s="156"/>
    </row>
    <row r="8" spans="1:23" ht="16.5" thickBot="1" x14ac:dyDescent="0.3">
      <c r="A8" s="605" t="s">
        <v>168</v>
      </c>
      <c r="B8" s="605" t="s">
        <v>169</v>
      </c>
      <c r="C8" s="605" t="s">
        <v>170</v>
      </c>
      <c r="D8" s="608" t="s">
        <v>171</v>
      </c>
      <c r="E8" s="609"/>
      <c r="F8" s="609"/>
      <c r="G8" s="605" t="s">
        <v>172</v>
      </c>
      <c r="H8" s="156"/>
    </row>
    <row r="9" spans="1:23" ht="15.75" x14ac:dyDescent="0.25">
      <c r="A9" s="606"/>
      <c r="B9" s="606"/>
      <c r="C9" s="606" t="s">
        <v>173</v>
      </c>
      <c r="D9" s="605" t="s">
        <v>174</v>
      </c>
      <c r="E9" s="605" t="s">
        <v>175</v>
      </c>
      <c r="F9" s="605" t="s">
        <v>176</v>
      </c>
      <c r="G9" s="606" t="s">
        <v>173</v>
      </c>
      <c r="H9" s="156"/>
    </row>
    <row r="10" spans="1:23" ht="16.5" thickBot="1" x14ac:dyDescent="0.3">
      <c r="A10" s="607"/>
      <c r="B10" s="607"/>
      <c r="C10" s="607" t="s">
        <v>177</v>
      </c>
      <c r="D10" s="607"/>
      <c r="E10" s="607" t="s">
        <v>175</v>
      </c>
      <c r="F10" s="607" t="s">
        <v>176</v>
      </c>
      <c r="G10" s="607" t="s">
        <v>177</v>
      </c>
      <c r="H10" s="156"/>
    </row>
    <row r="11" spans="1:23" ht="15.75" x14ac:dyDescent="0.25">
      <c r="A11" s="594" t="s">
        <v>178</v>
      </c>
      <c r="B11" s="177" t="s">
        <v>179</v>
      </c>
      <c r="C11" s="178">
        <v>66870021</v>
      </c>
      <c r="D11" s="179">
        <v>59862163</v>
      </c>
      <c r="E11" s="179">
        <v>15536833</v>
      </c>
      <c r="F11" s="180">
        <f>+D11-E11</f>
        <v>44325330</v>
      </c>
      <c r="G11" s="181">
        <f>+C11+F11</f>
        <v>111195351</v>
      </c>
      <c r="H11" s="173"/>
      <c r="I11" s="182"/>
    </row>
    <row r="12" spans="1:23" ht="16.5" thickBot="1" x14ac:dyDescent="0.3">
      <c r="A12" s="595"/>
      <c r="B12" s="183" t="s">
        <v>180</v>
      </c>
      <c r="C12" s="184"/>
      <c r="D12" s="185">
        <f>+D11</f>
        <v>59862163</v>
      </c>
      <c r="E12" s="185">
        <f>+E11</f>
        <v>15536833</v>
      </c>
      <c r="F12" s="186">
        <f>+D12-E12</f>
        <v>44325330</v>
      </c>
      <c r="G12" s="187"/>
      <c r="H12" s="156"/>
    </row>
    <row r="13" spans="1:23" ht="15.75" x14ac:dyDescent="0.25">
      <c r="A13" s="594" t="s">
        <v>181</v>
      </c>
      <c r="B13" s="188" t="s">
        <v>179</v>
      </c>
      <c r="C13" s="189">
        <f>+G11</f>
        <v>111195351</v>
      </c>
      <c r="D13" s="189">
        <v>23862167</v>
      </c>
      <c r="E13" s="189">
        <v>13631833</v>
      </c>
      <c r="F13" s="180">
        <f>+D13-E13</f>
        <v>10230334</v>
      </c>
      <c r="G13" s="190">
        <f t="shared" ref="G13:G33" si="0">+C13+F13</f>
        <v>121425685</v>
      </c>
      <c r="H13" s="173"/>
      <c r="I13" s="182"/>
    </row>
    <row r="14" spans="1:23" ht="16.5" thickBot="1" x14ac:dyDescent="0.3">
      <c r="A14" s="595"/>
      <c r="B14" s="183" t="s">
        <v>180</v>
      </c>
      <c r="C14" s="184"/>
      <c r="D14" s="185">
        <f>SUM(D12:D13)</f>
        <v>83724330</v>
      </c>
      <c r="E14" s="185">
        <f>SUM(E12:E13)</f>
        <v>29168666</v>
      </c>
      <c r="F14" s="186">
        <f t="shared" ref="F14:F34" si="1">+D14-E14</f>
        <v>54555664</v>
      </c>
      <c r="G14" s="187"/>
      <c r="H14" s="156"/>
    </row>
    <row r="15" spans="1:23" ht="15.75" x14ac:dyDescent="0.25">
      <c r="A15" s="594" t="s">
        <v>182</v>
      </c>
      <c r="B15" s="188" t="s">
        <v>179</v>
      </c>
      <c r="C15" s="191">
        <f>+G13</f>
        <v>121425685</v>
      </c>
      <c r="D15" s="191">
        <v>9862167</v>
      </c>
      <c r="E15" s="191">
        <v>13631833</v>
      </c>
      <c r="F15" s="180">
        <f t="shared" si="1"/>
        <v>-3769666</v>
      </c>
      <c r="G15" s="190">
        <f t="shared" si="0"/>
        <v>117656019</v>
      </c>
      <c r="H15" s="156"/>
    </row>
    <row r="16" spans="1:23" ht="16.5" thickBot="1" x14ac:dyDescent="0.3">
      <c r="A16" s="595"/>
      <c r="B16" s="183" t="s">
        <v>180</v>
      </c>
      <c r="C16" s="184"/>
      <c r="D16" s="185">
        <f>SUM(D14:D15)</f>
        <v>93586497</v>
      </c>
      <c r="E16" s="185">
        <f>SUM(E14:E15)</f>
        <v>42800499</v>
      </c>
      <c r="F16" s="186">
        <f t="shared" si="1"/>
        <v>50785998</v>
      </c>
      <c r="G16" s="187"/>
      <c r="H16" s="156"/>
    </row>
    <row r="17" spans="1:9" ht="15.75" x14ac:dyDescent="0.25">
      <c r="A17" s="594" t="s">
        <v>183</v>
      </c>
      <c r="B17" s="192" t="s">
        <v>179</v>
      </c>
      <c r="C17" s="191">
        <f>+G15</f>
        <v>117656019</v>
      </c>
      <c r="D17" s="191">
        <v>9862167</v>
      </c>
      <c r="E17" s="191">
        <v>20752833</v>
      </c>
      <c r="F17" s="180">
        <f t="shared" si="1"/>
        <v>-10890666</v>
      </c>
      <c r="G17" s="190">
        <f t="shared" si="0"/>
        <v>106765353</v>
      </c>
      <c r="H17" s="156"/>
    </row>
    <row r="18" spans="1:9" ht="16.5" thickBot="1" x14ac:dyDescent="0.3">
      <c r="A18" s="595"/>
      <c r="B18" s="183" t="s">
        <v>180</v>
      </c>
      <c r="C18" s="184"/>
      <c r="D18" s="185">
        <f>SUM(D16:D17)</f>
        <v>103448664</v>
      </c>
      <c r="E18" s="185">
        <f>SUM(E16:E17)</f>
        <v>63553332</v>
      </c>
      <c r="F18" s="186">
        <f t="shared" si="1"/>
        <v>39895332</v>
      </c>
      <c r="G18" s="187"/>
      <c r="H18" s="156"/>
    </row>
    <row r="19" spans="1:9" ht="15.75" x14ac:dyDescent="0.25">
      <c r="A19" s="594" t="s">
        <v>184</v>
      </c>
      <c r="B19" s="188" t="s">
        <v>179</v>
      </c>
      <c r="C19" s="191">
        <f>+G17</f>
        <v>106765353</v>
      </c>
      <c r="D19" s="191">
        <v>9862167</v>
      </c>
      <c r="E19" s="191">
        <v>13659833</v>
      </c>
      <c r="F19" s="180">
        <f t="shared" si="1"/>
        <v>-3797666</v>
      </c>
      <c r="G19" s="190">
        <f t="shared" si="0"/>
        <v>102967687</v>
      </c>
      <c r="H19" s="156"/>
    </row>
    <row r="20" spans="1:9" ht="16.5" thickBot="1" x14ac:dyDescent="0.3">
      <c r="A20" s="595"/>
      <c r="B20" s="183" t="s">
        <v>180</v>
      </c>
      <c r="C20" s="184"/>
      <c r="D20" s="185">
        <f>SUM(D18:D19)</f>
        <v>113310831</v>
      </c>
      <c r="E20" s="185">
        <f>SUM(E18:E19)</f>
        <v>77213165</v>
      </c>
      <c r="F20" s="186">
        <f t="shared" si="1"/>
        <v>36097666</v>
      </c>
      <c r="G20" s="187"/>
      <c r="H20" s="156"/>
      <c r="I20" s="141"/>
    </row>
    <row r="21" spans="1:9" ht="15.75" x14ac:dyDescent="0.25">
      <c r="A21" s="596" t="s">
        <v>185</v>
      </c>
      <c r="B21" s="193" t="s">
        <v>179</v>
      </c>
      <c r="C21" s="194">
        <f>+G19</f>
        <v>102967687</v>
      </c>
      <c r="D21" s="194">
        <v>9862167</v>
      </c>
      <c r="E21" s="194">
        <v>13631833</v>
      </c>
      <c r="F21" s="195">
        <f t="shared" si="1"/>
        <v>-3769666</v>
      </c>
      <c r="G21" s="196">
        <f t="shared" si="0"/>
        <v>99198021</v>
      </c>
      <c r="H21" s="156"/>
    </row>
    <row r="22" spans="1:9" ht="16.5" thickBot="1" x14ac:dyDescent="0.3">
      <c r="A22" s="597"/>
      <c r="B22" s="183" t="s">
        <v>180</v>
      </c>
      <c r="C22" s="197"/>
      <c r="D22" s="198">
        <f>SUM(D20:D21)</f>
        <v>123172998</v>
      </c>
      <c r="E22" s="198">
        <f>SUM(E20:E21)</f>
        <v>90844998</v>
      </c>
      <c r="F22" s="199">
        <f t="shared" si="1"/>
        <v>32328000</v>
      </c>
      <c r="G22" s="200"/>
      <c r="H22" s="156"/>
    </row>
    <row r="23" spans="1:9" ht="15.75" x14ac:dyDescent="0.25">
      <c r="A23" s="596" t="s">
        <v>186</v>
      </c>
      <c r="B23" s="193" t="s">
        <v>179</v>
      </c>
      <c r="C23" s="194">
        <f>+G21</f>
        <v>99198021</v>
      </c>
      <c r="D23" s="194">
        <v>9862167</v>
      </c>
      <c r="E23" s="194">
        <v>37344833</v>
      </c>
      <c r="F23" s="195">
        <f t="shared" si="1"/>
        <v>-27482666</v>
      </c>
      <c r="G23" s="196">
        <f t="shared" si="0"/>
        <v>71715355</v>
      </c>
      <c r="H23" s="156"/>
    </row>
    <row r="24" spans="1:9" ht="16.5" thickBot="1" x14ac:dyDescent="0.3">
      <c r="A24" s="597"/>
      <c r="B24" s="183" t="s">
        <v>180</v>
      </c>
      <c r="C24" s="197"/>
      <c r="D24" s="198">
        <f>SUM(D22:D23)</f>
        <v>133035165</v>
      </c>
      <c r="E24" s="198">
        <f>SUM(E22:E23)</f>
        <v>128189831</v>
      </c>
      <c r="F24" s="199">
        <f t="shared" si="1"/>
        <v>4845334</v>
      </c>
      <c r="G24" s="200"/>
      <c r="H24" s="156"/>
    </row>
    <row r="25" spans="1:9" ht="15.75" x14ac:dyDescent="0.25">
      <c r="A25" s="598" t="s">
        <v>187</v>
      </c>
      <c r="B25" s="201" t="s">
        <v>179</v>
      </c>
      <c r="C25" s="202">
        <f>+G23</f>
        <v>71715355</v>
      </c>
      <c r="D25" s="202">
        <v>9862167</v>
      </c>
      <c r="E25" s="202">
        <v>13631833</v>
      </c>
      <c r="F25" s="180">
        <f t="shared" si="1"/>
        <v>-3769666</v>
      </c>
      <c r="G25" s="190">
        <f t="shared" si="0"/>
        <v>67945689</v>
      </c>
      <c r="H25" s="156"/>
    </row>
    <row r="26" spans="1:9" ht="16.5" thickBot="1" x14ac:dyDescent="0.3">
      <c r="A26" s="599"/>
      <c r="B26" s="203" t="s">
        <v>180</v>
      </c>
      <c r="C26" s="204"/>
      <c r="D26" s="205">
        <f>SUM(D24:D25)</f>
        <v>142897332</v>
      </c>
      <c r="E26" s="205">
        <f>SUM(E24:E25)</f>
        <v>141821664</v>
      </c>
      <c r="F26" s="186">
        <f t="shared" si="1"/>
        <v>1075668</v>
      </c>
      <c r="G26" s="187"/>
      <c r="H26" s="156"/>
    </row>
    <row r="27" spans="1:9" ht="15.75" x14ac:dyDescent="0.25">
      <c r="A27" s="598" t="s">
        <v>188</v>
      </c>
      <c r="B27" s="201" t="s">
        <v>179</v>
      </c>
      <c r="C27" s="202">
        <f>+G25</f>
        <v>67945689</v>
      </c>
      <c r="D27" s="202">
        <v>23862167</v>
      </c>
      <c r="E27" s="202">
        <v>13631834</v>
      </c>
      <c r="F27" s="180">
        <f t="shared" si="1"/>
        <v>10230333</v>
      </c>
      <c r="G27" s="190">
        <f t="shared" si="0"/>
        <v>78176022</v>
      </c>
      <c r="H27" s="156"/>
    </row>
    <row r="28" spans="1:9" ht="16.5" thickBot="1" x14ac:dyDescent="0.3">
      <c r="A28" s="599"/>
      <c r="B28" s="183" t="s">
        <v>180</v>
      </c>
      <c r="C28" s="204"/>
      <c r="D28" s="205">
        <f>SUM(D26:D27)</f>
        <v>166759499</v>
      </c>
      <c r="E28" s="205">
        <f>SUM(E26:E27)</f>
        <v>155453498</v>
      </c>
      <c r="F28" s="186">
        <f t="shared" si="1"/>
        <v>11306001</v>
      </c>
      <c r="G28" s="187"/>
      <c r="H28" s="156"/>
    </row>
    <row r="29" spans="1:9" ht="15.75" x14ac:dyDescent="0.25">
      <c r="A29" s="600" t="s">
        <v>189</v>
      </c>
      <c r="B29" s="201" t="s">
        <v>179</v>
      </c>
      <c r="C29" s="206">
        <f>+G27</f>
        <v>78176022</v>
      </c>
      <c r="D29" s="206">
        <v>9862167</v>
      </c>
      <c r="E29" s="206">
        <v>13631834</v>
      </c>
      <c r="F29" s="207">
        <f t="shared" si="1"/>
        <v>-3769667</v>
      </c>
      <c r="G29" s="208">
        <f t="shared" si="0"/>
        <v>74406355</v>
      </c>
      <c r="H29" s="156"/>
    </row>
    <row r="30" spans="1:9" ht="16.5" thickBot="1" x14ac:dyDescent="0.3">
      <c r="A30" s="599"/>
      <c r="B30" s="183" t="s">
        <v>180</v>
      </c>
      <c r="C30" s="204"/>
      <c r="D30" s="205">
        <f>SUM(D28:D29)</f>
        <v>176621666</v>
      </c>
      <c r="E30" s="205">
        <f>SUM(E28:E29)</f>
        <v>169085332</v>
      </c>
      <c r="F30" s="209">
        <f t="shared" si="1"/>
        <v>7536334</v>
      </c>
      <c r="G30" s="210"/>
      <c r="H30" s="156"/>
    </row>
    <row r="31" spans="1:9" ht="15.75" x14ac:dyDescent="0.25">
      <c r="A31" s="594" t="s">
        <v>190</v>
      </c>
      <c r="B31" s="188" t="s">
        <v>179</v>
      </c>
      <c r="C31" s="191">
        <f>+G29</f>
        <v>74406355</v>
      </c>
      <c r="D31" s="191">
        <v>9862167</v>
      </c>
      <c r="E31" s="191">
        <v>13630834</v>
      </c>
      <c r="F31" s="180">
        <f t="shared" si="1"/>
        <v>-3768667</v>
      </c>
      <c r="G31" s="190">
        <f t="shared" si="0"/>
        <v>70637688</v>
      </c>
      <c r="H31" s="156"/>
    </row>
    <row r="32" spans="1:9" ht="16.5" thickBot="1" x14ac:dyDescent="0.3">
      <c r="A32" s="595"/>
      <c r="B32" s="183" t="s">
        <v>180</v>
      </c>
      <c r="C32" s="184"/>
      <c r="D32" s="185">
        <f>SUM(D30:D31)</f>
        <v>186483833</v>
      </c>
      <c r="E32" s="185">
        <f>SUM(E30:E31)</f>
        <v>182716166</v>
      </c>
      <c r="F32" s="186">
        <f t="shared" si="1"/>
        <v>3767667</v>
      </c>
      <c r="G32" s="187"/>
      <c r="H32" s="156"/>
    </row>
    <row r="33" spans="1:8" ht="15.75" x14ac:dyDescent="0.25">
      <c r="A33" s="594" t="s">
        <v>191</v>
      </c>
      <c r="B33" s="188" t="s">
        <v>179</v>
      </c>
      <c r="C33" s="191">
        <f>+G31</f>
        <v>70637688</v>
      </c>
      <c r="D33" s="191">
        <v>9862167</v>
      </c>
      <c r="E33" s="191">
        <v>13629834</v>
      </c>
      <c r="F33" s="180">
        <f t="shared" si="1"/>
        <v>-3767667</v>
      </c>
      <c r="G33" s="190">
        <f t="shared" si="0"/>
        <v>66870021</v>
      </c>
      <c r="H33" s="156"/>
    </row>
    <row r="34" spans="1:8" ht="16.5" thickBot="1" x14ac:dyDescent="0.3">
      <c r="A34" s="595"/>
      <c r="B34" s="183" t="s">
        <v>180</v>
      </c>
      <c r="C34" s="184"/>
      <c r="D34" s="185">
        <f>SUM(D32:D33)</f>
        <v>196346000</v>
      </c>
      <c r="E34" s="185">
        <f>SUM(E32:E33)</f>
        <v>196346000</v>
      </c>
      <c r="F34" s="186">
        <f t="shared" si="1"/>
        <v>0</v>
      </c>
      <c r="G34" s="187"/>
      <c r="H34" s="173"/>
    </row>
    <row r="36" spans="1:8" x14ac:dyDescent="0.2">
      <c r="A36" s="211"/>
    </row>
  </sheetData>
  <mergeCells count="24">
    <mergeCell ref="E1:G4"/>
    <mergeCell ref="A19:A20"/>
    <mergeCell ref="H1:K4"/>
    <mergeCell ref="A5:G5"/>
    <mergeCell ref="F7:G7"/>
    <mergeCell ref="A8:A10"/>
    <mergeCell ref="B8:B10"/>
    <mergeCell ref="C8:C10"/>
    <mergeCell ref="D8:F8"/>
    <mergeCell ref="G8:G10"/>
    <mergeCell ref="D9:D10"/>
    <mergeCell ref="E9:E10"/>
    <mergeCell ref="F9:F10"/>
    <mergeCell ref="A11:A12"/>
    <mergeCell ref="A13:A14"/>
    <mergeCell ref="A15:A16"/>
    <mergeCell ref="A17:A18"/>
    <mergeCell ref="A33:A34"/>
    <mergeCell ref="A21:A22"/>
    <mergeCell ref="A23:A24"/>
    <mergeCell ref="A25:A26"/>
    <mergeCell ref="A27:A28"/>
    <mergeCell ref="A29:A30"/>
    <mergeCell ref="A31:A32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"/>
  <sheetViews>
    <sheetView topLeftCell="A95" zoomScaleNormal="100" workbookViewId="0">
      <selection activeCell="I10" sqref="I10"/>
    </sheetView>
  </sheetViews>
  <sheetFormatPr defaultRowHeight="12.75" x14ac:dyDescent="0.2"/>
  <cols>
    <col min="1" max="1" width="5" style="338" customWidth="1"/>
    <col min="2" max="2" width="5.28515625" style="338" customWidth="1"/>
    <col min="3" max="3" width="39" style="338" customWidth="1"/>
    <col min="4" max="4" width="20" style="338" customWidth="1"/>
    <col min="5" max="5" width="15.42578125" style="338" customWidth="1"/>
    <col min="6" max="6" width="14.42578125" style="338" customWidth="1"/>
    <col min="7" max="16384" width="9.140625" style="338"/>
  </cols>
  <sheetData>
    <row r="1" spans="1:6" ht="37.5" customHeight="1" x14ac:dyDescent="0.2">
      <c r="E1" s="467" t="s">
        <v>860</v>
      </c>
      <c r="F1" s="467"/>
    </row>
    <row r="2" spans="1:6" ht="24.75" customHeight="1" x14ac:dyDescent="0.25">
      <c r="A2" s="466" t="s">
        <v>861</v>
      </c>
      <c r="B2" s="466"/>
      <c r="C2" s="466"/>
      <c r="D2" s="466"/>
      <c r="E2" s="466"/>
      <c r="F2" s="466"/>
    </row>
    <row r="3" spans="1:6" ht="13.5" thickBot="1" x14ac:dyDescent="0.25">
      <c r="F3" s="415"/>
    </row>
    <row r="4" spans="1:6" ht="39" thickBot="1" x14ac:dyDescent="0.25">
      <c r="A4" s="382" t="s">
        <v>357</v>
      </c>
      <c r="B4" s="383" t="s">
        <v>358</v>
      </c>
      <c r="C4" s="383" t="s">
        <v>359</v>
      </c>
      <c r="D4" s="384" t="s">
        <v>360</v>
      </c>
      <c r="E4" s="417" t="s">
        <v>7</v>
      </c>
      <c r="F4" s="418" t="s">
        <v>859</v>
      </c>
    </row>
    <row r="5" spans="1:6" ht="15.75" customHeight="1" x14ac:dyDescent="0.2">
      <c r="A5" s="468" t="s">
        <v>361</v>
      </c>
      <c r="B5" s="469"/>
      <c r="C5" s="469"/>
      <c r="D5" s="470"/>
      <c r="E5" s="385"/>
      <c r="F5" s="386"/>
    </row>
    <row r="6" spans="1:6" ht="25.5" x14ac:dyDescent="0.2">
      <c r="A6" s="367" t="s">
        <v>85</v>
      </c>
      <c r="B6" s="340"/>
      <c r="C6" s="341" t="s">
        <v>362</v>
      </c>
      <c r="D6" s="342">
        <f t="shared" ref="D6:D37" si="0">SUM(E6:F6)</f>
        <v>47660388</v>
      </c>
      <c r="E6" s="343">
        <f>SUM(E7:E12)</f>
        <v>47660388</v>
      </c>
      <c r="F6" s="387">
        <f t="shared" ref="F6" si="1">SUM(F7:F12)</f>
        <v>0</v>
      </c>
    </row>
    <row r="7" spans="1:6" ht="25.5" x14ac:dyDescent="0.2">
      <c r="A7" s="369" t="s">
        <v>363</v>
      </c>
      <c r="B7" s="344" t="s">
        <v>364</v>
      </c>
      <c r="C7" s="345" t="s">
        <v>365</v>
      </c>
      <c r="D7" s="342">
        <f t="shared" si="0"/>
        <v>9479396</v>
      </c>
      <c r="E7" s="339">
        <v>9479396</v>
      </c>
      <c r="F7" s="388"/>
    </row>
    <row r="8" spans="1:6" ht="25.5" x14ac:dyDescent="0.2">
      <c r="A8" s="369" t="s">
        <v>366</v>
      </c>
      <c r="B8" s="344" t="s">
        <v>367</v>
      </c>
      <c r="C8" s="345" t="s">
        <v>368</v>
      </c>
      <c r="D8" s="342">
        <f t="shared" si="0"/>
        <v>21147030</v>
      </c>
      <c r="E8" s="339">
        <v>21147030</v>
      </c>
      <c r="F8" s="388"/>
    </row>
    <row r="9" spans="1:6" ht="25.5" x14ac:dyDescent="0.2">
      <c r="A9" s="369" t="s">
        <v>369</v>
      </c>
      <c r="B9" s="344" t="s">
        <v>370</v>
      </c>
      <c r="C9" s="345" t="s">
        <v>371</v>
      </c>
      <c r="D9" s="342">
        <f t="shared" si="0"/>
        <v>15233962</v>
      </c>
      <c r="E9" s="339">
        <v>15233962</v>
      </c>
      <c r="F9" s="388"/>
    </row>
    <row r="10" spans="1:6" ht="25.5" x14ac:dyDescent="0.2">
      <c r="A10" s="369" t="s">
        <v>372</v>
      </c>
      <c r="B10" s="344" t="s">
        <v>373</v>
      </c>
      <c r="C10" s="345" t="s">
        <v>374</v>
      </c>
      <c r="D10" s="342">
        <f t="shared" si="0"/>
        <v>1800000</v>
      </c>
      <c r="E10" s="339">
        <v>1800000</v>
      </c>
      <c r="F10" s="388"/>
    </row>
    <row r="11" spans="1:6" ht="25.5" hidden="1" x14ac:dyDescent="0.2">
      <c r="A11" s="369" t="s">
        <v>375</v>
      </c>
      <c r="B11" s="344" t="s">
        <v>376</v>
      </c>
      <c r="C11" s="345" t="s">
        <v>377</v>
      </c>
      <c r="D11" s="342">
        <f t="shared" si="0"/>
        <v>0</v>
      </c>
      <c r="E11" s="339"/>
      <c r="F11" s="388"/>
    </row>
    <row r="12" spans="1:6" hidden="1" x14ac:dyDescent="0.2">
      <c r="A12" s="369" t="s">
        <v>378</v>
      </c>
      <c r="B12" s="344" t="s">
        <v>379</v>
      </c>
      <c r="C12" s="345" t="s">
        <v>380</v>
      </c>
      <c r="D12" s="342">
        <f t="shared" si="0"/>
        <v>0</v>
      </c>
      <c r="E12" s="339"/>
      <c r="F12" s="388"/>
    </row>
    <row r="13" spans="1:6" ht="25.5" x14ac:dyDescent="0.2">
      <c r="A13" s="367" t="s">
        <v>87</v>
      </c>
      <c r="B13" s="340"/>
      <c r="C13" s="346" t="s">
        <v>381</v>
      </c>
      <c r="D13" s="342">
        <f t="shared" si="0"/>
        <v>9641612</v>
      </c>
      <c r="E13" s="343">
        <f>SUM(E14:E18)</f>
        <v>9641612</v>
      </c>
      <c r="F13" s="387">
        <f>SUM(F14:F18)</f>
        <v>0</v>
      </c>
    </row>
    <row r="14" spans="1:6" hidden="1" x14ac:dyDescent="0.2">
      <c r="A14" s="369" t="s">
        <v>382</v>
      </c>
      <c r="B14" s="344" t="s">
        <v>383</v>
      </c>
      <c r="C14" s="345" t="s">
        <v>384</v>
      </c>
      <c r="D14" s="342">
        <f t="shared" si="0"/>
        <v>0</v>
      </c>
      <c r="E14" s="339"/>
      <c r="F14" s="388"/>
    </row>
    <row r="15" spans="1:6" ht="25.5" hidden="1" x14ac:dyDescent="0.2">
      <c r="A15" s="369" t="s">
        <v>385</v>
      </c>
      <c r="B15" s="344" t="s">
        <v>386</v>
      </c>
      <c r="C15" s="345" t="s">
        <v>387</v>
      </c>
      <c r="D15" s="342">
        <f t="shared" si="0"/>
        <v>0</v>
      </c>
      <c r="E15" s="339"/>
      <c r="F15" s="388"/>
    </row>
    <row r="16" spans="1:6" ht="25.5" hidden="1" x14ac:dyDescent="0.2">
      <c r="A16" s="369" t="s">
        <v>388</v>
      </c>
      <c r="B16" s="344" t="s">
        <v>389</v>
      </c>
      <c r="C16" s="345" t="s">
        <v>390</v>
      </c>
      <c r="D16" s="342">
        <f t="shared" si="0"/>
        <v>0</v>
      </c>
      <c r="E16" s="339"/>
      <c r="F16" s="388"/>
    </row>
    <row r="17" spans="1:6" ht="25.5" hidden="1" x14ac:dyDescent="0.2">
      <c r="A17" s="369" t="s">
        <v>391</v>
      </c>
      <c r="B17" s="344" t="s">
        <v>392</v>
      </c>
      <c r="C17" s="345" t="s">
        <v>393</v>
      </c>
      <c r="D17" s="342">
        <f t="shared" si="0"/>
        <v>0</v>
      </c>
      <c r="E17" s="339"/>
      <c r="F17" s="388"/>
    </row>
    <row r="18" spans="1:6" x14ac:dyDescent="0.2">
      <c r="A18" s="369" t="s">
        <v>394</v>
      </c>
      <c r="B18" s="344" t="s">
        <v>395</v>
      </c>
      <c r="C18" s="345" t="s">
        <v>396</v>
      </c>
      <c r="D18" s="342">
        <f t="shared" si="0"/>
        <v>9641612</v>
      </c>
      <c r="E18" s="339">
        <v>9641612</v>
      </c>
      <c r="F18" s="388"/>
    </row>
    <row r="19" spans="1:6" ht="25.5" x14ac:dyDescent="0.2">
      <c r="A19" s="367" t="s">
        <v>89</v>
      </c>
      <c r="B19" s="340"/>
      <c r="C19" s="341" t="s">
        <v>398</v>
      </c>
      <c r="D19" s="342">
        <f t="shared" si="0"/>
        <v>0</v>
      </c>
      <c r="E19" s="343">
        <f>SUM(E20:E24)</f>
        <v>0</v>
      </c>
      <c r="F19" s="387">
        <f>SUM(F20:F24)</f>
        <v>0</v>
      </c>
    </row>
    <row r="20" spans="1:6" hidden="1" x14ac:dyDescent="0.2">
      <c r="A20" s="369" t="s">
        <v>399</v>
      </c>
      <c r="B20" s="344" t="s">
        <v>400</v>
      </c>
      <c r="C20" s="345" t="s">
        <v>401</v>
      </c>
      <c r="D20" s="342">
        <f t="shared" si="0"/>
        <v>0</v>
      </c>
      <c r="E20" s="339"/>
      <c r="F20" s="388"/>
    </row>
    <row r="21" spans="1:6" ht="25.5" hidden="1" x14ac:dyDescent="0.2">
      <c r="A21" s="369" t="s">
        <v>402</v>
      </c>
      <c r="B21" s="344" t="s">
        <v>403</v>
      </c>
      <c r="C21" s="345" t="s">
        <v>404</v>
      </c>
      <c r="D21" s="342">
        <f t="shared" si="0"/>
        <v>0</v>
      </c>
      <c r="E21" s="339"/>
      <c r="F21" s="388"/>
    </row>
    <row r="22" spans="1:6" ht="25.5" hidden="1" x14ac:dyDescent="0.2">
      <c r="A22" s="369" t="s">
        <v>405</v>
      </c>
      <c r="B22" s="344" t="s">
        <v>406</v>
      </c>
      <c r="C22" s="345" t="s">
        <v>407</v>
      </c>
      <c r="D22" s="342">
        <f t="shared" si="0"/>
        <v>0</v>
      </c>
      <c r="E22" s="339"/>
      <c r="F22" s="388"/>
    </row>
    <row r="23" spans="1:6" ht="25.5" hidden="1" x14ac:dyDescent="0.2">
      <c r="A23" s="369" t="s">
        <v>408</v>
      </c>
      <c r="B23" s="344" t="s">
        <v>409</v>
      </c>
      <c r="C23" s="345" t="s">
        <v>410</v>
      </c>
      <c r="D23" s="342">
        <f t="shared" si="0"/>
        <v>0</v>
      </c>
      <c r="E23" s="339"/>
      <c r="F23" s="388"/>
    </row>
    <row r="24" spans="1:6" hidden="1" x14ac:dyDescent="0.2">
      <c r="A24" s="369" t="s">
        <v>411</v>
      </c>
      <c r="B24" s="344" t="s">
        <v>412</v>
      </c>
      <c r="C24" s="345" t="s">
        <v>413</v>
      </c>
      <c r="D24" s="342">
        <f t="shared" si="0"/>
        <v>0</v>
      </c>
      <c r="E24" s="339"/>
      <c r="F24" s="388"/>
    </row>
    <row r="25" spans="1:6" x14ac:dyDescent="0.2">
      <c r="A25" s="367" t="s">
        <v>414</v>
      </c>
      <c r="B25" s="340"/>
      <c r="C25" s="341" t="s">
        <v>415</v>
      </c>
      <c r="D25" s="342">
        <f t="shared" si="0"/>
        <v>28000000</v>
      </c>
      <c r="E25" s="343">
        <f>E26+E30+E31+E32+E33+E34</f>
        <v>28000000</v>
      </c>
      <c r="F25" s="387">
        <f t="shared" ref="F25" si="2">SUM(F26:F34)</f>
        <v>0</v>
      </c>
    </row>
    <row r="26" spans="1:6" x14ac:dyDescent="0.2">
      <c r="A26" s="369" t="s">
        <v>416</v>
      </c>
      <c r="B26" s="344" t="s">
        <v>417</v>
      </c>
      <c r="C26" s="345" t="s">
        <v>418</v>
      </c>
      <c r="D26" s="342">
        <f t="shared" si="0"/>
        <v>6650000</v>
      </c>
      <c r="E26" s="339">
        <f t="shared" ref="E26" si="3">SUM(E27:E29)</f>
        <v>6650000</v>
      </c>
      <c r="F26" s="388"/>
    </row>
    <row r="27" spans="1:6" x14ac:dyDescent="0.2">
      <c r="A27" s="369" t="s">
        <v>419</v>
      </c>
      <c r="B27" s="344"/>
      <c r="C27" s="345" t="s">
        <v>420</v>
      </c>
      <c r="D27" s="342">
        <f t="shared" si="0"/>
        <v>500000</v>
      </c>
      <c r="E27" s="339">
        <v>500000</v>
      </c>
      <c r="F27" s="388"/>
    </row>
    <row r="28" spans="1:6" x14ac:dyDescent="0.2">
      <c r="A28" s="369" t="s">
        <v>421</v>
      </c>
      <c r="B28" s="344"/>
      <c r="C28" s="345" t="s">
        <v>862</v>
      </c>
      <c r="D28" s="342">
        <f t="shared" si="0"/>
        <v>5500000</v>
      </c>
      <c r="E28" s="339">
        <v>5500000</v>
      </c>
      <c r="F28" s="388"/>
    </row>
    <row r="29" spans="1:6" x14ac:dyDescent="0.2">
      <c r="A29" s="369" t="s">
        <v>422</v>
      </c>
      <c r="B29" s="344"/>
      <c r="C29" s="345" t="s">
        <v>423</v>
      </c>
      <c r="D29" s="342">
        <f t="shared" si="0"/>
        <v>650000</v>
      </c>
      <c r="E29" s="339">
        <v>650000</v>
      </c>
      <c r="F29" s="388"/>
    </row>
    <row r="30" spans="1:6" x14ac:dyDescent="0.2">
      <c r="A30" s="369" t="s">
        <v>424</v>
      </c>
      <c r="B30" s="344" t="s">
        <v>425</v>
      </c>
      <c r="C30" s="345" t="s">
        <v>239</v>
      </c>
      <c r="D30" s="342">
        <f t="shared" si="0"/>
        <v>18000000</v>
      </c>
      <c r="E30" s="339">
        <v>18000000</v>
      </c>
      <c r="F30" s="388"/>
    </row>
    <row r="31" spans="1:6" x14ac:dyDescent="0.2">
      <c r="A31" s="369" t="s">
        <v>426</v>
      </c>
      <c r="B31" s="344" t="s">
        <v>427</v>
      </c>
      <c r="C31" s="345" t="s">
        <v>240</v>
      </c>
      <c r="D31" s="342">
        <f t="shared" si="0"/>
        <v>150000</v>
      </c>
      <c r="E31" s="339">
        <v>150000</v>
      </c>
      <c r="F31" s="388"/>
    </row>
    <row r="32" spans="1:6" x14ac:dyDescent="0.2">
      <c r="A32" s="369" t="s">
        <v>428</v>
      </c>
      <c r="B32" s="344" t="s">
        <v>429</v>
      </c>
      <c r="C32" s="345" t="s">
        <v>430</v>
      </c>
      <c r="D32" s="342">
        <f t="shared" si="0"/>
        <v>3000000</v>
      </c>
      <c r="E32" s="339">
        <v>3000000</v>
      </c>
      <c r="F32" s="388"/>
    </row>
    <row r="33" spans="1:6" x14ac:dyDescent="0.2">
      <c r="A33" s="369" t="s">
        <v>431</v>
      </c>
      <c r="B33" s="344" t="s">
        <v>427</v>
      </c>
      <c r="C33" s="345" t="s">
        <v>238</v>
      </c>
      <c r="D33" s="342">
        <f t="shared" si="0"/>
        <v>0</v>
      </c>
      <c r="E33" s="339"/>
      <c r="F33" s="388"/>
    </row>
    <row r="34" spans="1:6" x14ac:dyDescent="0.2">
      <c r="A34" s="369" t="s">
        <v>432</v>
      </c>
      <c r="B34" s="344" t="s">
        <v>433</v>
      </c>
      <c r="C34" s="347" t="s">
        <v>434</v>
      </c>
      <c r="D34" s="342">
        <f t="shared" si="0"/>
        <v>200000</v>
      </c>
      <c r="E34" s="339">
        <v>200000</v>
      </c>
      <c r="F34" s="388"/>
    </row>
    <row r="35" spans="1:6" ht="21.75" customHeight="1" x14ac:dyDescent="0.2">
      <c r="A35" s="367" t="s">
        <v>93</v>
      </c>
      <c r="B35" s="340"/>
      <c r="C35" s="341" t="s">
        <v>435</v>
      </c>
      <c r="D35" s="342">
        <f t="shared" si="0"/>
        <v>9123000</v>
      </c>
      <c r="E35" s="343">
        <f t="shared" ref="E35:F35" si="4">SUM(E36:E46)</f>
        <v>2992000</v>
      </c>
      <c r="F35" s="387">
        <f t="shared" si="4"/>
        <v>6131000</v>
      </c>
    </row>
    <row r="36" spans="1:6" x14ac:dyDescent="0.2">
      <c r="A36" s="369" t="s">
        <v>436</v>
      </c>
      <c r="B36" s="344" t="s">
        <v>437</v>
      </c>
      <c r="C36" s="345" t="s">
        <v>438</v>
      </c>
      <c r="D36" s="342">
        <f t="shared" si="0"/>
        <v>0</v>
      </c>
      <c r="E36" s="339"/>
      <c r="F36" s="388"/>
    </row>
    <row r="37" spans="1:6" x14ac:dyDescent="0.2">
      <c r="A37" s="369" t="s">
        <v>439</v>
      </c>
      <c r="B37" s="344" t="s">
        <v>440</v>
      </c>
      <c r="C37" s="345" t="s">
        <v>441</v>
      </c>
      <c r="D37" s="342">
        <f t="shared" si="0"/>
        <v>1300000</v>
      </c>
      <c r="E37" s="339">
        <v>1100000</v>
      </c>
      <c r="F37" s="388">
        <v>200000</v>
      </c>
    </row>
    <row r="38" spans="1:6" x14ac:dyDescent="0.2">
      <c r="A38" s="369" t="s">
        <v>442</v>
      </c>
      <c r="B38" s="344" t="s">
        <v>443</v>
      </c>
      <c r="C38" s="345" t="s">
        <v>444</v>
      </c>
      <c r="D38" s="342">
        <f t="shared" ref="D38:D69" si="5">SUM(E38:F38)</f>
        <v>520000</v>
      </c>
      <c r="E38" s="339">
        <v>520000</v>
      </c>
      <c r="F38" s="388"/>
    </row>
    <row r="39" spans="1:6" x14ac:dyDescent="0.2">
      <c r="A39" s="369" t="s">
        <v>445</v>
      </c>
      <c r="B39" s="344" t="s">
        <v>446</v>
      </c>
      <c r="C39" s="345" t="s">
        <v>447</v>
      </c>
      <c r="D39" s="342">
        <f t="shared" si="5"/>
        <v>1080000</v>
      </c>
      <c r="E39" s="339">
        <v>1080000</v>
      </c>
      <c r="F39" s="388"/>
    </row>
    <row r="40" spans="1:6" x14ac:dyDescent="0.2">
      <c r="A40" s="369" t="s">
        <v>448</v>
      </c>
      <c r="B40" s="344" t="s">
        <v>449</v>
      </c>
      <c r="C40" s="345" t="s">
        <v>450</v>
      </c>
      <c r="D40" s="342">
        <f t="shared" si="5"/>
        <v>4670000</v>
      </c>
      <c r="E40" s="339"/>
      <c r="F40" s="388">
        <v>4670000</v>
      </c>
    </row>
    <row r="41" spans="1:6" x14ac:dyDescent="0.2">
      <c r="A41" s="369" t="s">
        <v>451</v>
      </c>
      <c r="B41" s="344" t="s">
        <v>452</v>
      </c>
      <c r="C41" s="345" t="s">
        <v>453</v>
      </c>
      <c r="D41" s="342">
        <f t="shared" si="5"/>
        <v>1553000</v>
      </c>
      <c r="E41" s="339">
        <v>292000</v>
      </c>
      <c r="F41" s="388">
        <v>1261000</v>
      </c>
    </row>
    <row r="42" spans="1:6" x14ac:dyDescent="0.2">
      <c r="A42" s="369" t="s">
        <v>454</v>
      </c>
      <c r="B42" s="344" t="s">
        <v>455</v>
      </c>
      <c r="C42" s="345" t="s">
        <v>456</v>
      </c>
      <c r="D42" s="342">
        <f t="shared" si="5"/>
        <v>0</v>
      </c>
      <c r="E42" s="339"/>
      <c r="F42" s="388"/>
    </row>
    <row r="43" spans="1:6" ht="25.5" x14ac:dyDescent="0.2">
      <c r="A43" s="369" t="s">
        <v>457</v>
      </c>
      <c r="B43" s="344" t="s">
        <v>458</v>
      </c>
      <c r="C43" s="345" t="s">
        <v>459</v>
      </c>
      <c r="D43" s="342">
        <f t="shared" si="5"/>
        <v>0</v>
      </c>
      <c r="E43" s="339"/>
      <c r="F43" s="388"/>
    </row>
    <row r="44" spans="1:6" x14ac:dyDescent="0.2">
      <c r="A44" s="369" t="s">
        <v>460</v>
      </c>
      <c r="B44" s="344" t="s">
        <v>461</v>
      </c>
      <c r="C44" s="345" t="s">
        <v>462</v>
      </c>
      <c r="D44" s="342">
        <f t="shared" si="5"/>
        <v>0</v>
      </c>
      <c r="E44" s="339"/>
      <c r="F44" s="388"/>
    </row>
    <row r="45" spans="1:6" x14ac:dyDescent="0.2">
      <c r="A45" s="369" t="s">
        <v>463</v>
      </c>
      <c r="B45" s="344" t="s">
        <v>464</v>
      </c>
      <c r="C45" s="345" t="s">
        <v>465</v>
      </c>
      <c r="D45" s="342">
        <f t="shared" si="5"/>
        <v>0</v>
      </c>
      <c r="E45" s="339"/>
      <c r="F45" s="388"/>
    </row>
    <row r="46" spans="1:6" x14ac:dyDescent="0.2">
      <c r="A46" s="369" t="s">
        <v>466</v>
      </c>
      <c r="B46" s="344" t="s">
        <v>467</v>
      </c>
      <c r="C46" s="345" t="s">
        <v>468</v>
      </c>
      <c r="D46" s="342">
        <f t="shared" si="5"/>
        <v>0</v>
      </c>
      <c r="E46" s="339"/>
      <c r="F46" s="388"/>
    </row>
    <row r="47" spans="1:6" x14ac:dyDescent="0.2">
      <c r="A47" s="367" t="s">
        <v>95</v>
      </c>
      <c r="B47" s="340"/>
      <c r="C47" s="341" t="s">
        <v>469</v>
      </c>
      <c r="D47" s="342">
        <f t="shared" si="5"/>
        <v>0</v>
      </c>
      <c r="E47" s="343">
        <f t="shared" ref="E47:F47" si="6">SUM(E48:E52)</f>
        <v>0</v>
      </c>
      <c r="F47" s="387">
        <f t="shared" si="6"/>
        <v>0</v>
      </c>
    </row>
    <row r="48" spans="1:6" hidden="1" x14ac:dyDescent="0.2">
      <c r="A48" s="369" t="s">
        <v>470</v>
      </c>
      <c r="B48" s="344" t="s">
        <v>471</v>
      </c>
      <c r="C48" s="345" t="s">
        <v>472</v>
      </c>
      <c r="D48" s="342">
        <f t="shared" si="5"/>
        <v>0</v>
      </c>
      <c r="E48" s="339"/>
      <c r="F48" s="388"/>
    </row>
    <row r="49" spans="1:6" hidden="1" x14ac:dyDescent="0.2">
      <c r="A49" s="369" t="s">
        <v>473</v>
      </c>
      <c r="B49" s="344" t="s">
        <v>474</v>
      </c>
      <c r="C49" s="345" t="s">
        <v>475</v>
      </c>
      <c r="D49" s="342">
        <f t="shared" si="5"/>
        <v>0</v>
      </c>
      <c r="E49" s="339"/>
      <c r="F49" s="388"/>
    </row>
    <row r="50" spans="1:6" hidden="1" x14ac:dyDescent="0.2">
      <c r="A50" s="369" t="s">
        <v>476</v>
      </c>
      <c r="B50" s="344" t="s">
        <v>477</v>
      </c>
      <c r="C50" s="345" t="s">
        <v>478</v>
      </c>
      <c r="D50" s="342">
        <f t="shared" si="5"/>
        <v>0</v>
      </c>
      <c r="E50" s="339"/>
      <c r="F50" s="388"/>
    </row>
    <row r="51" spans="1:6" hidden="1" x14ac:dyDescent="0.2">
      <c r="A51" s="369" t="s">
        <v>479</v>
      </c>
      <c r="B51" s="344" t="s">
        <v>480</v>
      </c>
      <c r="C51" s="345" t="s">
        <v>481</v>
      </c>
      <c r="D51" s="342">
        <f t="shared" si="5"/>
        <v>0</v>
      </c>
      <c r="E51" s="339"/>
      <c r="F51" s="388"/>
    </row>
    <row r="52" spans="1:6" ht="25.5" hidden="1" x14ac:dyDescent="0.2">
      <c r="A52" s="369" t="s">
        <v>482</v>
      </c>
      <c r="B52" s="344" t="s">
        <v>483</v>
      </c>
      <c r="C52" s="345" t="s">
        <v>484</v>
      </c>
      <c r="D52" s="342">
        <f t="shared" si="5"/>
        <v>0</v>
      </c>
      <c r="E52" s="339"/>
      <c r="F52" s="388"/>
    </row>
    <row r="53" spans="1:6" ht="25.5" x14ac:dyDescent="0.2">
      <c r="A53" s="367" t="s">
        <v>485</v>
      </c>
      <c r="B53" s="340"/>
      <c r="C53" s="341" t="s">
        <v>486</v>
      </c>
      <c r="D53" s="342">
        <f t="shared" si="5"/>
        <v>455000</v>
      </c>
      <c r="E53" s="343">
        <f>SUM(E54:E56)</f>
        <v>455000</v>
      </c>
      <c r="F53" s="387">
        <f>SUM(F54:F56)</f>
        <v>0</v>
      </c>
    </row>
    <row r="54" spans="1:6" ht="38.25" hidden="1" x14ac:dyDescent="0.2">
      <c r="A54" s="369" t="s">
        <v>487</v>
      </c>
      <c r="B54" s="344" t="s">
        <v>488</v>
      </c>
      <c r="C54" s="345" t="s">
        <v>489</v>
      </c>
      <c r="D54" s="342">
        <f t="shared" si="5"/>
        <v>0</v>
      </c>
      <c r="E54" s="339"/>
      <c r="F54" s="388"/>
    </row>
    <row r="55" spans="1:6" ht="27" hidden="1" customHeight="1" x14ac:dyDescent="0.2">
      <c r="A55" s="369" t="s">
        <v>490</v>
      </c>
      <c r="B55" s="344" t="s">
        <v>491</v>
      </c>
      <c r="C55" s="345" t="s">
        <v>492</v>
      </c>
      <c r="D55" s="342">
        <f t="shared" si="5"/>
        <v>0</v>
      </c>
      <c r="E55" s="339"/>
      <c r="F55" s="388"/>
    </row>
    <row r="56" spans="1:6" ht="19.5" customHeight="1" x14ac:dyDescent="0.2">
      <c r="A56" s="369" t="s">
        <v>493</v>
      </c>
      <c r="B56" s="344" t="s">
        <v>494</v>
      </c>
      <c r="C56" s="345" t="s">
        <v>495</v>
      </c>
      <c r="D56" s="342">
        <f t="shared" si="5"/>
        <v>455000</v>
      </c>
      <c r="E56" s="339">
        <v>455000</v>
      </c>
      <c r="F56" s="388"/>
    </row>
    <row r="57" spans="1:6" ht="25.5" x14ac:dyDescent="0.2">
      <c r="A57" s="367" t="s">
        <v>100</v>
      </c>
      <c r="B57" s="340"/>
      <c r="C57" s="346" t="s">
        <v>497</v>
      </c>
      <c r="D57" s="342">
        <f t="shared" si="5"/>
        <v>0</v>
      </c>
      <c r="E57" s="343">
        <f>SUM(E58:E60)</f>
        <v>0</v>
      </c>
      <c r="F57" s="387">
        <f>SUM(F58:F60)</f>
        <v>0</v>
      </c>
    </row>
    <row r="58" spans="1:6" ht="25.5" hidden="1" x14ac:dyDescent="0.2">
      <c r="A58" s="369" t="s">
        <v>498</v>
      </c>
      <c r="B58" s="344" t="s">
        <v>499</v>
      </c>
      <c r="C58" s="345" t="s">
        <v>500</v>
      </c>
      <c r="D58" s="342">
        <f t="shared" si="5"/>
        <v>0</v>
      </c>
      <c r="E58" s="339"/>
      <c r="F58" s="388"/>
    </row>
    <row r="59" spans="1:6" ht="25.5" hidden="1" x14ac:dyDescent="0.2">
      <c r="A59" s="369" t="s">
        <v>501</v>
      </c>
      <c r="B59" s="344" t="s">
        <v>502</v>
      </c>
      <c r="C59" s="345" t="s">
        <v>503</v>
      </c>
      <c r="D59" s="342">
        <f t="shared" si="5"/>
        <v>0</v>
      </c>
      <c r="E59" s="339"/>
      <c r="F59" s="388"/>
    </row>
    <row r="60" spans="1:6" hidden="1" x14ac:dyDescent="0.2">
      <c r="A60" s="369" t="s">
        <v>504</v>
      </c>
      <c r="B60" s="344" t="s">
        <v>505</v>
      </c>
      <c r="C60" s="345" t="s">
        <v>506</v>
      </c>
      <c r="D60" s="342">
        <f t="shared" si="5"/>
        <v>0</v>
      </c>
      <c r="E60" s="339"/>
      <c r="F60" s="388"/>
    </row>
    <row r="61" spans="1:6" ht="25.5" x14ac:dyDescent="0.2">
      <c r="A61" s="378" t="s">
        <v>102</v>
      </c>
      <c r="B61" s="348"/>
      <c r="C61" s="349" t="s">
        <v>507</v>
      </c>
      <c r="D61" s="350">
        <f t="shared" si="5"/>
        <v>94880000</v>
      </c>
      <c r="E61" s="351">
        <f>E6+E13+E19+E25+E35+E47+E53+E57</f>
        <v>88749000</v>
      </c>
      <c r="F61" s="389">
        <f>F6+F13+F19+F25+F35+F47+F53+F57</f>
        <v>6131000</v>
      </c>
    </row>
    <row r="62" spans="1:6" ht="25.5" x14ac:dyDescent="0.2">
      <c r="A62" s="390" t="s">
        <v>508</v>
      </c>
      <c r="B62" s="352"/>
      <c r="C62" s="346" t="s">
        <v>509</v>
      </c>
      <c r="D62" s="342">
        <f t="shared" si="5"/>
        <v>0</v>
      </c>
      <c r="E62" s="353">
        <f t="shared" ref="E62:F62" si="7">SUM(E63:E65)</f>
        <v>0</v>
      </c>
      <c r="F62" s="391">
        <f t="shared" si="7"/>
        <v>0</v>
      </c>
    </row>
    <row r="63" spans="1:6" ht="25.5" hidden="1" x14ac:dyDescent="0.2">
      <c r="A63" s="369" t="s">
        <v>510</v>
      </c>
      <c r="B63" s="344" t="s">
        <v>511</v>
      </c>
      <c r="C63" s="345" t="s">
        <v>512</v>
      </c>
      <c r="D63" s="342">
        <f t="shared" si="5"/>
        <v>0</v>
      </c>
      <c r="E63" s="339"/>
      <c r="F63" s="388"/>
    </row>
    <row r="64" spans="1:6" ht="25.5" hidden="1" x14ac:dyDescent="0.2">
      <c r="A64" s="369" t="s">
        <v>513</v>
      </c>
      <c r="B64" s="344" t="s">
        <v>514</v>
      </c>
      <c r="C64" s="345" t="s">
        <v>515</v>
      </c>
      <c r="D64" s="342">
        <f t="shared" si="5"/>
        <v>0</v>
      </c>
      <c r="E64" s="339"/>
      <c r="F64" s="388"/>
    </row>
    <row r="65" spans="1:6" hidden="1" x14ac:dyDescent="0.2">
      <c r="A65" s="369" t="s">
        <v>516</v>
      </c>
      <c r="B65" s="344"/>
      <c r="C65" s="354" t="s">
        <v>517</v>
      </c>
      <c r="D65" s="342">
        <f t="shared" si="5"/>
        <v>0</v>
      </c>
      <c r="E65" s="339"/>
      <c r="F65" s="388"/>
    </row>
    <row r="66" spans="1:6" ht="25.5" x14ac:dyDescent="0.2">
      <c r="A66" s="390" t="s">
        <v>518</v>
      </c>
      <c r="B66" s="352"/>
      <c r="C66" s="346" t="s">
        <v>519</v>
      </c>
      <c r="D66" s="342">
        <f t="shared" si="5"/>
        <v>0</v>
      </c>
      <c r="E66" s="353">
        <f t="shared" ref="E66:F66" si="8">SUM(E67:E70)</f>
        <v>0</v>
      </c>
      <c r="F66" s="391">
        <f t="shared" si="8"/>
        <v>0</v>
      </c>
    </row>
    <row r="67" spans="1:6" ht="25.5" hidden="1" x14ac:dyDescent="0.2">
      <c r="A67" s="369" t="s">
        <v>520</v>
      </c>
      <c r="B67" s="344" t="s">
        <v>521</v>
      </c>
      <c r="C67" s="345" t="s">
        <v>522</v>
      </c>
      <c r="D67" s="342">
        <f t="shared" si="5"/>
        <v>0</v>
      </c>
      <c r="E67" s="339"/>
      <c r="F67" s="388"/>
    </row>
    <row r="68" spans="1:6" ht="25.5" hidden="1" x14ac:dyDescent="0.2">
      <c r="A68" s="369" t="s">
        <v>523</v>
      </c>
      <c r="B68" s="344" t="s">
        <v>524</v>
      </c>
      <c r="C68" s="345" t="s">
        <v>525</v>
      </c>
      <c r="D68" s="342">
        <f t="shared" si="5"/>
        <v>0</v>
      </c>
      <c r="E68" s="339"/>
      <c r="F68" s="388"/>
    </row>
    <row r="69" spans="1:6" ht="25.5" hidden="1" x14ac:dyDescent="0.2">
      <c r="A69" s="369" t="s">
        <v>526</v>
      </c>
      <c r="B69" s="344" t="s">
        <v>527</v>
      </c>
      <c r="C69" s="345" t="s">
        <v>528</v>
      </c>
      <c r="D69" s="342">
        <f t="shared" si="5"/>
        <v>0</v>
      </c>
      <c r="E69" s="339"/>
      <c r="F69" s="388"/>
    </row>
    <row r="70" spans="1:6" ht="25.5" hidden="1" x14ac:dyDescent="0.2">
      <c r="A70" s="369" t="s">
        <v>529</v>
      </c>
      <c r="B70" s="344" t="s">
        <v>530</v>
      </c>
      <c r="C70" s="345" t="s">
        <v>531</v>
      </c>
      <c r="D70" s="342">
        <f t="shared" ref="D70:D83" si="9">SUM(E70:F70)</f>
        <v>0</v>
      </c>
      <c r="E70" s="339"/>
      <c r="F70" s="388"/>
    </row>
    <row r="71" spans="1:6" ht="25.5" x14ac:dyDescent="0.2">
      <c r="A71" s="390" t="s">
        <v>532</v>
      </c>
      <c r="B71" s="352"/>
      <c r="C71" s="346" t="s">
        <v>533</v>
      </c>
      <c r="D71" s="342">
        <f t="shared" si="9"/>
        <v>50000000</v>
      </c>
      <c r="E71" s="353">
        <f t="shared" ref="E71:F71" si="10">SUM(E72:E73)</f>
        <v>50000000</v>
      </c>
      <c r="F71" s="391">
        <f t="shared" si="10"/>
        <v>0</v>
      </c>
    </row>
    <row r="72" spans="1:6" ht="25.5" x14ac:dyDescent="0.2">
      <c r="A72" s="369" t="s">
        <v>534</v>
      </c>
      <c r="B72" s="344" t="s">
        <v>535</v>
      </c>
      <c r="C72" s="345" t="s">
        <v>536</v>
      </c>
      <c r="D72" s="342">
        <f t="shared" si="9"/>
        <v>50000000</v>
      </c>
      <c r="E72" s="339">
        <v>50000000</v>
      </c>
      <c r="F72" s="388"/>
    </row>
    <row r="73" spans="1:6" ht="25.5" hidden="1" x14ac:dyDescent="0.2">
      <c r="A73" s="369" t="s">
        <v>537</v>
      </c>
      <c r="B73" s="344" t="s">
        <v>538</v>
      </c>
      <c r="C73" s="345" t="s">
        <v>539</v>
      </c>
      <c r="D73" s="342">
        <f t="shared" si="9"/>
        <v>0</v>
      </c>
      <c r="E73" s="339"/>
      <c r="F73" s="388"/>
    </row>
    <row r="74" spans="1:6" ht="25.5" x14ac:dyDescent="0.2">
      <c r="A74" s="390" t="s">
        <v>540</v>
      </c>
      <c r="B74" s="352"/>
      <c r="C74" s="346" t="s">
        <v>541</v>
      </c>
      <c r="D74" s="342">
        <f t="shared" si="9"/>
        <v>51466000</v>
      </c>
      <c r="E74" s="353">
        <f t="shared" ref="E74:F74" si="11">SUM(E75:E78)</f>
        <v>0</v>
      </c>
      <c r="F74" s="391">
        <f t="shared" si="11"/>
        <v>51466000</v>
      </c>
    </row>
    <row r="75" spans="1:6" x14ac:dyDescent="0.2">
      <c r="A75" s="369" t="s">
        <v>542</v>
      </c>
      <c r="B75" s="344" t="s">
        <v>543</v>
      </c>
      <c r="C75" s="345" t="s">
        <v>544</v>
      </c>
      <c r="D75" s="342">
        <f t="shared" si="9"/>
        <v>0</v>
      </c>
      <c r="E75" s="339"/>
      <c r="F75" s="388"/>
    </row>
    <row r="76" spans="1:6" ht="25.5" x14ac:dyDescent="0.2">
      <c r="A76" s="369" t="s">
        <v>545</v>
      </c>
      <c r="B76" s="344" t="s">
        <v>546</v>
      </c>
      <c r="C76" s="345" t="s">
        <v>547</v>
      </c>
      <c r="D76" s="342">
        <f t="shared" si="9"/>
        <v>0</v>
      </c>
      <c r="E76" s="339"/>
      <c r="F76" s="388"/>
    </row>
    <row r="77" spans="1:6" x14ac:dyDescent="0.2">
      <c r="A77" s="369" t="s">
        <v>548</v>
      </c>
      <c r="B77" s="344" t="s">
        <v>52</v>
      </c>
      <c r="C77" s="345" t="s">
        <v>549</v>
      </c>
      <c r="D77" s="342">
        <f t="shared" si="9"/>
        <v>51466000</v>
      </c>
      <c r="E77" s="339"/>
      <c r="F77" s="388">
        <v>51466000</v>
      </c>
    </row>
    <row r="78" spans="1:6" hidden="1" x14ac:dyDescent="0.2">
      <c r="A78" s="369" t="s">
        <v>550</v>
      </c>
      <c r="B78" s="344" t="s">
        <v>551</v>
      </c>
      <c r="C78" s="345" t="s">
        <v>552</v>
      </c>
      <c r="D78" s="342">
        <f t="shared" si="9"/>
        <v>0</v>
      </c>
      <c r="E78" s="339"/>
      <c r="F78" s="388"/>
    </row>
    <row r="79" spans="1:6" ht="25.5" x14ac:dyDescent="0.2">
      <c r="A79" s="390" t="s">
        <v>553</v>
      </c>
      <c r="B79" s="352"/>
      <c r="C79" s="346" t="s">
        <v>554</v>
      </c>
      <c r="D79" s="342">
        <f t="shared" si="9"/>
        <v>0</v>
      </c>
      <c r="E79" s="353">
        <f t="shared" ref="E79:F79" si="12">SUM(E80:E83)</f>
        <v>0</v>
      </c>
      <c r="F79" s="391">
        <f t="shared" si="12"/>
        <v>0</v>
      </c>
    </row>
    <row r="80" spans="1:6" ht="25.5" hidden="1" x14ac:dyDescent="0.2">
      <c r="A80" s="392" t="s">
        <v>555</v>
      </c>
      <c r="B80" s="355" t="s">
        <v>556</v>
      </c>
      <c r="C80" s="345" t="s">
        <v>557</v>
      </c>
      <c r="D80" s="342">
        <f t="shared" si="9"/>
        <v>0</v>
      </c>
      <c r="E80" s="339"/>
      <c r="F80" s="388"/>
    </row>
    <row r="81" spans="1:6" ht="25.5" hidden="1" x14ac:dyDescent="0.2">
      <c r="A81" s="392" t="s">
        <v>558</v>
      </c>
      <c r="B81" s="355" t="s">
        <v>559</v>
      </c>
      <c r="C81" s="345" t="s">
        <v>560</v>
      </c>
      <c r="D81" s="342">
        <f t="shared" si="9"/>
        <v>0</v>
      </c>
      <c r="E81" s="339"/>
      <c r="F81" s="388"/>
    </row>
    <row r="82" spans="1:6" ht="25.5" hidden="1" x14ac:dyDescent="0.2">
      <c r="A82" s="392" t="s">
        <v>561</v>
      </c>
      <c r="B82" s="355" t="s">
        <v>562</v>
      </c>
      <c r="C82" s="345" t="s">
        <v>563</v>
      </c>
      <c r="D82" s="342">
        <f t="shared" si="9"/>
        <v>0</v>
      </c>
      <c r="E82" s="339"/>
      <c r="F82" s="388"/>
    </row>
    <row r="83" spans="1:6" ht="25.5" hidden="1" x14ac:dyDescent="0.2">
      <c r="A83" s="392" t="s">
        <v>564</v>
      </c>
      <c r="B83" s="355" t="s">
        <v>565</v>
      </c>
      <c r="C83" s="345" t="s">
        <v>566</v>
      </c>
      <c r="D83" s="342">
        <f t="shared" si="9"/>
        <v>0</v>
      </c>
      <c r="E83" s="339"/>
      <c r="F83" s="388"/>
    </row>
    <row r="84" spans="1:6" ht="25.5" x14ac:dyDescent="0.2">
      <c r="A84" s="390" t="s">
        <v>567</v>
      </c>
      <c r="B84" s="352" t="s">
        <v>568</v>
      </c>
      <c r="C84" s="346" t="s">
        <v>569</v>
      </c>
      <c r="D84" s="342">
        <v>0</v>
      </c>
      <c r="E84" s="353">
        <v>0</v>
      </c>
      <c r="F84" s="391">
        <v>0</v>
      </c>
    </row>
    <row r="85" spans="1:6" ht="25.5" x14ac:dyDescent="0.2">
      <c r="A85" s="390" t="s">
        <v>570</v>
      </c>
      <c r="B85" s="352" t="s">
        <v>571</v>
      </c>
      <c r="C85" s="346" t="s">
        <v>572</v>
      </c>
      <c r="D85" s="342">
        <f>SUM(E85:F85)</f>
        <v>0</v>
      </c>
      <c r="E85" s="342">
        <f>SUM(F85:K85)</f>
        <v>0</v>
      </c>
      <c r="F85" s="393">
        <f>SUM(G85:P85)</f>
        <v>0</v>
      </c>
    </row>
    <row r="86" spans="1:6" ht="26.25" thickBot="1" x14ac:dyDescent="0.25">
      <c r="A86" s="394" t="s">
        <v>573</v>
      </c>
      <c r="B86" s="356"/>
      <c r="C86" s="357" t="s">
        <v>574</v>
      </c>
      <c r="D86" s="357">
        <f>SUM(E86:F86)</f>
        <v>101466000</v>
      </c>
      <c r="E86" s="358">
        <f t="shared" ref="E86:F86" si="13">E62+E66+E71+E74+E79+E84+E85</f>
        <v>50000000</v>
      </c>
      <c r="F86" s="395">
        <f t="shared" si="13"/>
        <v>51466000</v>
      </c>
    </row>
    <row r="87" spans="1:6" ht="17.25" customHeight="1" thickBot="1" x14ac:dyDescent="0.25">
      <c r="A87" s="359" t="s">
        <v>575</v>
      </c>
      <c r="B87" s="360"/>
      <c r="C87" s="361" t="s">
        <v>576</v>
      </c>
      <c r="D87" s="361">
        <f>SUM(E87:F87)</f>
        <v>196346000</v>
      </c>
      <c r="E87" s="362">
        <f t="shared" ref="E87:F87" si="14">E61+E86</f>
        <v>138749000</v>
      </c>
      <c r="F87" s="396">
        <f t="shared" si="14"/>
        <v>57597000</v>
      </c>
    </row>
    <row r="88" spans="1:6" ht="13.5" thickBot="1" x14ac:dyDescent="0.25">
      <c r="A88" s="363"/>
      <c r="B88" s="363"/>
      <c r="C88" s="364"/>
      <c r="D88" s="381"/>
      <c r="E88" s="365"/>
      <c r="F88" s="365"/>
    </row>
    <row r="89" spans="1:6" ht="15.75" customHeight="1" thickBot="1" x14ac:dyDescent="0.25">
      <c r="A89" s="471" t="s">
        <v>577</v>
      </c>
      <c r="B89" s="472"/>
      <c r="C89" s="472"/>
      <c r="D89" s="472"/>
      <c r="E89" s="366"/>
      <c r="F89" s="366"/>
    </row>
    <row r="90" spans="1:6" ht="25.5" x14ac:dyDescent="0.2">
      <c r="A90" s="397" t="s">
        <v>85</v>
      </c>
      <c r="B90" s="398"/>
      <c r="C90" s="399" t="s">
        <v>855</v>
      </c>
      <c r="D90" s="400">
        <f t="shared" ref="D90:D121" si="15">SUM(E90:F90)</f>
        <v>112111000</v>
      </c>
      <c r="E90" s="400">
        <f t="shared" ref="E90:F90" si="16">E91+E108+E115+E135+E139</f>
        <v>55831000</v>
      </c>
      <c r="F90" s="401">
        <f t="shared" si="16"/>
        <v>56280000</v>
      </c>
    </row>
    <row r="91" spans="1:6" x14ac:dyDescent="0.2">
      <c r="A91" s="369" t="s">
        <v>363</v>
      </c>
      <c r="B91" s="370"/>
      <c r="C91" s="371" t="s">
        <v>13</v>
      </c>
      <c r="D91" s="353">
        <f t="shared" si="15"/>
        <v>42659000</v>
      </c>
      <c r="E91" s="353">
        <f t="shared" ref="E91:F91" si="17">SUM(E92:E107)</f>
        <v>7194000</v>
      </c>
      <c r="F91" s="391">
        <f t="shared" si="17"/>
        <v>35465000</v>
      </c>
    </row>
    <row r="92" spans="1:6" ht="25.5" x14ac:dyDescent="0.2">
      <c r="A92" s="369" t="s">
        <v>578</v>
      </c>
      <c r="B92" s="344" t="s">
        <v>579</v>
      </c>
      <c r="C92" s="371" t="s">
        <v>580</v>
      </c>
      <c r="D92" s="353">
        <f t="shared" si="15"/>
        <v>36683000</v>
      </c>
      <c r="E92" s="339">
        <v>3914000</v>
      </c>
      <c r="F92" s="388">
        <v>32769000</v>
      </c>
    </row>
    <row r="93" spans="1:6" ht="25.5" x14ac:dyDescent="0.2">
      <c r="A93" s="369" t="s">
        <v>581</v>
      </c>
      <c r="B93" s="344" t="s">
        <v>582</v>
      </c>
      <c r="C93" s="371" t="s">
        <v>583</v>
      </c>
      <c r="D93" s="353">
        <f t="shared" si="15"/>
        <v>2168000</v>
      </c>
      <c r="E93" s="339"/>
      <c r="F93" s="388">
        <v>2168000</v>
      </c>
    </row>
    <row r="94" spans="1:6" ht="25.5" hidden="1" x14ac:dyDescent="0.2">
      <c r="A94" s="369" t="s">
        <v>584</v>
      </c>
      <c r="B94" s="344" t="s">
        <v>585</v>
      </c>
      <c r="C94" s="371" t="s">
        <v>586</v>
      </c>
      <c r="D94" s="353">
        <f t="shared" si="15"/>
        <v>0</v>
      </c>
      <c r="E94" s="339"/>
      <c r="F94" s="388"/>
    </row>
    <row r="95" spans="1:6" ht="25.5" x14ac:dyDescent="0.2">
      <c r="A95" s="369" t="s">
        <v>587</v>
      </c>
      <c r="B95" s="344" t="s">
        <v>588</v>
      </c>
      <c r="C95" s="371" t="s">
        <v>589</v>
      </c>
      <c r="D95" s="353">
        <f t="shared" si="15"/>
        <v>0</v>
      </c>
      <c r="E95" s="339"/>
      <c r="F95" s="388"/>
    </row>
    <row r="96" spans="1:6" ht="25.5" hidden="1" x14ac:dyDescent="0.2">
      <c r="A96" s="369" t="s">
        <v>590</v>
      </c>
      <c r="B96" s="344" t="s">
        <v>591</v>
      </c>
      <c r="C96" s="371" t="s">
        <v>592</v>
      </c>
      <c r="D96" s="353">
        <f t="shared" si="15"/>
        <v>0</v>
      </c>
      <c r="E96" s="339"/>
      <c r="F96" s="388"/>
    </row>
    <row r="97" spans="1:6" ht="25.5" x14ac:dyDescent="0.2">
      <c r="A97" s="369" t="s">
        <v>593</v>
      </c>
      <c r="B97" s="344" t="s">
        <v>594</v>
      </c>
      <c r="C97" s="371" t="s">
        <v>595</v>
      </c>
      <c r="D97" s="353">
        <f t="shared" si="15"/>
        <v>0</v>
      </c>
      <c r="E97" s="339"/>
      <c r="F97" s="388"/>
    </row>
    <row r="98" spans="1:6" ht="25.5" x14ac:dyDescent="0.2">
      <c r="A98" s="369" t="s">
        <v>596</v>
      </c>
      <c r="B98" s="344" t="s">
        <v>597</v>
      </c>
      <c r="C98" s="371" t="s">
        <v>598</v>
      </c>
      <c r="D98" s="353">
        <f t="shared" si="15"/>
        <v>0</v>
      </c>
      <c r="E98" s="339"/>
      <c r="F98" s="388"/>
    </row>
    <row r="99" spans="1:6" ht="25.5" hidden="1" x14ac:dyDescent="0.2">
      <c r="A99" s="369" t="s">
        <v>599</v>
      </c>
      <c r="B99" s="344" t="s">
        <v>600</v>
      </c>
      <c r="C99" s="371" t="s">
        <v>601</v>
      </c>
      <c r="D99" s="353">
        <f t="shared" si="15"/>
        <v>0</v>
      </c>
      <c r="E99" s="339"/>
      <c r="F99" s="388"/>
    </row>
    <row r="100" spans="1:6" ht="25.5" x14ac:dyDescent="0.2">
      <c r="A100" s="369" t="s">
        <v>602</v>
      </c>
      <c r="B100" s="344" t="s">
        <v>603</v>
      </c>
      <c r="C100" s="371" t="s">
        <v>604</v>
      </c>
      <c r="D100" s="353">
        <f t="shared" si="15"/>
        <v>118000</v>
      </c>
      <c r="E100" s="339"/>
      <c r="F100" s="388">
        <v>118000</v>
      </c>
    </row>
    <row r="101" spans="1:6" ht="25.5" x14ac:dyDescent="0.2">
      <c r="A101" s="369" t="s">
        <v>605</v>
      </c>
      <c r="B101" s="344" t="s">
        <v>606</v>
      </c>
      <c r="C101" s="371" t="s">
        <v>607</v>
      </c>
      <c r="D101" s="353">
        <f t="shared" si="15"/>
        <v>0</v>
      </c>
      <c r="E101" s="339"/>
      <c r="F101" s="388"/>
    </row>
    <row r="102" spans="1:6" ht="25.5" hidden="1" x14ac:dyDescent="0.2">
      <c r="A102" s="369" t="s">
        <v>608</v>
      </c>
      <c r="B102" s="344" t="s">
        <v>609</v>
      </c>
      <c r="C102" s="371" t="s">
        <v>610</v>
      </c>
      <c r="D102" s="353">
        <f t="shared" si="15"/>
        <v>0</v>
      </c>
      <c r="E102" s="339"/>
      <c r="F102" s="388"/>
    </row>
    <row r="103" spans="1:6" ht="25.5" hidden="1" x14ac:dyDescent="0.2">
      <c r="A103" s="369" t="s">
        <v>611</v>
      </c>
      <c r="B103" s="344" t="s">
        <v>612</v>
      </c>
      <c r="C103" s="371" t="s">
        <v>613</v>
      </c>
      <c r="D103" s="353">
        <f t="shared" si="15"/>
        <v>0</v>
      </c>
      <c r="E103" s="339"/>
      <c r="F103" s="388"/>
    </row>
    <row r="104" spans="1:6" ht="25.5" x14ac:dyDescent="0.2">
      <c r="A104" s="369" t="s">
        <v>614</v>
      </c>
      <c r="B104" s="344" t="s">
        <v>615</v>
      </c>
      <c r="C104" s="371" t="s">
        <v>616</v>
      </c>
      <c r="D104" s="353">
        <f t="shared" si="15"/>
        <v>290000</v>
      </c>
      <c r="E104" s="339"/>
      <c r="F104" s="388">
        <v>290000</v>
      </c>
    </row>
    <row r="105" spans="1:6" ht="25.5" x14ac:dyDescent="0.2">
      <c r="A105" s="369" t="s">
        <v>617</v>
      </c>
      <c r="B105" s="344" t="s">
        <v>618</v>
      </c>
      <c r="C105" s="371" t="s">
        <v>863</v>
      </c>
      <c r="D105" s="353">
        <f t="shared" si="15"/>
        <v>2272000</v>
      </c>
      <c r="E105" s="339">
        <v>2272000</v>
      </c>
      <c r="F105" s="388"/>
    </row>
    <row r="106" spans="1:6" ht="25.5" x14ac:dyDescent="0.2">
      <c r="A106" s="369" t="s">
        <v>619</v>
      </c>
      <c r="B106" s="344" t="s">
        <v>620</v>
      </c>
      <c r="C106" s="371" t="s">
        <v>621</v>
      </c>
      <c r="D106" s="353">
        <f t="shared" si="15"/>
        <v>1008000</v>
      </c>
      <c r="E106" s="339">
        <v>908000</v>
      </c>
      <c r="F106" s="388">
        <v>100000</v>
      </c>
    </row>
    <row r="107" spans="1:6" ht="25.5" x14ac:dyDescent="0.2">
      <c r="A107" s="369" t="s">
        <v>622</v>
      </c>
      <c r="B107" s="344" t="s">
        <v>623</v>
      </c>
      <c r="C107" s="371" t="s">
        <v>624</v>
      </c>
      <c r="D107" s="353">
        <f t="shared" si="15"/>
        <v>120000</v>
      </c>
      <c r="E107" s="339">
        <v>100000</v>
      </c>
      <c r="F107" s="388">
        <v>20000</v>
      </c>
    </row>
    <row r="108" spans="1:6" ht="25.5" x14ac:dyDescent="0.2">
      <c r="A108" s="369" t="s">
        <v>366</v>
      </c>
      <c r="B108" s="370" t="s">
        <v>18</v>
      </c>
      <c r="C108" s="371" t="s">
        <v>625</v>
      </c>
      <c r="D108" s="353">
        <f t="shared" si="15"/>
        <v>7570000</v>
      </c>
      <c r="E108" s="353">
        <f t="shared" ref="E108:F108" si="18">SUM(E109:E114)</f>
        <v>1365000</v>
      </c>
      <c r="F108" s="391">
        <f t="shared" si="18"/>
        <v>6205000</v>
      </c>
    </row>
    <row r="109" spans="1:6" x14ac:dyDescent="0.2">
      <c r="A109" s="369" t="s">
        <v>626</v>
      </c>
      <c r="B109" s="344" t="s">
        <v>18</v>
      </c>
      <c r="C109" s="371" t="s">
        <v>627</v>
      </c>
      <c r="D109" s="353">
        <f t="shared" si="15"/>
        <v>7548000</v>
      </c>
      <c r="E109" s="339">
        <v>1347000</v>
      </c>
      <c r="F109" s="388">
        <v>6201000</v>
      </c>
    </row>
    <row r="110" spans="1:6" x14ac:dyDescent="0.2">
      <c r="A110" s="369" t="s">
        <v>628</v>
      </c>
      <c r="B110" s="344" t="s">
        <v>18</v>
      </c>
      <c r="C110" s="371" t="s">
        <v>629</v>
      </c>
      <c r="D110" s="353">
        <f t="shared" si="15"/>
        <v>0</v>
      </c>
      <c r="E110" s="339"/>
      <c r="F110" s="388"/>
    </row>
    <row r="111" spans="1:6" hidden="1" x14ac:dyDescent="0.2">
      <c r="A111" s="369" t="s">
        <v>630</v>
      </c>
      <c r="B111" s="344" t="s">
        <v>18</v>
      </c>
      <c r="C111" s="371" t="s">
        <v>631</v>
      </c>
      <c r="D111" s="353">
        <f t="shared" si="15"/>
        <v>0</v>
      </c>
      <c r="E111" s="339"/>
      <c r="F111" s="388"/>
    </row>
    <row r="112" spans="1:6" hidden="1" x14ac:dyDescent="0.2">
      <c r="A112" s="369" t="s">
        <v>632</v>
      </c>
      <c r="B112" s="344" t="s">
        <v>18</v>
      </c>
      <c r="C112" s="371" t="s">
        <v>633</v>
      </c>
      <c r="D112" s="353">
        <f t="shared" si="15"/>
        <v>0</v>
      </c>
      <c r="E112" s="339"/>
      <c r="F112" s="388"/>
    </row>
    <row r="113" spans="1:6" ht="38.25" hidden="1" x14ac:dyDescent="0.2">
      <c r="A113" s="369" t="s">
        <v>634</v>
      </c>
      <c r="B113" s="344" t="s">
        <v>18</v>
      </c>
      <c r="C113" s="372" t="s">
        <v>635</v>
      </c>
      <c r="D113" s="353">
        <f t="shared" si="15"/>
        <v>0</v>
      </c>
      <c r="E113" s="339"/>
      <c r="F113" s="388"/>
    </row>
    <row r="114" spans="1:6" x14ac:dyDescent="0.2">
      <c r="A114" s="369" t="s">
        <v>636</v>
      </c>
      <c r="B114" s="344" t="s">
        <v>18</v>
      </c>
      <c r="C114" s="371" t="s">
        <v>637</v>
      </c>
      <c r="D114" s="353">
        <f t="shared" si="15"/>
        <v>22000</v>
      </c>
      <c r="E114" s="339">
        <v>18000</v>
      </c>
      <c r="F114" s="388">
        <v>4000</v>
      </c>
    </row>
    <row r="115" spans="1:6" x14ac:dyDescent="0.2">
      <c r="A115" s="369" t="s">
        <v>369</v>
      </c>
      <c r="B115" s="370"/>
      <c r="C115" s="371" t="s">
        <v>638</v>
      </c>
      <c r="D115" s="353">
        <f t="shared" si="15"/>
        <v>30563000</v>
      </c>
      <c r="E115" s="353">
        <f t="shared" ref="E115:F115" si="19">SUM(E116:E134)</f>
        <v>15953000</v>
      </c>
      <c r="F115" s="391">
        <f t="shared" si="19"/>
        <v>14610000</v>
      </c>
    </row>
    <row r="116" spans="1:6" x14ac:dyDescent="0.2">
      <c r="A116" s="369" t="s">
        <v>639</v>
      </c>
      <c r="B116" s="373" t="s">
        <v>640</v>
      </c>
      <c r="C116" s="371" t="s">
        <v>641</v>
      </c>
      <c r="D116" s="353">
        <f t="shared" si="15"/>
        <v>405000</v>
      </c>
      <c r="E116" s="339">
        <v>90000</v>
      </c>
      <c r="F116" s="388">
        <v>315000</v>
      </c>
    </row>
    <row r="117" spans="1:6" x14ac:dyDescent="0.2">
      <c r="A117" s="369" t="s">
        <v>642</v>
      </c>
      <c r="B117" s="373" t="s">
        <v>643</v>
      </c>
      <c r="C117" s="371" t="s">
        <v>644</v>
      </c>
      <c r="D117" s="353">
        <f t="shared" si="15"/>
        <v>9220000</v>
      </c>
      <c r="E117" s="339">
        <v>1620000</v>
      </c>
      <c r="F117" s="388">
        <v>7600000</v>
      </c>
    </row>
    <row r="118" spans="1:6" x14ac:dyDescent="0.2">
      <c r="A118" s="369" t="s">
        <v>645</v>
      </c>
      <c r="B118" s="373" t="s">
        <v>646</v>
      </c>
      <c r="C118" s="371" t="s">
        <v>647</v>
      </c>
      <c r="D118" s="353">
        <f t="shared" si="15"/>
        <v>0</v>
      </c>
      <c r="E118" s="339"/>
      <c r="F118" s="388"/>
    </row>
    <row r="119" spans="1:6" x14ac:dyDescent="0.2">
      <c r="A119" s="369" t="s">
        <v>648</v>
      </c>
      <c r="B119" s="373" t="s">
        <v>649</v>
      </c>
      <c r="C119" s="371" t="s">
        <v>650</v>
      </c>
      <c r="D119" s="353">
        <f t="shared" si="15"/>
        <v>248000</v>
      </c>
      <c r="E119" s="339">
        <v>74000</v>
      </c>
      <c r="F119" s="388">
        <v>174000</v>
      </c>
    </row>
    <row r="120" spans="1:6" x14ac:dyDescent="0.2">
      <c r="A120" s="369" t="s">
        <v>651</v>
      </c>
      <c r="B120" s="373" t="s">
        <v>652</v>
      </c>
      <c r="C120" s="371" t="s">
        <v>653</v>
      </c>
      <c r="D120" s="353">
        <f t="shared" si="15"/>
        <v>272000</v>
      </c>
      <c r="E120" s="339">
        <v>37000</v>
      </c>
      <c r="F120" s="388">
        <v>235000</v>
      </c>
    </row>
    <row r="121" spans="1:6" x14ac:dyDescent="0.2">
      <c r="A121" s="369" t="s">
        <v>654</v>
      </c>
      <c r="B121" s="373" t="s">
        <v>655</v>
      </c>
      <c r="C121" s="371" t="s">
        <v>656</v>
      </c>
      <c r="D121" s="353">
        <f t="shared" si="15"/>
        <v>2864000</v>
      </c>
      <c r="E121" s="339">
        <v>1614000</v>
      </c>
      <c r="F121" s="388">
        <v>1250000</v>
      </c>
    </row>
    <row r="122" spans="1:6" x14ac:dyDescent="0.2">
      <c r="A122" s="369" t="s">
        <v>657</v>
      </c>
      <c r="B122" s="373" t="s">
        <v>658</v>
      </c>
      <c r="C122" s="371" t="s">
        <v>659</v>
      </c>
      <c r="D122" s="353">
        <f t="shared" ref="D122:D153" si="20">SUM(E122:F122)</f>
        <v>220000</v>
      </c>
      <c r="E122" s="339"/>
      <c r="F122" s="388">
        <v>220000</v>
      </c>
    </row>
    <row r="123" spans="1:6" x14ac:dyDescent="0.2">
      <c r="A123" s="369" t="s">
        <v>660</v>
      </c>
      <c r="B123" s="373" t="s">
        <v>661</v>
      </c>
      <c r="C123" s="371" t="s">
        <v>662</v>
      </c>
      <c r="D123" s="353">
        <f t="shared" si="20"/>
        <v>0</v>
      </c>
      <c r="E123" s="339"/>
      <c r="F123" s="388"/>
    </row>
    <row r="124" spans="1:6" x14ac:dyDescent="0.2">
      <c r="A124" s="369" t="s">
        <v>663</v>
      </c>
      <c r="B124" s="373" t="s">
        <v>664</v>
      </c>
      <c r="C124" s="371" t="s">
        <v>665</v>
      </c>
      <c r="D124" s="353">
        <f t="shared" si="20"/>
        <v>1750000</v>
      </c>
      <c r="E124" s="339">
        <v>1300000</v>
      </c>
      <c r="F124" s="388">
        <v>450000</v>
      </c>
    </row>
    <row r="125" spans="1:6" ht="25.5" x14ac:dyDescent="0.2">
      <c r="A125" s="369" t="s">
        <v>666</v>
      </c>
      <c r="B125" s="373" t="s">
        <v>667</v>
      </c>
      <c r="C125" s="371" t="s">
        <v>668</v>
      </c>
      <c r="D125" s="353">
        <f t="shared" si="20"/>
        <v>520000</v>
      </c>
      <c r="E125" s="339">
        <v>520000</v>
      </c>
      <c r="F125" s="388"/>
    </row>
    <row r="126" spans="1:6" ht="25.5" x14ac:dyDescent="0.2">
      <c r="A126" s="369" t="s">
        <v>669</v>
      </c>
      <c r="B126" s="373" t="s">
        <v>670</v>
      </c>
      <c r="C126" s="371" t="s">
        <v>671</v>
      </c>
      <c r="D126" s="353">
        <f t="shared" si="20"/>
        <v>4964000</v>
      </c>
      <c r="E126" s="339">
        <v>4803000</v>
      </c>
      <c r="F126" s="388">
        <v>161000</v>
      </c>
    </row>
    <row r="127" spans="1:6" ht="25.5" x14ac:dyDescent="0.2">
      <c r="A127" s="369" t="s">
        <v>672</v>
      </c>
      <c r="B127" s="373" t="s">
        <v>673</v>
      </c>
      <c r="C127" s="371" t="s">
        <v>674</v>
      </c>
      <c r="D127" s="353">
        <f t="shared" si="20"/>
        <v>3670000</v>
      </c>
      <c r="E127" s="339">
        <v>2580000</v>
      </c>
      <c r="F127" s="388">
        <v>1090000</v>
      </c>
    </row>
    <row r="128" spans="1:6" ht="25.5" x14ac:dyDescent="0.2">
      <c r="A128" s="369" t="s">
        <v>675</v>
      </c>
      <c r="B128" s="373" t="s">
        <v>676</v>
      </c>
      <c r="C128" s="371" t="s">
        <v>677</v>
      </c>
      <c r="D128" s="353">
        <f t="shared" si="20"/>
        <v>0</v>
      </c>
      <c r="E128" s="339"/>
      <c r="F128" s="388"/>
    </row>
    <row r="129" spans="1:6" ht="18" customHeight="1" x14ac:dyDescent="0.2">
      <c r="A129" s="369" t="s">
        <v>678</v>
      </c>
      <c r="B129" s="373" t="s">
        <v>679</v>
      </c>
      <c r="C129" s="371" t="s">
        <v>680</v>
      </c>
      <c r="D129" s="353">
        <f t="shared" si="20"/>
        <v>200000</v>
      </c>
      <c r="E129" s="339">
        <v>200000</v>
      </c>
      <c r="F129" s="388"/>
    </row>
    <row r="130" spans="1:6" ht="21.75" customHeight="1" x14ac:dyDescent="0.2">
      <c r="A130" s="369" t="s">
        <v>681</v>
      </c>
      <c r="B130" s="373" t="s">
        <v>682</v>
      </c>
      <c r="C130" s="371" t="s">
        <v>683</v>
      </c>
      <c r="D130" s="353">
        <f t="shared" si="20"/>
        <v>6003000</v>
      </c>
      <c r="E130" s="339">
        <v>2895000</v>
      </c>
      <c r="F130" s="388">
        <v>3108000</v>
      </c>
    </row>
    <row r="131" spans="1:6" ht="21.75" hidden="1" customHeight="1" x14ac:dyDescent="0.2">
      <c r="A131" s="369" t="s">
        <v>684</v>
      </c>
      <c r="B131" s="373" t="s">
        <v>685</v>
      </c>
      <c r="C131" s="371" t="s">
        <v>686</v>
      </c>
      <c r="D131" s="353">
        <f t="shared" si="20"/>
        <v>0</v>
      </c>
      <c r="E131" s="339"/>
      <c r="F131" s="388"/>
    </row>
    <row r="132" spans="1:6" ht="14.25" hidden="1" customHeight="1" x14ac:dyDescent="0.2">
      <c r="A132" s="369" t="s">
        <v>687</v>
      </c>
      <c r="B132" s="373" t="s">
        <v>688</v>
      </c>
      <c r="C132" s="371" t="s">
        <v>689</v>
      </c>
      <c r="D132" s="353">
        <f t="shared" si="20"/>
        <v>0</v>
      </c>
      <c r="E132" s="339"/>
      <c r="F132" s="388"/>
    </row>
    <row r="133" spans="1:6" ht="21" hidden="1" customHeight="1" x14ac:dyDescent="0.2">
      <c r="A133" s="369" t="s">
        <v>690</v>
      </c>
      <c r="B133" s="373" t="s">
        <v>691</v>
      </c>
      <c r="C133" s="371" t="s">
        <v>692</v>
      </c>
      <c r="D133" s="353">
        <f t="shared" si="20"/>
        <v>0</v>
      </c>
      <c r="E133" s="339"/>
      <c r="F133" s="388"/>
    </row>
    <row r="134" spans="1:6" ht="25.5" x14ac:dyDescent="0.2">
      <c r="A134" s="369" t="s">
        <v>693</v>
      </c>
      <c r="B134" s="373" t="s">
        <v>694</v>
      </c>
      <c r="C134" s="371" t="s">
        <v>857</v>
      </c>
      <c r="D134" s="353">
        <f t="shared" si="20"/>
        <v>227000</v>
      </c>
      <c r="E134" s="339">
        <v>220000</v>
      </c>
      <c r="F134" s="388">
        <v>7000</v>
      </c>
    </row>
    <row r="135" spans="1:6" x14ac:dyDescent="0.2">
      <c r="A135" s="369" t="s">
        <v>372</v>
      </c>
      <c r="B135" s="370"/>
      <c r="C135" s="371" t="s">
        <v>695</v>
      </c>
      <c r="D135" s="353">
        <f t="shared" si="20"/>
        <v>1465000</v>
      </c>
      <c r="E135" s="353">
        <f t="shared" ref="E135:F135" si="21">SUM(E136:E138)</f>
        <v>1465000</v>
      </c>
      <c r="F135" s="391">
        <f t="shared" si="21"/>
        <v>0</v>
      </c>
    </row>
    <row r="136" spans="1:6" hidden="1" x14ac:dyDescent="0.2">
      <c r="A136" s="369" t="s">
        <v>696</v>
      </c>
      <c r="B136" s="344" t="s">
        <v>697</v>
      </c>
      <c r="C136" s="371" t="s">
        <v>698</v>
      </c>
      <c r="D136" s="353">
        <f t="shared" si="20"/>
        <v>0</v>
      </c>
      <c r="E136" s="339"/>
      <c r="F136" s="388"/>
    </row>
    <row r="137" spans="1:6" hidden="1" x14ac:dyDescent="0.2">
      <c r="A137" s="369" t="s">
        <v>699</v>
      </c>
      <c r="B137" s="344" t="s">
        <v>700</v>
      </c>
      <c r="C137" s="371" t="s">
        <v>701</v>
      </c>
      <c r="D137" s="353">
        <f t="shared" si="20"/>
        <v>0</v>
      </c>
      <c r="E137" s="339"/>
      <c r="F137" s="388"/>
    </row>
    <row r="138" spans="1:6" x14ac:dyDescent="0.2">
      <c r="A138" s="369" t="s">
        <v>702</v>
      </c>
      <c r="B138" s="344" t="s">
        <v>703</v>
      </c>
      <c r="C138" s="371" t="s">
        <v>704</v>
      </c>
      <c r="D138" s="353">
        <f t="shared" si="20"/>
        <v>1465000</v>
      </c>
      <c r="E138" s="339">
        <v>1465000</v>
      </c>
      <c r="F138" s="388"/>
    </row>
    <row r="139" spans="1:6" x14ac:dyDescent="0.2">
      <c r="A139" s="369" t="s">
        <v>705</v>
      </c>
      <c r="B139" s="374"/>
      <c r="C139" s="371" t="s">
        <v>706</v>
      </c>
      <c r="D139" s="353">
        <f t="shared" si="20"/>
        <v>29854000</v>
      </c>
      <c r="E139" s="353">
        <f>SUM(E140:E152)</f>
        <v>29854000</v>
      </c>
      <c r="F139" s="391">
        <f t="shared" ref="F139" si="22">SUM(F140:F151)</f>
        <v>0</v>
      </c>
    </row>
    <row r="140" spans="1:6" ht="25.5" x14ac:dyDescent="0.2">
      <c r="A140" s="369" t="s">
        <v>378</v>
      </c>
      <c r="B140" s="344" t="s">
        <v>707</v>
      </c>
      <c r="C140" s="371" t="s">
        <v>708</v>
      </c>
      <c r="D140" s="353">
        <f t="shared" si="20"/>
        <v>0</v>
      </c>
      <c r="E140" s="339"/>
      <c r="F140" s="388"/>
    </row>
    <row r="141" spans="1:6" ht="25.5" hidden="1" x14ac:dyDescent="0.2">
      <c r="A141" s="369" t="s">
        <v>709</v>
      </c>
      <c r="B141" s="344" t="s">
        <v>710</v>
      </c>
      <c r="C141" s="375" t="s">
        <v>711</v>
      </c>
      <c r="D141" s="353">
        <f t="shared" si="20"/>
        <v>0</v>
      </c>
      <c r="E141" s="339"/>
      <c r="F141" s="388"/>
    </row>
    <row r="142" spans="1:6" ht="25.5" hidden="1" x14ac:dyDescent="0.2">
      <c r="A142" s="369" t="s">
        <v>712</v>
      </c>
      <c r="B142" s="344" t="s">
        <v>713</v>
      </c>
      <c r="C142" s="375" t="s">
        <v>714</v>
      </c>
      <c r="D142" s="353">
        <f t="shared" si="20"/>
        <v>0</v>
      </c>
      <c r="E142" s="339"/>
      <c r="F142" s="388"/>
    </row>
    <row r="143" spans="1:6" hidden="1" x14ac:dyDescent="0.2">
      <c r="A143" s="369" t="s">
        <v>715</v>
      </c>
      <c r="B143" s="344" t="s">
        <v>716</v>
      </c>
      <c r="C143" s="375" t="s">
        <v>717</v>
      </c>
      <c r="D143" s="353">
        <f t="shared" si="20"/>
        <v>0</v>
      </c>
      <c r="E143" s="339"/>
      <c r="F143" s="388"/>
    </row>
    <row r="144" spans="1:6" ht="25.5" hidden="1" x14ac:dyDescent="0.2">
      <c r="A144" s="369" t="s">
        <v>718</v>
      </c>
      <c r="B144" s="344" t="s">
        <v>719</v>
      </c>
      <c r="C144" s="376" t="s">
        <v>720</v>
      </c>
      <c r="D144" s="353">
        <f t="shared" si="20"/>
        <v>0</v>
      </c>
      <c r="E144" s="339"/>
      <c r="F144" s="388"/>
    </row>
    <row r="145" spans="1:6" ht="25.5" hidden="1" x14ac:dyDescent="0.2">
      <c r="A145" s="369" t="s">
        <v>721</v>
      </c>
      <c r="B145" s="344" t="s">
        <v>722</v>
      </c>
      <c r="C145" s="376" t="s">
        <v>723</v>
      </c>
      <c r="D145" s="353">
        <f t="shared" si="20"/>
        <v>0</v>
      </c>
      <c r="E145" s="339"/>
      <c r="F145" s="388"/>
    </row>
    <row r="146" spans="1:6" x14ac:dyDescent="0.2">
      <c r="A146" s="369" t="s">
        <v>724</v>
      </c>
      <c r="B146" s="344" t="s">
        <v>725</v>
      </c>
      <c r="C146" s="375" t="s">
        <v>726</v>
      </c>
      <c r="D146" s="353">
        <f t="shared" si="20"/>
        <v>9341000</v>
      </c>
      <c r="E146" s="339">
        <v>9341000</v>
      </c>
      <c r="F146" s="388"/>
    </row>
    <row r="147" spans="1:6" hidden="1" x14ac:dyDescent="0.2">
      <c r="A147" s="369" t="s">
        <v>727</v>
      </c>
      <c r="B147" s="344" t="s">
        <v>728</v>
      </c>
      <c r="C147" s="375" t="s">
        <v>729</v>
      </c>
      <c r="D147" s="353">
        <f t="shared" si="20"/>
        <v>0</v>
      </c>
      <c r="E147" s="339"/>
      <c r="F147" s="388"/>
    </row>
    <row r="148" spans="1:6" ht="25.5" x14ac:dyDescent="0.2">
      <c r="A148" s="369" t="s">
        <v>730</v>
      </c>
      <c r="B148" s="344" t="s">
        <v>731</v>
      </c>
      <c r="C148" s="376" t="s">
        <v>732</v>
      </c>
      <c r="D148" s="353">
        <f t="shared" si="20"/>
        <v>0</v>
      </c>
      <c r="E148" s="339"/>
      <c r="F148" s="388"/>
    </row>
    <row r="149" spans="1:6" hidden="1" x14ac:dyDescent="0.2">
      <c r="A149" s="369" t="s">
        <v>733</v>
      </c>
      <c r="B149" s="344" t="s">
        <v>734</v>
      </c>
      <c r="C149" s="376" t="s">
        <v>735</v>
      </c>
      <c r="D149" s="353">
        <f t="shared" si="20"/>
        <v>0</v>
      </c>
      <c r="E149" s="339"/>
      <c r="F149" s="388"/>
    </row>
    <row r="150" spans="1:6" hidden="1" x14ac:dyDescent="0.2">
      <c r="A150" s="369" t="s">
        <v>736</v>
      </c>
      <c r="B150" s="344" t="s">
        <v>737</v>
      </c>
      <c r="C150" s="376" t="s">
        <v>738</v>
      </c>
      <c r="D150" s="353">
        <f t="shared" si="20"/>
        <v>0</v>
      </c>
      <c r="E150" s="339"/>
      <c r="F150" s="388"/>
    </row>
    <row r="151" spans="1:6" ht="25.5" x14ac:dyDescent="0.2">
      <c r="A151" s="369" t="s">
        <v>739</v>
      </c>
      <c r="B151" s="344" t="s">
        <v>740</v>
      </c>
      <c r="C151" s="376" t="s">
        <v>741</v>
      </c>
      <c r="D151" s="353">
        <f t="shared" si="20"/>
        <v>2100000</v>
      </c>
      <c r="E151" s="339">
        <v>2100000</v>
      </c>
      <c r="F151" s="388"/>
    </row>
    <row r="152" spans="1:6" x14ac:dyDescent="0.2">
      <c r="A152" s="369" t="s">
        <v>742</v>
      </c>
      <c r="B152" s="344" t="s">
        <v>743</v>
      </c>
      <c r="C152" s="371" t="s">
        <v>744</v>
      </c>
      <c r="D152" s="353">
        <f t="shared" si="20"/>
        <v>18413000</v>
      </c>
      <c r="E152" s="339">
        <f>SUM(E153:E154)</f>
        <v>18413000</v>
      </c>
      <c r="F152" s="388"/>
    </row>
    <row r="153" spans="1:6" ht="25.5" x14ac:dyDescent="0.2">
      <c r="A153" s="369" t="s">
        <v>745</v>
      </c>
      <c r="B153" s="344"/>
      <c r="C153" s="371" t="s">
        <v>746</v>
      </c>
      <c r="D153" s="353">
        <f t="shared" si="20"/>
        <v>17080000</v>
      </c>
      <c r="E153" s="339">
        <v>17080000</v>
      </c>
      <c r="F153" s="388"/>
    </row>
    <row r="154" spans="1:6" ht="25.5" x14ac:dyDescent="0.2">
      <c r="A154" s="369" t="s">
        <v>747</v>
      </c>
      <c r="B154" s="344"/>
      <c r="C154" s="376" t="s">
        <v>748</v>
      </c>
      <c r="D154" s="353">
        <f t="shared" ref="D154:D185" si="23">SUM(E154:F154)</f>
        <v>1333000</v>
      </c>
      <c r="E154" s="339">
        <v>1333000</v>
      </c>
      <c r="F154" s="388"/>
    </row>
    <row r="155" spans="1:6" ht="25.5" x14ac:dyDescent="0.2">
      <c r="A155" s="367" t="s">
        <v>87</v>
      </c>
      <c r="B155" s="340"/>
      <c r="C155" s="368" t="s">
        <v>856</v>
      </c>
      <c r="D155" s="353">
        <f t="shared" si="23"/>
        <v>30862000</v>
      </c>
      <c r="E155" s="353">
        <f>E156+E164+E169</f>
        <v>29545000</v>
      </c>
      <c r="F155" s="391">
        <f>F156+F164+F169</f>
        <v>1317000</v>
      </c>
    </row>
    <row r="156" spans="1:6" x14ac:dyDescent="0.2">
      <c r="A156" s="369" t="s">
        <v>382</v>
      </c>
      <c r="B156" s="370"/>
      <c r="C156" s="371" t="s">
        <v>155</v>
      </c>
      <c r="D156" s="353">
        <f t="shared" si="23"/>
        <v>7121000</v>
      </c>
      <c r="E156" s="339">
        <f>SUM(E158:E163)</f>
        <v>5804000</v>
      </c>
      <c r="F156" s="339">
        <f>SUM(F158:F163)</f>
        <v>1317000</v>
      </c>
    </row>
    <row r="157" spans="1:6" hidden="1" x14ac:dyDescent="0.2">
      <c r="A157" s="369" t="s">
        <v>749</v>
      </c>
      <c r="B157" s="344" t="s">
        <v>750</v>
      </c>
      <c r="C157" s="371" t="s">
        <v>751</v>
      </c>
      <c r="D157" s="353">
        <f t="shared" si="23"/>
        <v>0</v>
      </c>
      <c r="E157" s="339"/>
      <c r="F157" s="388"/>
    </row>
    <row r="158" spans="1:6" ht="15.75" customHeight="1" x14ac:dyDescent="0.2">
      <c r="A158" s="369" t="s">
        <v>752</v>
      </c>
      <c r="B158" s="344" t="s">
        <v>753</v>
      </c>
      <c r="C158" s="371" t="s">
        <v>754</v>
      </c>
      <c r="D158" s="353">
        <f t="shared" si="23"/>
        <v>4000000</v>
      </c>
      <c r="E158" s="339">
        <v>4000000</v>
      </c>
      <c r="F158" s="388"/>
    </row>
    <row r="159" spans="1:6" x14ac:dyDescent="0.2">
      <c r="A159" s="369" t="s">
        <v>755</v>
      </c>
      <c r="B159" s="344" t="s">
        <v>756</v>
      </c>
      <c r="C159" s="371" t="s">
        <v>757</v>
      </c>
      <c r="D159" s="353">
        <f t="shared" si="23"/>
        <v>0</v>
      </c>
      <c r="E159" s="339"/>
      <c r="F159" s="388"/>
    </row>
    <row r="160" spans="1:6" x14ac:dyDescent="0.2">
      <c r="A160" s="369" t="s">
        <v>758</v>
      </c>
      <c r="B160" s="344" t="s">
        <v>759</v>
      </c>
      <c r="C160" s="371" t="s">
        <v>760</v>
      </c>
      <c r="D160" s="353">
        <f t="shared" si="23"/>
        <v>1650000</v>
      </c>
      <c r="E160" s="339">
        <v>570000</v>
      </c>
      <c r="F160" s="388">
        <v>1080000</v>
      </c>
    </row>
    <row r="161" spans="1:6" hidden="1" x14ac:dyDescent="0.2">
      <c r="A161" s="369" t="s">
        <v>761</v>
      </c>
      <c r="B161" s="344" t="s">
        <v>762</v>
      </c>
      <c r="C161" s="371" t="s">
        <v>763</v>
      </c>
      <c r="D161" s="353">
        <f t="shared" si="23"/>
        <v>0</v>
      </c>
      <c r="E161" s="339"/>
      <c r="F161" s="388"/>
    </row>
    <row r="162" spans="1:6" ht="25.5" hidden="1" x14ac:dyDescent="0.2">
      <c r="A162" s="369" t="s">
        <v>764</v>
      </c>
      <c r="B162" s="344" t="s">
        <v>765</v>
      </c>
      <c r="C162" s="371" t="s">
        <v>766</v>
      </c>
      <c r="D162" s="353">
        <f t="shared" si="23"/>
        <v>0</v>
      </c>
      <c r="E162" s="339"/>
      <c r="F162" s="388"/>
    </row>
    <row r="163" spans="1:6" x14ac:dyDescent="0.2">
      <c r="A163" s="369" t="s">
        <v>767</v>
      </c>
      <c r="B163" s="344" t="s">
        <v>768</v>
      </c>
      <c r="C163" s="371" t="s">
        <v>769</v>
      </c>
      <c r="D163" s="353">
        <f t="shared" si="23"/>
        <v>1471000</v>
      </c>
      <c r="E163" s="339">
        <v>1234000</v>
      </c>
      <c r="F163" s="388">
        <v>237000</v>
      </c>
    </row>
    <row r="164" spans="1:6" x14ac:dyDescent="0.2">
      <c r="A164" s="369" t="s">
        <v>388</v>
      </c>
      <c r="B164" s="370"/>
      <c r="C164" s="371" t="s">
        <v>770</v>
      </c>
      <c r="D164" s="353">
        <f t="shared" si="23"/>
        <v>23713000</v>
      </c>
      <c r="E164" s="353">
        <f t="shared" ref="E164:F164" si="24">SUM(E165:E168)</f>
        <v>23713000</v>
      </c>
      <c r="F164" s="391">
        <f t="shared" si="24"/>
        <v>0</v>
      </c>
    </row>
    <row r="165" spans="1:6" x14ac:dyDescent="0.2">
      <c r="A165" s="369" t="s">
        <v>771</v>
      </c>
      <c r="B165" s="344" t="s">
        <v>772</v>
      </c>
      <c r="C165" s="371" t="s">
        <v>773</v>
      </c>
      <c r="D165" s="353">
        <f t="shared" si="23"/>
        <v>21483000</v>
      </c>
      <c r="E165" s="339">
        <v>21483000</v>
      </c>
      <c r="F165" s="388"/>
    </row>
    <row r="166" spans="1:6" hidden="1" x14ac:dyDescent="0.2">
      <c r="A166" s="369" t="s">
        <v>774</v>
      </c>
      <c r="B166" s="344" t="s">
        <v>775</v>
      </c>
      <c r="C166" s="371" t="s">
        <v>776</v>
      </c>
      <c r="D166" s="353">
        <f t="shared" si="23"/>
        <v>0</v>
      </c>
      <c r="E166" s="339"/>
      <c r="F166" s="388"/>
    </row>
    <row r="167" spans="1:6" x14ac:dyDescent="0.2">
      <c r="A167" s="369" t="s">
        <v>777</v>
      </c>
      <c r="B167" s="344" t="s">
        <v>778</v>
      </c>
      <c r="C167" s="371" t="s">
        <v>779</v>
      </c>
      <c r="D167" s="353">
        <f t="shared" si="23"/>
        <v>1330000</v>
      </c>
      <c r="E167" s="339">
        <v>1330000</v>
      </c>
      <c r="F167" s="388"/>
    </row>
    <row r="168" spans="1:6" x14ac:dyDescent="0.2">
      <c r="A168" s="369" t="s">
        <v>780</v>
      </c>
      <c r="B168" s="344" t="s">
        <v>781</v>
      </c>
      <c r="C168" s="371" t="s">
        <v>782</v>
      </c>
      <c r="D168" s="353">
        <f t="shared" si="23"/>
        <v>900000</v>
      </c>
      <c r="E168" s="339">
        <v>900000</v>
      </c>
      <c r="F168" s="388"/>
    </row>
    <row r="169" spans="1:6" x14ac:dyDescent="0.2">
      <c r="A169" s="369" t="s">
        <v>394</v>
      </c>
      <c r="B169" s="370"/>
      <c r="C169" s="377" t="s">
        <v>783</v>
      </c>
      <c r="D169" s="353">
        <f t="shared" si="23"/>
        <v>28000</v>
      </c>
      <c r="E169" s="353">
        <v>28000</v>
      </c>
      <c r="F169" s="391">
        <f t="shared" ref="F169" si="25">SUM(F170:F177)</f>
        <v>0</v>
      </c>
    </row>
    <row r="170" spans="1:6" ht="25.5" hidden="1" x14ac:dyDescent="0.2">
      <c r="A170" s="369" t="s">
        <v>397</v>
      </c>
      <c r="B170" s="344" t="s">
        <v>784</v>
      </c>
      <c r="C170" s="377" t="s">
        <v>785</v>
      </c>
      <c r="D170" s="353">
        <f t="shared" si="23"/>
        <v>0</v>
      </c>
      <c r="E170" s="339"/>
      <c r="F170" s="388"/>
    </row>
    <row r="171" spans="1:6" ht="25.5" hidden="1" x14ac:dyDescent="0.2">
      <c r="A171" s="369" t="s">
        <v>786</v>
      </c>
      <c r="B171" s="344" t="s">
        <v>787</v>
      </c>
      <c r="C171" s="376" t="s">
        <v>788</v>
      </c>
      <c r="D171" s="353">
        <f t="shared" si="23"/>
        <v>0</v>
      </c>
      <c r="E171" s="339"/>
      <c r="F171" s="388"/>
    </row>
    <row r="172" spans="1:6" ht="25.5" hidden="1" x14ac:dyDescent="0.2">
      <c r="A172" s="369" t="s">
        <v>789</v>
      </c>
      <c r="B172" s="344" t="s">
        <v>790</v>
      </c>
      <c r="C172" s="376" t="s">
        <v>723</v>
      </c>
      <c r="D172" s="353">
        <f t="shared" si="23"/>
        <v>0</v>
      </c>
      <c r="E172" s="339"/>
      <c r="F172" s="388"/>
    </row>
    <row r="173" spans="1:6" ht="25.5" hidden="1" x14ac:dyDescent="0.2">
      <c r="A173" s="369" t="s">
        <v>791</v>
      </c>
      <c r="B173" s="344" t="s">
        <v>792</v>
      </c>
      <c r="C173" s="376" t="s">
        <v>793</v>
      </c>
      <c r="D173" s="353">
        <f t="shared" si="23"/>
        <v>0</v>
      </c>
      <c r="E173" s="339"/>
      <c r="F173" s="388"/>
    </row>
    <row r="174" spans="1:6" ht="25.5" hidden="1" x14ac:dyDescent="0.2">
      <c r="A174" s="369" t="s">
        <v>794</v>
      </c>
      <c r="B174" s="344" t="s">
        <v>795</v>
      </c>
      <c r="C174" s="376" t="s">
        <v>796</v>
      </c>
      <c r="D174" s="353">
        <f t="shared" si="23"/>
        <v>0</v>
      </c>
      <c r="E174" s="339"/>
      <c r="F174" s="388"/>
    </row>
    <row r="175" spans="1:6" ht="25.5" hidden="1" x14ac:dyDescent="0.2">
      <c r="A175" s="369" t="s">
        <v>797</v>
      </c>
      <c r="B175" s="344" t="s">
        <v>798</v>
      </c>
      <c r="C175" s="376" t="s">
        <v>732</v>
      </c>
      <c r="D175" s="353">
        <f t="shared" si="23"/>
        <v>0</v>
      </c>
      <c r="E175" s="339"/>
      <c r="F175" s="388"/>
    </row>
    <row r="176" spans="1:6" hidden="1" x14ac:dyDescent="0.2">
      <c r="A176" s="369" t="s">
        <v>799</v>
      </c>
      <c r="B176" s="344" t="s">
        <v>800</v>
      </c>
      <c r="C176" s="376" t="s">
        <v>801</v>
      </c>
      <c r="D176" s="353">
        <f t="shared" si="23"/>
        <v>0</v>
      </c>
      <c r="E176" s="339"/>
      <c r="F176" s="388"/>
    </row>
    <row r="177" spans="1:6" ht="25.5" hidden="1" x14ac:dyDescent="0.2">
      <c r="A177" s="369" t="s">
        <v>802</v>
      </c>
      <c r="B177" s="344" t="s">
        <v>803</v>
      </c>
      <c r="C177" s="376" t="s">
        <v>804</v>
      </c>
      <c r="D177" s="353">
        <f t="shared" si="23"/>
        <v>0</v>
      </c>
      <c r="E177" s="339"/>
      <c r="F177" s="388"/>
    </row>
    <row r="178" spans="1:6" ht="25.5" x14ac:dyDescent="0.2">
      <c r="A178" s="378" t="s">
        <v>89</v>
      </c>
      <c r="B178" s="348"/>
      <c r="C178" s="349" t="s">
        <v>805</v>
      </c>
      <c r="D178" s="351">
        <f t="shared" si="23"/>
        <v>142973000</v>
      </c>
      <c r="E178" s="379">
        <f>E90+E155</f>
        <v>85376000</v>
      </c>
      <c r="F178" s="402">
        <f>F90+F155</f>
        <v>57597000</v>
      </c>
    </row>
    <row r="179" spans="1:6" ht="25.5" x14ac:dyDescent="0.2">
      <c r="A179" s="367" t="s">
        <v>91</v>
      </c>
      <c r="B179" s="340"/>
      <c r="C179" s="341" t="s">
        <v>806</v>
      </c>
      <c r="D179" s="353">
        <f t="shared" si="23"/>
        <v>0</v>
      </c>
      <c r="E179" s="353"/>
      <c r="F179" s="391"/>
    </row>
    <row r="180" spans="1:6" ht="25.5" hidden="1" x14ac:dyDescent="0.2">
      <c r="A180" s="369" t="s">
        <v>416</v>
      </c>
      <c r="B180" s="344" t="s">
        <v>807</v>
      </c>
      <c r="C180" s="371" t="s">
        <v>808</v>
      </c>
      <c r="D180" s="353">
        <f t="shared" si="23"/>
        <v>0</v>
      </c>
      <c r="E180" s="339"/>
      <c r="F180" s="388"/>
    </row>
    <row r="181" spans="1:6" ht="25.5" hidden="1" x14ac:dyDescent="0.2">
      <c r="A181" s="369" t="s">
        <v>809</v>
      </c>
      <c r="B181" s="344" t="s">
        <v>810</v>
      </c>
      <c r="C181" s="371" t="s">
        <v>811</v>
      </c>
      <c r="D181" s="353">
        <f t="shared" si="23"/>
        <v>0</v>
      </c>
      <c r="E181" s="339"/>
      <c r="F181" s="388"/>
    </row>
    <row r="182" spans="1:6" ht="25.5" hidden="1" x14ac:dyDescent="0.2">
      <c r="A182" s="369" t="s">
        <v>424</v>
      </c>
      <c r="B182" s="344" t="s">
        <v>812</v>
      </c>
      <c r="C182" s="371" t="s">
        <v>813</v>
      </c>
      <c r="D182" s="353">
        <f t="shared" si="23"/>
        <v>0</v>
      </c>
      <c r="E182" s="339"/>
      <c r="F182" s="388"/>
    </row>
    <row r="183" spans="1:6" ht="25.5" x14ac:dyDescent="0.2">
      <c r="A183" s="367" t="s">
        <v>93</v>
      </c>
      <c r="B183" s="340"/>
      <c r="C183" s="341" t="s">
        <v>814</v>
      </c>
      <c r="D183" s="353">
        <f t="shared" si="23"/>
        <v>0</v>
      </c>
      <c r="E183" s="353"/>
      <c r="F183" s="391"/>
    </row>
    <row r="184" spans="1:6" ht="25.5" hidden="1" x14ac:dyDescent="0.2">
      <c r="A184" s="369" t="s">
        <v>436</v>
      </c>
      <c r="B184" s="344" t="s">
        <v>815</v>
      </c>
      <c r="C184" s="371" t="s">
        <v>816</v>
      </c>
      <c r="D184" s="353">
        <f t="shared" si="23"/>
        <v>0</v>
      </c>
      <c r="E184" s="339"/>
      <c r="F184" s="388"/>
    </row>
    <row r="185" spans="1:6" ht="25.5" hidden="1" x14ac:dyDescent="0.2">
      <c r="A185" s="369" t="s">
        <v>439</v>
      </c>
      <c r="B185" s="344" t="s">
        <v>817</v>
      </c>
      <c r="C185" s="371" t="s">
        <v>818</v>
      </c>
      <c r="D185" s="353">
        <f t="shared" si="23"/>
        <v>0</v>
      </c>
      <c r="E185" s="339"/>
      <c r="F185" s="388"/>
    </row>
    <row r="186" spans="1:6" ht="25.5" hidden="1" x14ac:dyDescent="0.2">
      <c r="A186" s="369" t="s">
        <v>442</v>
      </c>
      <c r="B186" s="344" t="s">
        <v>819</v>
      </c>
      <c r="C186" s="371" t="s">
        <v>820</v>
      </c>
      <c r="D186" s="353">
        <f t="shared" ref="D186:D205" si="26">SUM(E186:F186)</f>
        <v>0</v>
      </c>
      <c r="E186" s="339"/>
      <c r="F186" s="388"/>
    </row>
    <row r="187" spans="1:6" ht="25.5" hidden="1" x14ac:dyDescent="0.2">
      <c r="A187" s="369" t="s">
        <v>445</v>
      </c>
      <c r="B187" s="344" t="s">
        <v>821</v>
      </c>
      <c r="C187" s="371" t="s">
        <v>822</v>
      </c>
      <c r="D187" s="353">
        <f t="shared" si="26"/>
        <v>0</v>
      </c>
      <c r="E187" s="339"/>
      <c r="F187" s="388"/>
    </row>
    <row r="188" spans="1:6" ht="25.5" hidden="1" x14ac:dyDescent="0.2">
      <c r="A188" s="369" t="s">
        <v>448</v>
      </c>
      <c r="B188" s="344" t="s">
        <v>823</v>
      </c>
      <c r="C188" s="371" t="s">
        <v>824</v>
      </c>
      <c r="D188" s="353">
        <f t="shared" si="26"/>
        <v>0</v>
      </c>
      <c r="E188" s="339"/>
      <c r="F188" s="388"/>
    </row>
    <row r="189" spans="1:6" ht="25.5" hidden="1" x14ac:dyDescent="0.2">
      <c r="A189" s="369" t="s">
        <v>451</v>
      </c>
      <c r="B189" s="344" t="s">
        <v>825</v>
      </c>
      <c r="C189" s="371" t="s">
        <v>826</v>
      </c>
      <c r="D189" s="353">
        <f t="shared" si="26"/>
        <v>0</v>
      </c>
      <c r="E189" s="339"/>
      <c r="F189" s="388"/>
    </row>
    <row r="190" spans="1:6" ht="25.5" x14ac:dyDescent="0.2">
      <c r="A190" s="367" t="s">
        <v>95</v>
      </c>
      <c r="B190" s="340"/>
      <c r="C190" s="341" t="s">
        <v>827</v>
      </c>
      <c r="D190" s="353">
        <f t="shared" si="26"/>
        <v>53373000</v>
      </c>
      <c r="E190" s="353">
        <f t="shared" ref="E190" si="27">SUM(E191:E195)</f>
        <v>53373000</v>
      </c>
      <c r="F190" s="391"/>
    </row>
    <row r="191" spans="1:6" ht="25.5" x14ac:dyDescent="0.2">
      <c r="A191" s="369" t="s">
        <v>470</v>
      </c>
      <c r="B191" s="344" t="s">
        <v>828</v>
      </c>
      <c r="C191" s="371" t="s">
        <v>829</v>
      </c>
      <c r="D191" s="353">
        <f t="shared" si="26"/>
        <v>1907000</v>
      </c>
      <c r="E191" s="339">
        <v>1907000</v>
      </c>
      <c r="F191" s="388"/>
    </row>
    <row r="192" spans="1:6" ht="25.5" x14ac:dyDescent="0.2">
      <c r="A192" s="369" t="s">
        <v>473</v>
      </c>
      <c r="B192" s="344" t="s">
        <v>50</v>
      </c>
      <c r="C192" s="371" t="s">
        <v>830</v>
      </c>
      <c r="D192" s="353">
        <f t="shared" si="26"/>
        <v>51466000</v>
      </c>
      <c r="E192" s="339">
        <v>51466000</v>
      </c>
      <c r="F192" s="388"/>
    </row>
    <row r="193" spans="1:6" x14ac:dyDescent="0.2">
      <c r="A193" s="369" t="s">
        <v>476</v>
      </c>
      <c r="B193" s="344" t="s">
        <v>53</v>
      </c>
      <c r="C193" s="371" t="s">
        <v>831</v>
      </c>
      <c r="D193" s="353">
        <f t="shared" si="26"/>
        <v>0</v>
      </c>
      <c r="E193" s="339"/>
      <c r="F193" s="388"/>
    </row>
    <row r="194" spans="1:6" hidden="1" x14ac:dyDescent="0.2">
      <c r="A194" s="369" t="s">
        <v>479</v>
      </c>
      <c r="B194" s="344" t="s">
        <v>832</v>
      </c>
      <c r="C194" s="371" t="s">
        <v>833</v>
      </c>
      <c r="D194" s="353">
        <f t="shared" si="26"/>
        <v>0</v>
      </c>
      <c r="E194" s="339"/>
      <c r="F194" s="388"/>
    </row>
    <row r="195" spans="1:6" hidden="1" x14ac:dyDescent="0.2">
      <c r="A195" s="369" t="s">
        <v>482</v>
      </c>
      <c r="B195" s="344" t="s">
        <v>834</v>
      </c>
      <c r="C195" s="371" t="s">
        <v>835</v>
      </c>
      <c r="D195" s="353">
        <f t="shared" si="26"/>
        <v>0</v>
      </c>
      <c r="E195" s="339"/>
      <c r="F195" s="388"/>
    </row>
    <row r="196" spans="1:6" ht="25.5" x14ac:dyDescent="0.2">
      <c r="A196" s="367" t="s">
        <v>99</v>
      </c>
      <c r="B196" s="340"/>
      <c r="C196" s="341" t="s">
        <v>836</v>
      </c>
      <c r="D196" s="353">
        <f t="shared" si="26"/>
        <v>0</v>
      </c>
      <c r="E196" s="353"/>
      <c r="F196" s="391"/>
    </row>
    <row r="197" spans="1:6" hidden="1" x14ac:dyDescent="0.2">
      <c r="A197" s="369" t="s">
        <v>487</v>
      </c>
      <c r="B197" s="344" t="s">
        <v>837</v>
      </c>
      <c r="C197" s="371" t="s">
        <v>838</v>
      </c>
      <c r="D197" s="353">
        <f t="shared" si="26"/>
        <v>0</v>
      </c>
      <c r="E197" s="339"/>
      <c r="F197" s="388"/>
    </row>
    <row r="198" spans="1:6" hidden="1" x14ac:dyDescent="0.2">
      <c r="A198" s="369" t="s">
        <v>490</v>
      </c>
      <c r="B198" s="344" t="s">
        <v>839</v>
      </c>
      <c r="C198" s="371" t="s">
        <v>840</v>
      </c>
      <c r="D198" s="353">
        <f t="shared" si="26"/>
        <v>0</v>
      </c>
      <c r="E198" s="339"/>
      <c r="F198" s="388"/>
    </row>
    <row r="199" spans="1:6" hidden="1" x14ac:dyDescent="0.2">
      <c r="A199" s="369" t="s">
        <v>493</v>
      </c>
      <c r="B199" s="344" t="s">
        <v>841</v>
      </c>
      <c r="C199" s="371" t="s">
        <v>842</v>
      </c>
      <c r="D199" s="353">
        <f t="shared" si="26"/>
        <v>0</v>
      </c>
      <c r="E199" s="339"/>
      <c r="F199" s="388"/>
    </row>
    <row r="200" spans="1:6" ht="25.5" hidden="1" x14ac:dyDescent="0.2">
      <c r="A200" s="369" t="s">
        <v>496</v>
      </c>
      <c r="B200" s="344" t="s">
        <v>843</v>
      </c>
      <c r="C200" s="371" t="s">
        <v>844</v>
      </c>
      <c r="D200" s="353">
        <f t="shared" si="26"/>
        <v>0</v>
      </c>
      <c r="E200" s="339"/>
      <c r="F200" s="388"/>
    </row>
    <row r="201" spans="1:6" ht="25.5" hidden="1" x14ac:dyDescent="0.2">
      <c r="A201" s="369" t="s">
        <v>845</v>
      </c>
      <c r="B201" s="344" t="s">
        <v>846</v>
      </c>
      <c r="C201" s="371" t="s">
        <v>847</v>
      </c>
      <c r="D201" s="353">
        <f t="shared" si="26"/>
        <v>0</v>
      </c>
      <c r="E201" s="339"/>
      <c r="F201" s="388"/>
    </row>
    <row r="202" spans="1:6" ht="25.5" x14ac:dyDescent="0.2">
      <c r="A202" s="367" t="s">
        <v>100</v>
      </c>
      <c r="B202" s="340" t="s">
        <v>787</v>
      </c>
      <c r="C202" s="341" t="s">
        <v>848</v>
      </c>
      <c r="D202" s="353">
        <f t="shared" si="26"/>
        <v>0</v>
      </c>
      <c r="E202" s="353"/>
      <c r="F202" s="391"/>
    </row>
    <row r="203" spans="1:6" x14ac:dyDescent="0.2">
      <c r="A203" s="367" t="s">
        <v>102</v>
      </c>
      <c r="B203" s="340" t="s">
        <v>849</v>
      </c>
      <c r="C203" s="341" t="s">
        <v>850</v>
      </c>
      <c r="D203" s="353">
        <f t="shared" si="26"/>
        <v>0</v>
      </c>
      <c r="E203" s="353"/>
      <c r="F203" s="391"/>
    </row>
    <row r="204" spans="1:6" ht="25.5" x14ac:dyDescent="0.2">
      <c r="A204" s="378" t="s">
        <v>851</v>
      </c>
      <c r="B204" s="348"/>
      <c r="C204" s="349" t="s">
        <v>852</v>
      </c>
      <c r="D204" s="416">
        <f t="shared" si="26"/>
        <v>53373000</v>
      </c>
      <c r="E204" s="416">
        <f t="shared" ref="E204" si="28">E179+E183+E190+E196+E202+E203</f>
        <v>53373000</v>
      </c>
      <c r="F204" s="416">
        <v>0</v>
      </c>
    </row>
    <row r="205" spans="1:6" ht="13.5" thickBot="1" x14ac:dyDescent="0.25">
      <c r="A205" s="403" t="s">
        <v>853</v>
      </c>
      <c r="B205" s="404"/>
      <c r="C205" s="405" t="s">
        <v>854</v>
      </c>
      <c r="D205" s="406">
        <f t="shared" si="26"/>
        <v>196346000</v>
      </c>
      <c r="E205" s="407">
        <f t="shared" ref="E205:F205" si="29">E178+E204</f>
        <v>138749000</v>
      </c>
      <c r="F205" s="408">
        <f t="shared" si="29"/>
        <v>57597000</v>
      </c>
    </row>
    <row r="208" spans="1:6" x14ac:dyDescent="0.2">
      <c r="D208" s="380"/>
    </row>
  </sheetData>
  <mergeCells count="4">
    <mergeCell ref="A2:F2"/>
    <mergeCell ref="E1:F1"/>
    <mergeCell ref="A5:D5"/>
    <mergeCell ref="A89:D89"/>
  </mergeCells>
  <pageMargins left="0.7" right="0.7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workbookViewId="0">
      <selection activeCell="H10" sqref="H10:K10"/>
    </sheetView>
  </sheetViews>
  <sheetFormatPr defaultColWidth="16.28515625" defaultRowHeight="15.75" x14ac:dyDescent="0.25"/>
  <cols>
    <col min="1" max="1" width="30.140625" style="96" customWidth="1"/>
    <col min="2" max="4" width="16.28515625" style="96" customWidth="1"/>
    <col min="5" max="5" width="15" style="96" customWidth="1"/>
    <col min="6" max="6" width="16" style="96" customWidth="1"/>
    <col min="7" max="7" width="16.85546875" style="96" bestFit="1" customWidth="1"/>
    <col min="8" max="8" width="16.85546875" style="96" customWidth="1"/>
    <col min="9" max="9" width="16.28515625" style="96"/>
    <col min="10" max="10" width="17" style="96" customWidth="1"/>
    <col min="11" max="11" width="16.85546875" style="96" bestFit="1" customWidth="1"/>
    <col min="12" max="12" width="16.42578125" style="96" customWidth="1"/>
    <col min="13" max="16384" width="16.28515625" style="96"/>
  </cols>
  <sheetData>
    <row r="1" spans="1:12" ht="15.75" customHeight="1" x14ac:dyDescent="0.25">
      <c r="I1" s="439" t="s">
        <v>895</v>
      </c>
      <c r="J1" s="440"/>
      <c r="K1" s="440"/>
      <c r="L1" s="97"/>
    </row>
    <row r="2" spans="1:12" x14ac:dyDescent="0.25">
      <c r="I2" s="440"/>
      <c r="J2" s="440"/>
      <c r="K2" s="440"/>
      <c r="L2" s="97"/>
    </row>
    <row r="3" spans="1:12" x14ac:dyDescent="0.25">
      <c r="I3" s="440"/>
      <c r="J3" s="440"/>
      <c r="K3" s="440"/>
      <c r="L3" s="97"/>
    </row>
    <row r="4" spans="1:12" x14ac:dyDescent="0.25">
      <c r="I4" s="440"/>
      <c r="J4" s="440"/>
      <c r="K4" s="440"/>
      <c r="L4" s="97"/>
    </row>
    <row r="5" spans="1:12" x14ac:dyDescent="0.25">
      <c r="E5" s="484" t="s">
        <v>864</v>
      </c>
      <c r="F5" s="485"/>
      <c r="G5" s="485"/>
      <c r="H5" s="485"/>
    </row>
    <row r="6" spans="1:12" x14ac:dyDescent="0.25">
      <c r="E6" s="485"/>
      <c r="F6" s="485"/>
      <c r="G6" s="485"/>
      <c r="H6" s="485"/>
    </row>
    <row r="7" spans="1:12" x14ac:dyDescent="0.25">
      <c r="E7" s="485"/>
      <c r="F7" s="485"/>
      <c r="G7" s="485"/>
      <c r="H7" s="485"/>
    </row>
    <row r="8" spans="1:12" x14ac:dyDescent="0.25">
      <c r="E8" s="485"/>
      <c r="F8" s="485"/>
      <c r="G8" s="485"/>
      <c r="H8" s="485"/>
    </row>
    <row r="9" spans="1:12" ht="16.5" thickBot="1" x14ac:dyDescent="0.3">
      <c r="K9" s="98" t="s">
        <v>1</v>
      </c>
    </row>
    <row r="10" spans="1:12" ht="16.5" thickBot="1" x14ac:dyDescent="0.3">
      <c r="A10" s="486" t="s">
        <v>62</v>
      </c>
      <c r="B10" s="489" t="s">
        <v>63</v>
      </c>
      <c r="C10" s="489"/>
      <c r="D10" s="490"/>
      <c r="E10" s="490"/>
      <c r="F10" s="490"/>
      <c r="G10" s="491"/>
      <c r="H10" s="492" t="s">
        <v>64</v>
      </c>
      <c r="I10" s="490"/>
      <c r="J10" s="490"/>
      <c r="K10" s="491"/>
    </row>
    <row r="11" spans="1:12" ht="15.75" customHeight="1" x14ac:dyDescent="0.25">
      <c r="A11" s="487"/>
      <c r="B11" s="493" t="s">
        <v>65</v>
      </c>
      <c r="C11" s="493"/>
      <c r="D11" s="494"/>
      <c r="E11" s="497" t="s">
        <v>66</v>
      </c>
      <c r="F11" s="497" t="s">
        <v>67</v>
      </c>
      <c r="G11" s="500" t="s">
        <v>68</v>
      </c>
      <c r="H11" s="503" t="s">
        <v>65</v>
      </c>
      <c r="I11" s="497" t="s">
        <v>66</v>
      </c>
      <c r="J11" s="497" t="s">
        <v>67</v>
      </c>
      <c r="K11" s="506" t="s">
        <v>68</v>
      </c>
    </row>
    <row r="12" spans="1:12" x14ac:dyDescent="0.25">
      <c r="A12" s="487"/>
      <c r="B12" s="495"/>
      <c r="C12" s="495"/>
      <c r="D12" s="496"/>
      <c r="E12" s="498"/>
      <c r="F12" s="498"/>
      <c r="G12" s="501"/>
      <c r="H12" s="504"/>
      <c r="I12" s="498"/>
      <c r="J12" s="498"/>
      <c r="K12" s="507"/>
    </row>
    <row r="13" spans="1:12" ht="15.75" customHeight="1" x14ac:dyDescent="0.25">
      <c r="A13" s="487"/>
      <c r="B13" s="509" t="s">
        <v>69</v>
      </c>
      <c r="C13" s="513" t="s">
        <v>276</v>
      </c>
      <c r="D13" s="511" t="s">
        <v>70</v>
      </c>
      <c r="E13" s="498"/>
      <c r="F13" s="498"/>
      <c r="G13" s="501"/>
      <c r="H13" s="504"/>
      <c r="I13" s="498"/>
      <c r="J13" s="498"/>
      <c r="K13" s="507"/>
    </row>
    <row r="14" spans="1:12" ht="16.5" thickBot="1" x14ac:dyDescent="0.3">
      <c r="A14" s="488"/>
      <c r="B14" s="510"/>
      <c r="C14" s="514"/>
      <c r="D14" s="512"/>
      <c r="E14" s="499"/>
      <c r="F14" s="499"/>
      <c r="G14" s="502"/>
      <c r="H14" s="505"/>
      <c r="I14" s="499"/>
      <c r="J14" s="499"/>
      <c r="K14" s="508"/>
    </row>
    <row r="15" spans="1:12" ht="24" customHeight="1" thickBot="1" x14ac:dyDescent="0.3">
      <c r="A15" s="300" t="s">
        <v>859</v>
      </c>
      <c r="B15" s="99">
        <v>33727992</v>
      </c>
      <c r="C15" s="99">
        <v>6131000</v>
      </c>
      <c r="D15" s="100">
        <f>K15-C15-B15</f>
        <v>17738008</v>
      </c>
      <c r="E15" s="100"/>
      <c r="F15" s="101"/>
      <c r="G15" s="102">
        <f>SUM(B15:D15)</f>
        <v>57597000</v>
      </c>
      <c r="H15" s="103">
        <v>57597000</v>
      </c>
      <c r="I15" s="100"/>
      <c r="J15" s="101"/>
      <c r="K15" s="102">
        <f>SUM(H15:J15)</f>
        <v>57597000</v>
      </c>
    </row>
    <row r="16" spans="1:12" x14ac:dyDescent="0.25">
      <c r="A16" s="481" t="s">
        <v>865</v>
      </c>
      <c r="B16" s="475">
        <f>B15</f>
        <v>33727992</v>
      </c>
      <c r="C16" s="477">
        <f>C15</f>
        <v>6131000</v>
      </c>
      <c r="D16" s="477">
        <f>D15</f>
        <v>17738008</v>
      </c>
      <c r="E16" s="477">
        <f>E15</f>
        <v>0</v>
      </c>
      <c r="F16" s="477">
        <f>F15</f>
        <v>0</v>
      </c>
      <c r="G16" s="473">
        <f>SUM(B16:F17)</f>
        <v>57597000</v>
      </c>
      <c r="H16" s="475">
        <f>SUM(H15)</f>
        <v>57597000</v>
      </c>
      <c r="I16" s="477">
        <f>SUM(I15)</f>
        <v>0</v>
      </c>
      <c r="J16" s="477">
        <f>SUM(J15)</f>
        <v>0</v>
      </c>
      <c r="K16" s="479">
        <f>SUM(K15)</f>
        <v>57597000</v>
      </c>
    </row>
    <row r="17" spans="1:11" ht="16.5" thickBot="1" x14ac:dyDescent="0.3">
      <c r="A17" s="482"/>
      <c r="B17" s="483"/>
      <c r="C17" s="478"/>
      <c r="D17" s="478"/>
      <c r="E17" s="478"/>
      <c r="F17" s="478"/>
      <c r="G17" s="474"/>
      <c r="H17" s="476"/>
      <c r="I17" s="478"/>
      <c r="J17" s="478"/>
      <c r="K17" s="480"/>
    </row>
    <row r="18" spans="1:11" ht="26.25" x14ac:dyDescent="0.25">
      <c r="A18" s="297" t="s">
        <v>277</v>
      </c>
      <c r="B18" s="302">
        <v>9886186</v>
      </c>
      <c r="C18" s="104">
        <v>455000</v>
      </c>
      <c r="D18" s="105">
        <f>K18-C18-B18</f>
        <v>23420814</v>
      </c>
      <c r="E18" s="105"/>
      <c r="F18" s="106"/>
      <c r="G18" s="108">
        <f>SUM(B18:F18)</f>
        <v>33762000</v>
      </c>
      <c r="H18" s="109">
        <v>31762000</v>
      </c>
      <c r="I18" s="105">
        <v>2000000</v>
      </c>
      <c r="J18" s="106"/>
      <c r="K18" s="107">
        <f>SUM(H18:J18)</f>
        <v>33762000</v>
      </c>
    </row>
    <row r="19" spans="1:11" ht="26.25" x14ac:dyDescent="0.25">
      <c r="A19" s="297" t="s">
        <v>278</v>
      </c>
      <c r="B19" s="302"/>
      <c r="C19" s="104">
        <v>1620000</v>
      </c>
      <c r="D19" s="105">
        <f t="shared" ref="D19:D34" si="0">K19-C19-B19</f>
        <v>7518000</v>
      </c>
      <c r="E19" s="105"/>
      <c r="F19" s="106"/>
      <c r="G19" s="108">
        <f t="shared" ref="G19:G33" si="1">SUM(B19:F19)</f>
        <v>9138000</v>
      </c>
      <c r="H19" s="109">
        <v>9138000</v>
      </c>
      <c r="I19" s="105"/>
      <c r="J19" s="106"/>
      <c r="K19" s="107">
        <f t="shared" ref="K19:K33" si="2">SUM(H19:J19)</f>
        <v>9138000</v>
      </c>
    </row>
    <row r="20" spans="1:11" ht="26.25" x14ac:dyDescent="0.25">
      <c r="A20" s="297" t="s">
        <v>279</v>
      </c>
      <c r="B20" s="302"/>
      <c r="C20" s="104"/>
      <c r="D20" s="105">
        <f t="shared" si="0"/>
        <v>1907000</v>
      </c>
      <c r="E20" s="105"/>
      <c r="F20" s="106"/>
      <c r="G20" s="108">
        <f t="shared" si="1"/>
        <v>1907000</v>
      </c>
      <c r="H20" s="109">
        <v>1907000</v>
      </c>
      <c r="I20" s="105"/>
      <c r="J20" s="106"/>
      <c r="K20" s="107">
        <f t="shared" si="2"/>
        <v>1907000</v>
      </c>
    </row>
    <row r="21" spans="1:11" x14ac:dyDescent="0.25">
      <c r="A21" s="298" t="s">
        <v>280</v>
      </c>
      <c r="B21" s="302"/>
      <c r="C21" s="104">
        <v>50000000</v>
      </c>
      <c r="D21" s="105">
        <f t="shared" si="0"/>
        <v>1466000</v>
      </c>
      <c r="E21" s="105"/>
      <c r="F21" s="106"/>
      <c r="G21" s="108">
        <f t="shared" si="1"/>
        <v>51466000</v>
      </c>
      <c r="H21" s="109">
        <v>51466000</v>
      </c>
      <c r="I21" s="105"/>
      <c r="J21" s="106"/>
      <c r="K21" s="107">
        <f t="shared" si="2"/>
        <v>51466000</v>
      </c>
    </row>
    <row r="22" spans="1:11" x14ac:dyDescent="0.25">
      <c r="A22" s="298" t="s">
        <v>281</v>
      </c>
      <c r="B22" s="302">
        <v>3678612</v>
      </c>
      <c r="C22" s="104"/>
      <c r="D22" s="105">
        <f t="shared" si="0"/>
        <v>920388</v>
      </c>
      <c r="E22" s="105"/>
      <c r="F22" s="106"/>
      <c r="G22" s="108">
        <f t="shared" si="1"/>
        <v>4599000</v>
      </c>
      <c r="H22" s="109">
        <v>4599000</v>
      </c>
      <c r="I22" s="105"/>
      <c r="J22" s="106"/>
      <c r="K22" s="107">
        <f t="shared" si="2"/>
        <v>4599000</v>
      </c>
    </row>
    <row r="23" spans="1:11" ht="26.25" x14ac:dyDescent="0.25">
      <c r="A23" s="299" t="s">
        <v>282</v>
      </c>
      <c r="B23" s="302">
        <v>1568570</v>
      </c>
      <c r="C23" s="104"/>
      <c r="D23" s="105">
        <f t="shared" si="0"/>
        <v>-298570</v>
      </c>
      <c r="E23" s="105"/>
      <c r="F23" s="106"/>
      <c r="G23" s="108">
        <f t="shared" si="1"/>
        <v>1270000</v>
      </c>
      <c r="H23" s="109">
        <v>1270000</v>
      </c>
      <c r="I23" s="105"/>
      <c r="J23" s="106"/>
      <c r="K23" s="107">
        <f t="shared" si="2"/>
        <v>1270000</v>
      </c>
    </row>
    <row r="24" spans="1:11" x14ac:dyDescent="0.25">
      <c r="A24" s="299" t="s">
        <v>866</v>
      </c>
      <c r="B24" s="302"/>
      <c r="C24" s="104"/>
      <c r="D24" s="105">
        <f t="shared" si="0"/>
        <v>153000</v>
      </c>
      <c r="E24" s="105"/>
      <c r="F24" s="106"/>
      <c r="G24" s="108">
        <f t="shared" si="1"/>
        <v>153000</v>
      </c>
      <c r="H24" s="109">
        <v>153000</v>
      </c>
      <c r="I24" s="105"/>
      <c r="J24" s="106"/>
      <c r="K24" s="107">
        <f t="shared" si="2"/>
        <v>153000</v>
      </c>
    </row>
    <row r="25" spans="1:11" ht="26.25" x14ac:dyDescent="0.25">
      <c r="A25" s="299" t="s">
        <v>867</v>
      </c>
      <c r="B25" s="302"/>
      <c r="C25" s="104"/>
      <c r="D25" s="105">
        <f t="shared" si="0"/>
        <v>19483000</v>
      </c>
      <c r="E25" s="105"/>
      <c r="F25" s="106"/>
      <c r="G25" s="108">
        <f t="shared" si="1"/>
        <v>19483000</v>
      </c>
      <c r="H25" s="109">
        <v>19483000</v>
      </c>
      <c r="I25" s="105"/>
      <c r="J25" s="106"/>
      <c r="K25" s="107">
        <f t="shared" si="2"/>
        <v>19483000</v>
      </c>
    </row>
    <row r="26" spans="1:11" x14ac:dyDescent="0.25">
      <c r="A26" s="298" t="s">
        <v>283</v>
      </c>
      <c r="B26" s="302"/>
      <c r="C26" s="104">
        <v>1118000</v>
      </c>
      <c r="D26" s="105">
        <f t="shared" si="0"/>
        <v>1333000</v>
      </c>
      <c r="E26" s="105"/>
      <c r="F26" s="106"/>
      <c r="G26" s="108">
        <f t="shared" si="1"/>
        <v>2451000</v>
      </c>
      <c r="H26" s="109">
        <v>2451000</v>
      </c>
      <c r="I26" s="105"/>
      <c r="J26" s="106"/>
      <c r="K26" s="107">
        <f t="shared" si="2"/>
        <v>2451000</v>
      </c>
    </row>
    <row r="27" spans="1:11" x14ac:dyDescent="0.25">
      <c r="A27" s="298" t="s">
        <v>284</v>
      </c>
      <c r="B27" s="302"/>
      <c r="C27" s="104">
        <v>254000</v>
      </c>
      <c r="D27" s="105">
        <f t="shared" si="0"/>
        <v>0</v>
      </c>
      <c r="E27" s="105"/>
      <c r="F27" s="106"/>
      <c r="G27" s="108">
        <f t="shared" si="1"/>
        <v>254000</v>
      </c>
      <c r="H27" s="109">
        <v>254000</v>
      </c>
      <c r="I27" s="105"/>
      <c r="J27" s="106"/>
      <c r="K27" s="107">
        <f t="shared" si="2"/>
        <v>254000</v>
      </c>
    </row>
    <row r="28" spans="1:11" x14ac:dyDescent="0.25">
      <c r="A28" s="298" t="s">
        <v>71</v>
      </c>
      <c r="B28" s="302">
        <v>2080000</v>
      </c>
      <c r="C28" s="104"/>
      <c r="D28" s="105">
        <f t="shared" si="0"/>
        <v>-1064000</v>
      </c>
      <c r="E28" s="105"/>
      <c r="F28" s="106"/>
      <c r="G28" s="108">
        <f t="shared" si="1"/>
        <v>1016000</v>
      </c>
      <c r="H28" s="109">
        <v>1016000</v>
      </c>
      <c r="I28" s="105"/>
      <c r="J28" s="106"/>
      <c r="K28" s="107">
        <f t="shared" si="2"/>
        <v>1016000</v>
      </c>
    </row>
    <row r="29" spans="1:11" x14ac:dyDescent="0.25">
      <c r="A29" s="298" t="s">
        <v>285</v>
      </c>
      <c r="B29" s="302">
        <v>1907640</v>
      </c>
      <c r="C29" s="104"/>
      <c r="D29" s="105">
        <f t="shared" si="0"/>
        <v>7360</v>
      </c>
      <c r="E29" s="105"/>
      <c r="F29" s="106"/>
      <c r="G29" s="108">
        <f t="shared" si="1"/>
        <v>1915000</v>
      </c>
      <c r="H29" s="109">
        <v>1915000</v>
      </c>
      <c r="I29" s="105"/>
      <c r="J29" s="106"/>
      <c r="K29" s="107">
        <f t="shared" si="2"/>
        <v>1915000</v>
      </c>
    </row>
    <row r="30" spans="1:11" x14ac:dyDescent="0.25">
      <c r="A30" s="298" t="s">
        <v>286</v>
      </c>
      <c r="B30" s="302"/>
      <c r="C30" s="104"/>
      <c r="D30" s="105">
        <f t="shared" si="0"/>
        <v>865000</v>
      </c>
      <c r="E30" s="105"/>
      <c r="F30" s="106"/>
      <c r="G30" s="108">
        <f t="shared" si="1"/>
        <v>865000</v>
      </c>
      <c r="H30" s="109">
        <v>865000</v>
      </c>
      <c r="I30" s="105"/>
      <c r="J30" s="106"/>
      <c r="K30" s="107">
        <f t="shared" si="2"/>
        <v>865000</v>
      </c>
    </row>
    <row r="31" spans="1:11" x14ac:dyDescent="0.25">
      <c r="A31" s="298" t="s">
        <v>290</v>
      </c>
      <c r="B31" s="302"/>
      <c r="C31" s="104"/>
      <c r="D31" s="105">
        <f t="shared" si="0"/>
        <v>1598000</v>
      </c>
      <c r="E31" s="105"/>
      <c r="F31" s="106"/>
      <c r="G31" s="108">
        <f t="shared" si="1"/>
        <v>1598000</v>
      </c>
      <c r="H31" s="109">
        <v>1598000</v>
      </c>
      <c r="I31" s="105"/>
      <c r="J31" s="106"/>
      <c r="K31" s="107">
        <f t="shared" si="2"/>
        <v>1598000</v>
      </c>
    </row>
    <row r="32" spans="1:11" x14ac:dyDescent="0.25">
      <c r="A32" s="298" t="s">
        <v>287</v>
      </c>
      <c r="B32" s="302"/>
      <c r="C32" s="104"/>
      <c r="D32" s="105">
        <f t="shared" si="0"/>
        <v>127000</v>
      </c>
      <c r="E32" s="105"/>
      <c r="F32" s="106"/>
      <c r="G32" s="108">
        <f t="shared" si="1"/>
        <v>127000</v>
      </c>
      <c r="H32" s="109"/>
      <c r="I32" s="105">
        <v>127000</v>
      </c>
      <c r="J32" s="106"/>
      <c r="K32" s="107">
        <f t="shared" si="2"/>
        <v>127000</v>
      </c>
    </row>
    <row r="33" spans="1:11" ht="26.25" x14ac:dyDescent="0.25">
      <c r="A33" s="299" t="s">
        <v>288</v>
      </c>
      <c r="B33" s="302">
        <v>4453000</v>
      </c>
      <c r="C33" s="104"/>
      <c r="D33" s="105">
        <f t="shared" si="0"/>
        <v>4292000</v>
      </c>
      <c r="E33" s="105"/>
      <c r="F33" s="106"/>
      <c r="G33" s="108">
        <f t="shared" si="1"/>
        <v>8745000</v>
      </c>
      <c r="H33" s="109">
        <v>8745000</v>
      </c>
      <c r="I33" s="105"/>
      <c r="J33" s="106"/>
      <c r="K33" s="107">
        <f t="shared" si="2"/>
        <v>8745000</v>
      </c>
    </row>
    <row r="34" spans="1:11" ht="16.5" thickBot="1" x14ac:dyDescent="0.3">
      <c r="A34" s="298" t="s">
        <v>289</v>
      </c>
      <c r="B34" s="421"/>
      <c r="C34" s="422">
        <v>28000000</v>
      </c>
      <c r="D34" s="423">
        <f t="shared" si="0"/>
        <v>-28000000</v>
      </c>
      <c r="E34" s="423"/>
      <c r="F34" s="424"/>
      <c r="G34" s="425">
        <f t="shared" ref="G34" si="3">SUM(B34:F34)</f>
        <v>0</v>
      </c>
      <c r="H34" s="426"/>
      <c r="I34" s="423"/>
      <c r="J34" s="424"/>
      <c r="K34" s="427">
        <f t="shared" ref="K34" si="4">SUM(H34:J34)</f>
        <v>0</v>
      </c>
    </row>
    <row r="35" spans="1:11" ht="31.5" customHeight="1" thickBot="1" x14ac:dyDescent="0.3">
      <c r="A35" s="419" t="s">
        <v>72</v>
      </c>
      <c r="B35" s="429">
        <f t="shared" ref="B35:I35" si="5">SUM(B18:B34)</f>
        <v>23574008</v>
      </c>
      <c r="C35" s="430">
        <f t="shared" si="5"/>
        <v>81447000</v>
      </c>
      <c r="D35" s="430">
        <f t="shared" si="5"/>
        <v>33727992</v>
      </c>
      <c r="E35" s="430">
        <f t="shared" si="5"/>
        <v>0</v>
      </c>
      <c r="F35" s="430">
        <f t="shared" si="5"/>
        <v>0</v>
      </c>
      <c r="G35" s="431">
        <f t="shared" si="5"/>
        <v>138749000</v>
      </c>
      <c r="H35" s="435">
        <f t="shared" si="5"/>
        <v>136622000</v>
      </c>
      <c r="I35" s="430">
        <f t="shared" si="5"/>
        <v>2127000</v>
      </c>
      <c r="J35" s="436"/>
      <c r="K35" s="431">
        <f>SUM(K18:K34)</f>
        <v>138749000</v>
      </c>
    </row>
    <row r="36" spans="1:11" ht="16.5" thickBot="1" x14ac:dyDescent="0.3">
      <c r="A36" s="420" t="s">
        <v>73</v>
      </c>
      <c r="B36" s="429">
        <f>B16+B35</f>
        <v>57302000</v>
      </c>
      <c r="C36" s="430">
        <f>C16+C35</f>
        <v>87578000</v>
      </c>
      <c r="D36" s="430">
        <f>D16+D35</f>
        <v>51466000</v>
      </c>
      <c r="E36" s="430">
        <f>E16+E35</f>
        <v>0</v>
      </c>
      <c r="F36" s="430">
        <f>F16+F35</f>
        <v>0</v>
      </c>
      <c r="G36" s="431">
        <f>+G16+G35</f>
        <v>196346000</v>
      </c>
      <c r="H36" s="432">
        <f>+H16+H35</f>
        <v>194219000</v>
      </c>
      <c r="I36" s="428">
        <f>+I16+I35</f>
        <v>2127000</v>
      </c>
      <c r="J36" s="433"/>
      <c r="K36" s="434">
        <f>+K16+K35</f>
        <v>196346000</v>
      </c>
    </row>
  </sheetData>
  <mergeCells count="27">
    <mergeCell ref="I1:K4"/>
    <mergeCell ref="E5:H8"/>
    <mergeCell ref="A10:A14"/>
    <mergeCell ref="B10:G10"/>
    <mergeCell ref="H10:K10"/>
    <mergeCell ref="B11:D12"/>
    <mergeCell ref="E11:E14"/>
    <mergeCell ref="F11:F14"/>
    <mergeCell ref="G11:G14"/>
    <mergeCell ref="H11:H14"/>
    <mergeCell ref="I11:I14"/>
    <mergeCell ref="J11:J14"/>
    <mergeCell ref="K11:K14"/>
    <mergeCell ref="B13:B14"/>
    <mergeCell ref="D13:D14"/>
    <mergeCell ref="C13:C14"/>
    <mergeCell ref="A16:A17"/>
    <mergeCell ref="B16:B17"/>
    <mergeCell ref="D16:D17"/>
    <mergeCell ref="E16:E17"/>
    <mergeCell ref="F16:F17"/>
    <mergeCell ref="C16:C17"/>
    <mergeCell ref="G16:G17"/>
    <mergeCell ref="H16:H17"/>
    <mergeCell ref="I16:I17"/>
    <mergeCell ref="J16:J17"/>
    <mergeCell ref="K16:K17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9"/>
  <sheetViews>
    <sheetView workbookViewId="0">
      <selection activeCell="C4" sqref="C4:F6"/>
    </sheetView>
  </sheetViews>
  <sheetFormatPr defaultRowHeight="12.75" x14ac:dyDescent="0.2"/>
  <cols>
    <col min="1" max="1" width="6.85546875" style="110" customWidth="1"/>
    <col min="2" max="2" width="55.28515625" style="110" customWidth="1"/>
    <col min="3" max="3" width="23.140625" style="110" customWidth="1"/>
    <col min="4" max="4" width="10" style="110" bestFit="1" customWidth="1"/>
    <col min="5" max="5" width="9.140625" style="110"/>
    <col min="6" max="6" width="4.28515625" style="110" customWidth="1"/>
    <col min="7" max="16384" width="9.140625" style="110"/>
  </cols>
  <sheetData>
    <row r="1" spans="2:7" ht="12.75" customHeight="1" x14ac:dyDescent="0.2">
      <c r="B1" s="515"/>
      <c r="C1" s="515"/>
      <c r="D1" s="516"/>
      <c r="E1" s="516"/>
      <c r="F1" s="516"/>
    </row>
    <row r="2" spans="2:7" ht="12.75" customHeight="1" x14ac:dyDescent="0.2">
      <c r="B2" s="515"/>
      <c r="C2" s="515"/>
      <c r="D2" s="516"/>
      <c r="E2" s="516"/>
      <c r="F2" s="516"/>
    </row>
    <row r="3" spans="2:7" x14ac:dyDescent="0.2">
      <c r="D3" s="516"/>
      <c r="E3" s="516"/>
      <c r="F3" s="516"/>
    </row>
    <row r="4" spans="2:7" ht="12.75" customHeight="1" x14ac:dyDescent="0.2">
      <c r="C4" s="517" t="s">
        <v>896</v>
      </c>
      <c r="D4" s="517"/>
      <c r="E4" s="517"/>
      <c r="F4" s="517"/>
    </row>
    <row r="5" spans="2:7" x14ac:dyDescent="0.2">
      <c r="C5" s="517"/>
      <c r="D5" s="517"/>
      <c r="E5" s="517"/>
      <c r="F5" s="517"/>
    </row>
    <row r="6" spans="2:7" x14ac:dyDescent="0.2">
      <c r="C6" s="517"/>
      <c r="D6" s="517"/>
      <c r="E6" s="517"/>
      <c r="F6" s="517"/>
    </row>
    <row r="7" spans="2:7" x14ac:dyDescent="0.2">
      <c r="D7" s="111"/>
      <c r="E7" s="111"/>
      <c r="F7" s="111"/>
    </row>
    <row r="10" spans="2:7" ht="37.5" customHeight="1" x14ac:dyDescent="0.2">
      <c r="B10" s="518" t="s">
        <v>868</v>
      </c>
      <c r="C10" s="518"/>
      <c r="D10" s="515"/>
      <c r="E10" s="515"/>
      <c r="F10" s="515"/>
      <c r="G10" s="515"/>
    </row>
    <row r="11" spans="2:7" x14ac:dyDescent="0.2">
      <c r="C11" s="112" t="s">
        <v>1</v>
      </c>
    </row>
    <row r="12" spans="2:7" ht="31.5" x14ac:dyDescent="0.2">
      <c r="B12" s="113" t="s">
        <v>4</v>
      </c>
      <c r="C12" s="114" t="s">
        <v>291</v>
      </c>
    </row>
    <row r="13" spans="2:7" ht="18.75" x14ac:dyDescent="0.2">
      <c r="B13" s="115" t="s">
        <v>74</v>
      </c>
      <c r="C13" s="116">
        <f>SUM(C14)</f>
        <v>17080000</v>
      </c>
    </row>
    <row r="14" spans="2:7" ht="15.75" x14ac:dyDescent="0.25">
      <c r="B14" s="117" t="s">
        <v>75</v>
      </c>
      <c r="C14" s="118">
        <v>17080000</v>
      </c>
    </row>
    <row r="15" spans="2:7" ht="18.75" x14ac:dyDescent="0.2">
      <c r="B15" s="115" t="s">
        <v>76</v>
      </c>
      <c r="C15" s="119">
        <f>SUM(C16:C18)</f>
        <v>1333000</v>
      </c>
    </row>
    <row r="16" spans="2:7" ht="15.75" x14ac:dyDescent="0.2">
      <c r="B16" s="303" t="s">
        <v>292</v>
      </c>
      <c r="C16" s="120">
        <v>1333000</v>
      </c>
    </row>
    <row r="17" spans="2:4" ht="15.75" x14ac:dyDescent="0.2">
      <c r="B17" s="409"/>
      <c r="C17" s="120"/>
    </row>
    <row r="18" spans="2:4" ht="15.75" x14ac:dyDescent="0.2">
      <c r="B18" s="303"/>
      <c r="C18" s="120"/>
    </row>
    <row r="19" spans="2:4" ht="18.75" x14ac:dyDescent="0.3">
      <c r="B19" s="115" t="s">
        <v>77</v>
      </c>
      <c r="C19" s="121">
        <f>SUM(C13,C15)</f>
        <v>18413000</v>
      </c>
      <c r="D19" s="122"/>
    </row>
  </sheetData>
  <mergeCells count="5">
    <mergeCell ref="B1:C2"/>
    <mergeCell ref="D1:F3"/>
    <mergeCell ref="C4:F6"/>
    <mergeCell ref="B10:C10"/>
    <mergeCell ref="D10:G10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1"/>
  <sheetViews>
    <sheetView workbookViewId="0">
      <selection activeCell="B4" sqref="B3:B4"/>
    </sheetView>
  </sheetViews>
  <sheetFormatPr defaultRowHeight="15.75" x14ac:dyDescent="0.25"/>
  <cols>
    <col min="1" max="1" width="43.85546875" style="96" customWidth="1"/>
    <col min="2" max="2" width="15.140625" style="123" bestFit="1" customWidth="1"/>
    <col min="3" max="4" width="22.28515625" style="96" customWidth="1"/>
    <col min="5" max="5" width="9.7109375" style="96" bestFit="1" customWidth="1"/>
    <col min="6" max="6" width="9.140625" style="96"/>
    <col min="7" max="7" width="27.28515625" style="96" customWidth="1"/>
    <col min="8" max="16384" width="9.140625" style="96"/>
  </cols>
  <sheetData>
    <row r="1" spans="1:7" ht="38.25" customHeight="1" x14ac:dyDescent="0.25">
      <c r="C1" s="519" t="s">
        <v>897</v>
      </c>
      <c r="D1" s="519"/>
      <c r="E1" s="520"/>
      <c r="F1" s="521"/>
      <c r="G1" s="522"/>
    </row>
    <row r="2" spans="1:7" ht="26.25" customHeight="1" x14ac:dyDescent="0.25">
      <c r="A2" s="523" t="s">
        <v>869</v>
      </c>
      <c r="B2" s="523"/>
      <c r="C2" s="523"/>
      <c r="D2" s="523"/>
    </row>
    <row r="3" spans="1:7" ht="12.75" customHeight="1" thickBot="1" x14ac:dyDescent="0.3">
      <c r="D3" s="124" t="s">
        <v>1</v>
      </c>
    </row>
    <row r="4" spans="1:7" ht="49.5" customHeight="1" thickBot="1" x14ac:dyDescent="0.3">
      <c r="A4" s="335"/>
      <c r="B4" s="336" t="s">
        <v>7</v>
      </c>
      <c r="C4" s="337" t="s">
        <v>859</v>
      </c>
      <c r="D4" s="301" t="s">
        <v>6</v>
      </c>
    </row>
    <row r="5" spans="1:7" ht="32.1" customHeight="1" x14ac:dyDescent="0.25">
      <c r="A5" s="332" t="s">
        <v>78</v>
      </c>
      <c r="B5" s="333">
        <f>SUM(B6:B14)</f>
        <v>5804000</v>
      </c>
      <c r="C5" s="333">
        <f>SUM(C6:C14)</f>
        <v>1317000</v>
      </c>
      <c r="D5" s="334">
        <f>SUM(B5:C5)</f>
        <v>7121000</v>
      </c>
      <c r="E5" s="125"/>
    </row>
    <row r="6" spans="1:7" ht="47.25" x14ac:dyDescent="0.25">
      <c r="A6" s="324" t="s">
        <v>870</v>
      </c>
      <c r="B6" s="126">
        <v>570000</v>
      </c>
      <c r="C6" s="127"/>
      <c r="D6" s="325">
        <f>SUM(B6:C6)</f>
        <v>570000</v>
      </c>
    </row>
    <row r="7" spans="1:7" x14ac:dyDescent="0.25">
      <c r="A7" s="326" t="s">
        <v>871</v>
      </c>
      <c r="B7" s="126">
        <v>4000000</v>
      </c>
      <c r="C7" s="127"/>
      <c r="D7" s="325">
        <f>SUM(B7:C7)</f>
        <v>4000000</v>
      </c>
    </row>
    <row r="8" spans="1:7" x14ac:dyDescent="0.25">
      <c r="A8" s="326" t="s">
        <v>879</v>
      </c>
      <c r="B8" s="126"/>
      <c r="C8" s="127">
        <v>90000</v>
      </c>
      <c r="D8" s="325"/>
    </row>
    <row r="9" spans="1:7" x14ac:dyDescent="0.25">
      <c r="A9" s="326" t="s">
        <v>880</v>
      </c>
      <c r="B9" s="126"/>
      <c r="C9" s="127">
        <v>30000</v>
      </c>
      <c r="D9" s="325"/>
    </row>
    <row r="10" spans="1:7" x14ac:dyDescent="0.25">
      <c r="A10" s="326" t="s">
        <v>881</v>
      </c>
      <c r="B10" s="126"/>
      <c r="C10" s="127">
        <v>130000</v>
      </c>
      <c r="D10" s="325"/>
    </row>
    <row r="11" spans="1:7" ht="31.5" x14ac:dyDescent="0.25">
      <c r="A11" s="324" t="s">
        <v>878</v>
      </c>
      <c r="B11" s="128"/>
      <c r="C11" s="129">
        <v>620000</v>
      </c>
      <c r="D11" s="325">
        <f>SUM(B11:C11)</f>
        <v>620000</v>
      </c>
    </row>
    <row r="12" spans="1:7" x14ac:dyDescent="0.25">
      <c r="A12" s="324" t="s">
        <v>882</v>
      </c>
      <c r="B12" s="126"/>
      <c r="C12" s="127">
        <v>120000</v>
      </c>
      <c r="D12" s="325">
        <f>SUM(B12:C12)</f>
        <v>120000</v>
      </c>
    </row>
    <row r="13" spans="1:7" x14ac:dyDescent="0.25">
      <c r="A13" s="324" t="s">
        <v>883</v>
      </c>
      <c r="B13" s="126"/>
      <c r="C13" s="127">
        <v>90000</v>
      </c>
      <c r="D13" s="325"/>
    </row>
    <row r="14" spans="1:7" x14ac:dyDescent="0.25">
      <c r="A14" s="326" t="s">
        <v>79</v>
      </c>
      <c r="B14" s="130">
        <v>1234000</v>
      </c>
      <c r="C14" s="131">
        <v>237000</v>
      </c>
      <c r="D14" s="325">
        <f>SUM(B14:C14)</f>
        <v>1471000</v>
      </c>
    </row>
    <row r="15" spans="1:7" ht="32.1" customHeight="1" x14ac:dyDescent="0.25">
      <c r="A15" s="323" t="s">
        <v>80</v>
      </c>
      <c r="B15" s="321">
        <f>SUM(B16:B21)</f>
        <v>23713000</v>
      </c>
      <c r="C15" s="321">
        <f t="shared" ref="C15" si="0">SUM(C16:C21)</f>
        <v>0</v>
      </c>
      <c r="D15" s="327">
        <f>SUM(D16:D21)</f>
        <v>23713000</v>
      </c>
      <c r="E15" s="125"/>
    </row>
    <row r="16" spans="1:7" ht="38.25" customHeight="1" x14ac:dyDescent="0.25">
      <c r="A16" s="324" t="s">
        <v>872</v>
      </c>
      <c r="B16" s="130">
        <v>2000000</v>
      </c>
      <c r="C16" s="128"/>
      <c r="D16" s="328">
        <f t="shared" ref="D16:D22" si="1">SUM(B16:C16)</f>
        <v>2000000</v>
      </c>
      <c r="E16" s="125"/>
    </row>
    <row r="17" spans="1:5" x14ac:dyDescent="0.25">
      <c r="A17" s="324" t="s">
        <v>873</v>
      </c>
      <c r="B17" s="128">
        <v>250000</v>
      </c>
      <c r="C17" s="128"/>
      <c r="D17" s="328">
        <f t="shared" si="1"/>
        <v>250000</v>
      </c>
      <c r="E17" s="125"/>
    </row>
    <row r="18" spans="1:5" x14ac:dyDescent="0.25">
      <c r="A18" s="324" t="s">
        <v>874</v>
      </c>
      <c r="B18" s="128">
        <v>880000</v>
      </c>
      <c r="C18" s="128"/>
      <c r="D18" s="328">
        <f t="shared" si="1"/>
        <v>880000</v>
      </c>
      <c r="E18" s="125"/>
    </row>
    <row r="19" spans="1:5" x14ac:dyDescent="0.25">
      <c r="A19" s="324" t="s">
        <v>875</v>
      </c>
      <c r="B19" s="128">
        <v>200000</v>
      </c>
      <c r="C19" s="128"/>
      <c r="D19" s="328">
        <f t="shared" si="1"/>
        <v>200000</v>
      </c>
      <c r="E19" s="125"/>
    </row>
    <row r="20" spans="1:5" ht="31.5" x14ac:dyDescent="0.25">
      <c r="A20" s="324" t="s">
        <v>877</v>
      </c>
      <c r="B20" s="128">
        <v>19483000</v>
      </c>
      <c r="C20" s="128"/>
      <c r="D20" s="328">
        <f t="shared" si="1"/>
        <v>19483000</v>
      </c>
      <c r="E20" s="125"/>
    </row>
    <row r="21" spans="1:5" x14ac:dyDescent="0.25">
      <c r="A21" s="324" t="s">
        <v>81</v>
      </c>
      <c r="B21" s="322">
        <v>900000</v>
      </c>
      <c r="C21" s="128"/>
      <c r="D21" s="328">
        <f t="shared" si="1"/>
        <v>900000</v>
      </c>
      <c r="E21" s="125"/>
    </row>
    <row r="22" spans="1:5" ht="32.1" customHeight="1" thickBot="1" x14ac:dyDescent="0.3">
      <c r="A22" s="329" t="s">
        <v>876</v>
      </c>
      <c r="B22" s="330">
        <f>SUM(B15+B5)</f>
        <v>29517000</v>
      </c>
      <c r="C22" s="330">
        <f>SUM(C15+C5)</f>
        <v>1317000</v>
      </c>
      <c r="D22" s="331">
        <f t="shared" si="1"/>
        <v>30834000</v>
      </c>
      <c r="E22" s="132"/>
    </row>
    <row r="23" spans="1:5" ht="27.95" customHeight="1" x14ac:dyDescent="0.25">
      <c r="B23" s="132"/>
      <c r="C23" s="133"/>
      <c r="D23" s="133"/>
      <c r="E23" s="125"/>
    </row>
    <row r="24" spans="1:5" ht="27.95" customHeight="1" x14ac:dyDescent="0.25">
      <c r="B24" s="132"/>
      <c r="C24" s="133"/>
      <c r="D24" s="133"/>
      <c r="E24" s="125"/>
    </row>
    <row r="25" spans="1:5" ht="27.95" customHeight="1" x14ac:dyDescent="0.25">
      <c r="B25" s="132"/>
      <c r="C25" s="133"/>
      <c r="D25" s="133"/>
      <c r="E25" s="125"/>
    </row>
    <row r="26" spans="1:5" ht="27.95" customHeight="1" x14ac:dyDescent="0.25">
      <c r="B26" s="132"/>
      <c r="C26" s="133"/>
      <c r="D26" s="133"/>
      <c r="E26" s="125"/>
    </row>
    <row r="27" spans="1:5" ht="27.95" customHeight="1" x14ac:dyDescent="0.25">
      <c r="B27" s="132"/>
      <c r="C27" s="133"/>
      <c r="D27" s="133"/>
      <c r="E27" s="125"/>
    </row>
    <row r="28" spans="1:5" ht="27.95" customHeight="1" x14ac:dyDescent="0.25">
      <c r="B28" s="132"/>
      <c r="C28" s="133"/>
      <c r="D28" s="133"/>
      <c r="E28" s="125"/>
    </row>
    <row r="29" spans="1:5" ht="27.95" customHeight="1" x14ac:dyDescent="0.25">
      <c r="B29" s="132"/>
      <c r="C29" s="133"/>
      <c r="D29" s="133"/>
      <c r="E29" s="125"/>
    </row>
    <row r="30" spans="1:5" ht="27.95" customHeight="1" x14ac:dyDescent="0.25">
      <c r="A30" s="134"/>
      <c r="B30" s="132"/>
      <c r="C30" s="133"/>
      <c r="D30" s="133"/>
      <c r="E30" s="125"/>
    </row>
    <row r="31" spans="1:5" ht="27.95" customHeight="1" x14ac:dyDescent="0.25">
      <c r="A31" s="134"/>
      <c r="B31" s="132"/>
      <c r="C31" s="133"/>
      <c r="D31" s="133"/>
      <c r="E31" s="125"/>
    </row>
    <row r="32" spans="1:5" ht="27.95" customHeight="1" x14ac:dyDescent="0.25">
      <c r="A32" s="134"/>
      <c r="B32" s="132"/>
      <c r="C32" s="133"/>
      <c r="D32" s="133"/>
      <c r="E32" s="125"/>
    </row>
    <row r="33" spans="1:5" ht="27.95" customHeight="1" x14ac:dyDescent="0.25">
      <c r="A33" s="134"/>
      <c r="B33" s="132"/>
      <c r="C33" s="133"/>
      <c r="D33" s="133"/>
      <c r="E33" s="125"/>
    </row>
    <row r="34" spans="1:5" ht="27.95" customHeight="1" x14ac:dyDescent="0.25">
      <c r="A34" s="134"/>
      <c r="B34" s="132"/>
      <c r="C34" s="133"/>
      <c r="D34" s="133"/>
      <c r="E34" s="125"/>
    </row>
    <row r="35" spans="1:5" ht="27.95" customHeight="1" x14ac:dyDescent="0.25">
      <c r="A35" s="134"/>
      <c r="B35" s="132"/>
      <c r="C35" s="133"/>
      <c r="D35" s="133"/>
      <c r="E35" s="125"/>
    </row>
    <row r="36" spans="1:5" ht="27.95" customHeight="1" x14ac:dyDescent="0.25">
      <c r="A36" s="134"/>
      <c r="B36" s="132"/>
      <c r="C36" s="133"/>
      <c r="D36" s="133"/>
      <c r="E36" s="125"/>
    </row>
    <row r="37" spans="1:5" ht="27.95" customHeight="1" x14ac:dyDescent="0.25">
      <c r="A37" s="134"/>
      <c r="B37" s="132"/>
      <c r="C37" s="133"/>
      <c r="D37" s="133"/>
      <c r="E37" s="125"/>
    </row>
    <row r="38" spans="1:5" ht="27.95" customHeight="1" x14ac:dyDescent="0.25">
      <c r="A38" s="134"/>
      <c r="B38" s="132"/>
      <c r="C38" s="133"/>
      <c r="D38" s="133"/>
      <c r="E38" s="125"/>
    </row>
    <row r="39" spans="1:5" ht="27.95" customHeight="1" x14ac:dyDescent="0.25">
      <c r="A39" s="134"/>
      <c r="B39" s="132"/>
      <c r="C39" s="133"/>
      <c r="D39" s="133"/>
      <c r="E39" s="125"/>
    </row>
    <row r="40" spans="1:5" ht="27.95" customHeight="1" x14ac:dyDescent="0.25">
      <c r="A40" s="134"/>
      <c r="B40" s="132"/>
      <c r="C40" s="133"/>
      <c r="D40" s="133"/>
      <c r="E40" s="125"/>
    </row>
    <row r="41" spans="1:5" ht="27.95" customHeight="1" x14ac:dyDescent="0.25">
      <c r="A41" s="134"/>
      <c r="B41" s="132"/>
      <c r="C41" s="133"/>
      <c r="D41" s="133"/>
      <c r="E41" s="125"/>
    </row>
  </sheetData>
  <mergeCells count="3">
    <mergeCell ref="C1:D1"/>
    <mergeCell ref="E1:G1"/>
    <mergeCell ref="A2:D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workbookViewId="0">
      <selection activeCell="B6" sqref="B6:C8"/>
    </sheetView>
  </sheetViews>
  <sheetFormatPr defaultRowHeight="15" x14ac:dyDescent="0.25"/>
  <cols>
    <col min="1" max="1" width="9.140625" style="1"/>
    <col min="2" max="2" width="28.42578125" style="1" customWidth="1"/>
    <col min="3" max="3" width="36.28515625" style="1" customWidth="1"/>
    <col min="4" max="4" width="13.28515625" style="1" customWidth="1"/>
    <col min="5" max="5" width="15.42578125" style="1" customWidth="1"/>
    <col min="6" max="16384" width="9.140625" style="1"/>
  </cols>
  <sheetData>
    <row r="1" spans="1:5" ht="15" customHeight="1" x14ac:dyDescent="0.25">
      <c r="C1" s="527" t="s">
        <v>898</v>
      </c>
      <c r="D1" s="527"/>
      <c r="E1" s="135"/>
    </row>
    <row r="2" spans="1:5" x14ac:dyDescent="0.25">
      <c r="C2" s="527"/>
      <c r="D2" s="527"/>
      <c r="E2" s="135"/>
    </row>
    <row r="3" spans="1:5" x14ac:dyDescent="0.25">
      <c r="C3" s="527"/>
      <c r="D3" s="527"/>
    </row>
    <row r="4" spans="1:5" x14ac:dyDescent="0.25">
      <c r="D4" s="136"/>
    </row>
    <row r="5" spans="1:5" x14ac:dyDescent="0.25">
      <c r="D5" s="136"/>
    </row>
    <row r="6" spans="1:5" x14ac:dyDescent="0.25">
      <c r="B6" s="528" t="s">
        <v>885</v>
      </c>
      <c r="C6" s="528"/>
      <c r="D6" s="136"/>
    </row>
    <row r="7" spans="1:5" ht="15" customHeight="1" x14ac:dyDescent="0.25">
      <c r="B7" s="528"/>
      <c r="C7" s="528"/>
    </row>
    <row r="8" spans="1:5" ht="18.75" x14ac:dyDescent="0.3">
      <c r="A8" s="137"/>
      <c r="B8" s="528"/>
      <c r="C8" s="528"/>
    </row>
    <row r="9" spans="1:5" ht="18.75" x14ac:dyDescent="0.3">
      <c r="A9" s="137"/>
      <c r="B9" s="137"/>
      <c r="C9" s="137"/>
    </row>
    <row r="10" spans="1:5" ht="19.5" thickBot="1" x14ac:dyDescent="0.35">
      <c r="A10" s="137"/>
      <c r="B10" s="137"/>
      <c r="C10" s="98" t="s">
        <v>1</v>
      </c>
    </row>
    <row r="11" spans="1:5" ht="18.75" customHeight="1" x14ac:dyDescent="0.25">
      <c r="A11" s="532" t="s">
        <v>341</v>
      </c>
      <c r="B11" s="533"/>
      <c r="C11" s="529" t="s">
        <v>884</v>
      </c>
    </row>
    <row r="12" spans="1:5" ht="18.75" customHeight="1" x14ac:dyDescent="0.25">
      <c r="A12" s="534"/>
      <c r="B12" s="535"/>
      <c r="C12" s="530"/>
    </row>
    <row r="13" spans="1:5" ht="15" customHeight="1" thickBot="1" x14ac:dyDescent="0.3">
      <c r="A13" s="536"/>
      <c r="B13" s="537"/>
      <c r="C13" s="531"/>
    </row>
    <row r="14" spans="1:5" ht="19.5" thickBot="1" x14ac:dyDescent="0.35">
      <c r="A14" s="492" t="s">
        <v>4</v>
      </c>
      <c r="B14" s="490"/>
      <c r="C14" s="320">
        <f>SUM(C15:C30)</f>
        <v>0</v>
      </c>
    </row>
    <row r="15" spans="1:5" ht="15.75" customHeight="1" x14ac:dyDescent="0.25">
      <c r="A15" s="524" t="s">
        <v>82</v>
      </c>
      <c r="B15" s="318" t="s">
        <v>340</v>
      </c>
      <c r="C15" s="319">
        <v>0</v>
      </c>
    </row>
    <row r="16" spans="1:5" ht="15.75" x14ac:dyDescent="0.25">
      <c r="A16" s="525"/>
      <c r="B16" s="313" t="s">
        <v>342</v>
      </c>
      <c r="C16" s="315"/>
    </row>
    <row r="17" spans="1:3" ht="15.75" x14ac:dyDescent="0.25">
      <c r="A17" s="525"/>
      <c r="B17" s="314" t="s">
        <v>343</v>
      </c>
      <c r="C17" s="315"/>
    </row>
    <row r="18" spans="1:3" ht="15.75" x14ac:dyDescent="0.25">
      <c r="A18" s="525"/>
      <c r="B18" s="314" t="s">
        <v>344</v>
      </c>
      <c r="C18" s="315"/>
    </row>
    <row r="19" spans="1:3" ht="15.75" x14ac:dyDescent="0.25">
      <c r="A19" s="525"/>
      <c r="B19" s="314" t="s">
        <v>345</v>
      </c>
      <c r="C19" s="315"/>
    </row>
    <row r="20" spans="1:3" ht="15.75" x14ac:dyDescent="0.25">
      <c r="A20" s="525"/>
      <c r="B20" s="314" t="s">
        <v>346</v>
      </c>
      <c r="C20" s="315"/>
    </row>
    <row r="21" spans="1:3" ht="15.75" x14ac:dyDescent="0.25">
      <c r="A21" s="525"/>
      <c r="B21" s="314" t="s">
        <v>347</v>
      </c>
      <c r="C21" s="315"/>
    </row>
    <row r="22" spans="1:3" ht="15.75" x14ac:dyDescent="0.25">
      <c r="A22" s="525"/>
      <c r="B22" s="314" t="s">
        <v>348</v>
      </c>
      <c r="C22" s="315"/>
    </row>
    <row r="23" spans="1:3" ht="15.75" x14ac:dyDescent="0.25">
      <c r="A23" s="525"/>
      <c r="B23" s="314" t="s">
        <v>349</v>
      </c>
      <c r="C23" s="315"/>
    </row>
    <row r="24" spans="1:3" ht="15.75" x14ac:dyDescent="0.25">
      <c r="A24" s="525"/>
      <c r="B24" s="314" t="s">
        <v>350</v>
      </c>
      <c r="C24" s="315"/>
    </row>
    <row r="25" spans="1:3" ht="15.75" x14ac:dyDescent="0.25">
      <c r="A25" s="525"/>
      <c r="B25" s="314" t="s">
        <v>351</v>
      </c>
      <c r="C25" s="315"/>
    </row>
    <row r="26" spans="1:3" ht="15.75" x14ac:dyDescent="0.25">
      <c r="A26" s="525"/>
      <c r="B26" s="314" t="s">
        <v>352</v>
      </c>
      <c r="C26" s="315"/>
    </row>
    <row r="27" spans="1:3" ht="15.75" x14ac:dyDescent="0.25">
      <c r="A27" s="525"/>
      <c r="B27" s="314" t="s">
        <v>353</v>
      </c>
      <c r="C27" s="315"/>
    </row>
    <row r="28" spans="1:3" ht="15.75" x14ac:dyDescent="0.25">
      <c r="A28" s="525"/>
      <c r="B28" s="314" t="s">
        <v>354</v>
      </c>
      <c r="C28" s="315"/>
    </row>
    <row r="29" spans="1:3" ht="15.75" x14ac:dyDescent="0.25">
      <c r="A29" s="525"/>
      <c r="B29" s="314" t="s">
        <v>355</v>
      </c>
      <c r="C29" s="315"/>
    </row>
    <row r="30" spans="1:3" ht="16.5" thickBot="1" x14ac:dyDescent="0.3">
      <c r="A30" s="526"/>
      <c r="B30" s="316" t="s">
        <v>356</v>
      </c>
      <c r="C30" s="317"/>
    </row>
  </sheetData>
  <mergeCells count="6">
    <mergeCell ref="A15:A30"/>
    <mergeCell ref="C1:D3"/>
    <mergeCell ref="B6:C8"/>
    <mergeCell ref="C11:C13"/>
    <mergeCell ref="A11:B13"/>
    <mergeCell ref="A14:B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workbookViewId="0">
      <selection activeCell="B10" sqref="B10"/>
    </sheetView>
  </sheetViews>
  <sheetFormatPr defaultRowHeight="12.75" x14ac:dyDescent="0.2"/>
  <cols>
    <col min="1" max="1" width="3" style="110" customWidth="1"/>
    <col min="2" max="2" width="68.7109375" style="110" customWidth="1"/>
    <col min="3" max="3" width="21" style="138" customWidth="1"/>
    <col min="4" max="16384" width="9.140625" style="110"/>
  </cols>
  <sheetData>
    <row r="1" spans="1:12" ht="39.75" customHeight="1" x14ac:dyDescent="0.2">
      <c r="C1" s="538" t="s">
        <v>899</v>
      </c>
      <c r="D1" s="538"/>
      <c r="E1" s="538"/>
    </row>
    <row r="2" spans="1:12" x14ac:dyDescent="0.2">
      <c r="D2" s="139"/>
      <c r="E2" s="139"/>
    </row>
    <row r="3" spans="1:12" s="141" customFormat="1" ht="15.75" x14ac:dyDescent="0.25">
      <c r="A3" s="539" t="s">
        <v>886</v>
      </c>
      <c r="B3" s="539"/>
      <c r="C3" s="539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3.5" thickBot="1" x14ac:dyDescent="0.25">
      <c r="C4" s="142" t="s">
        <v>1</v>
      </c>
    </row>
    <row r="5" spans="1:12" ht="15.75" x14ac:dyDescent="0.25">
      <c r="A5" s="143"/>
      <c r="B5" s="144" t="s">
        <v>4</v>
      </c>
      <c r="C5" s="145" t="s">
        <v>338</v>
      </c>
      <c r="D5" s="146"/>
      <c r="E5" s="146"/>
      <c r="F5" s="146"/>
      <c r="G5" s="146"/>
      <c r="H5" s="146"/>
      <c r="I5" s="146"/>
      <c r="J5" s="146"/>
      <c r="K5" s="146"/>
      <c r="L5" s="146"/>
    </row>
    <row r="6" spans="1:12" ht="14.25" x14ac:dyDescent="0.2">
      <c r="A6" s="147" t="s">
        <v>83</v>
      </c>
      <c r="B6" s="148" t="s">
        <v>84</v>
      </c>
      <c r="C6" s="149">
        <f>SUM(C7:C12)</f>
        <v>28000000</v>
      </c>
    </row>
    <row r="7" spans="1:12" ht="15" x14ac:dyDescent="0.25">
      <c r="A7" s="22" t="s">
        <v>85</v>
      </c>
      <c r="B7" s="150" t="s">
        <v>86</v>
      </c>
      <c r="C7" s="151">
        <v>27800000</v>
      </c>
    </row>
    <row r="8" spans="1:12" ht="30" x14ac:dyDescent="0.25">
      <c r="A8" s="22" t="s">
        <v>87</v>
      </c>
      <c r="B8" s="150" t="s">
        <v>88</v>
      </c>
      <c r="C8" s="151">
        <v>0</v>
      </c>
    </row>
    <row r="9" spans="1:12" ht="15" x14ac:dyDescent="0.25">
      <c r="A9" s="22" t="s">
        <v>89</v>
      </c>
      <c r="B9" s="150" t="s">
        <v>90</v>
      </c>
      <c r="C9" s="151">
        <v>0</v>
      </c>
    </row>
    <row r="10" spans="1:12" ht="30" x14ac:dyDescent="0.25">
      <c r="A10" s="22" t="s">
        <v>91</v>
      </c>
      <c r="B10" s="150" t="s">
        <v>92</v>
      </c>
      <c r="C10" s="151">
        <v>0</v>
      </c>
    </row>
    <row r="11" spans="1:12" ht="15" x14ac:dyDescent="0.25">
      <c r="A11" s="22" t="s">
        <v>93</v>
      </c>
      <c r="B11" s="150" t="s">
        <v>94</v>
      </c>
      <c r="C11" s="151">
        <v>200000</v>
      </c>
    </row>
    <row r="12" spans="1:12" ht="15" x14ac:dyDescent="0.25">
      <c r="A12" s="22" t="s">
        <v>95</v>
      </c>
      <c r="B12" s="152" t="s">
        <v>96</v>
      </c>
      <c r="C12" s="151">
        <v>0</v>
      </c>
    </row>
    <row r="13" spans="1:12" ht="28.5" x14ac:dyDescent="0.2">
      <c r="A13" s="22"/>
      <c r="B13" s="153" t="s">
        <v>97</v>
      </c>
      <c r="C13" s="149">
        <f>C6/2</f>
        <v>14000000</v>
      </c>
    </row>
    <row r="14" spans="1:12" ht="14.25" x14ac:dyDescent="0.2">
      <c r="A14" s="147" t="s">
        <v>98</v>
      </c>
      <c r="B14" s="148" t="s">
        <v>888</v>
      </c>
      <c r="C14" s="149">
        <f>SUM(C15:C17)</f>
        <v>0</v>
      </c>
    </row>
    <row r="15" spans="1:12" ht="15" x14ac:dyDescent="0.25">
      <c r="A15" s="22" t="s">
        <v>99</v>
      </c>
      <c r="B15" s="152" t="s">
        <v>887</v>
      </c>
      <c r="C15" s="151"/>
    </row>
    <row r="16" spans="1:12" ht="15" x14ac:dyDescent="0.25">
      <c r="A16" s="22" t="s">
        <v>100</v>
      </c>
      <c r="B16" s="152" t="s">
        <v>101</v>
      </c>
      <c r="C16" s="151">
        <v>0</v>
      </c>
    </row>
    <row r="17" spans="1:3" ht="15.75" thickBot="1" x14ac:dyDescent="0.3">
      <c r="A17" s="154" t="s">
        <v>102</v>
      </c>
      <c r="B17" s="155" t="s">
        <v>103</v>
      </c>
      <c r="C17" s="410" t="s">
        <v>339</v>
      </c>
    </row>
  </sheetData>
  <mergeCells count="2">
    <mergeCell ref="C1:E1"/>
    <mergeCell ref="A3:C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3"/>
  <sheetViews>
    <sheetView topLeftCell="A3" workbookViewId="0">
      <selection activeCell="M19" sqref="M18:M19"/>
    </sheetView>
  </sheetViews>
  <sheetFormatPr defaultRowHeight="15.75" x14ac:dyDescent="0.25"/>
  <cols>
    <col min="1" max="1" width="2.28515625" style="156" customWidth="1"/>
    <col min="2" max="2" width="4.7109375" style="156" customWidth="1"/>
    <col min="3" max="3" width="6.28515625" style="156" customWidth="1"/>
    <col min="4" max="4" width="5.7109375" style="156" customWidth="1"/>
    <col min="5" max="6" width="9.140625" style="156"/>
    <col min="7" max="7" width="6.5703125" style="156" customWidth="1"/>
    <col min="8" max="8" width="6.140625" style="156" customWidth="1"/>
    <col min="9" max="9" width="11.28515625" style="156" bestFit="1" customWidth="1"/>
    <col min="10" max="12" width="10.85546875" style="156" bestFit="1" customWidth="1"/>
    <col min="13" max="13" width="11" style="156" customWidth="1"/>
    <col min="14" max="16" width="10.85546875" style="156" bestFit="1" customWidth="1"/>
    <col min="17" max="17" width="10.7109375" style="156" customWidth="1"/>
    <col min="18" max="20" width="10.85546875" style="156" bestFit="1" customWidth="1"/>
    <col min="21" max="21" width="13.85546875" style="156" customWidth="1"/>
    <col min="22" max="23" width="10.140625" style="156" bestFit="1" customWidth="1"/>
    <col min="24" max="16384" width="9.140625" style="156"/>
  </cols>
  <sheetData>
    <row r="1" spans="1:21" hidden="1" x14ac:dyDescent="0.25">
      <c r="Q1" s="542"/>
      <c r="R1" s="543"/>
      <c r="S1" s="543"/>
      <c r="T1" s="544"/>
      <c r="U1" s="544"/>
    </row>
    <row r="2" spans="1:21" hidden="1" x14ac:dyDescent="0.25"/>
    <row r="3" spans="1:21" x14ac:dyDescent="0.25">
      <c r="R3" s="545" t="s">
        <v>900</v>
      </c>
      <c r="S3" s="546"/>
      <c r="T3" s="546"/>
      <c r="U3" s="546"/>
    </row>
    <row r="4" spans="1:21" x14ac:dyDescent="0.25">
      <c r="R4" s="546"/>
      <c r="S4" s="546"/>
      <c r="T4" s="546"/>
      <c r="U4" s="546"/>
    </row>
    <row r="5" spans="1:21" x14ac:dyDescent="0.25">
      <c r="R5" s="546"/>
      <c r="S5" s="546"/>
      <c r="T5" s="546"/>
      <c r="U5" s="546"/>
    </row>
    <row r="6" spans="1:21" x14ac:dyDescent="0.25">
      <c r="R6" s="546"/>
      <c r="S6" s="546"/>
      <c r="T6" s="546"/>
      <c r="U6" s="546"/>
    </row>
    <row r="7" spans="1:21" x14ac:dyDescent="0.25">
      <c r="A7" s="547" t="s">
        <v>889</v>
      </c>
      <c r="B7" s="548"/>
      <c r="C7" s="548"/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8"/>
      <c r="T7" s="548"/>
      <c r="U7" s="548"/>
    </row>
    <row r="8" spans="1:21" ht="16.5" thickBot="1" x14ac:dyDescent="0.3">
      <c r="U8" s="157" t="s">
        <v>1</v>
      </c>
    </row>
    <row r="9" spans="1:21" x14ac:dyDescent="0.25">
      <c r="A9" s="549" t="s">
        <v>104</v>
      </c>
      <c r="B9" s="550"/>
      <c r="C9" s="550"/>
      <c r="D9" s="550"/>
      <c r="E9" s="550"/>
      <c r="F9" s="550"/>
      <c r="G9" s="550"/>
      <c r="H9" s="551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60"/>
    </row>
    <row r="10" spans="1:21" x14ac:dyDescent="0.25">
      <c r="A10" s="552"/>
      <c r="B10" s="553"/>
      <c r="C10" s="553"/>
      <c r="D10" s="553"/>
      <c r="E10" s="553"/>
      <c r="F10" s="553"/>
      <c r="G10" s="553"/>
      <c r="H10" s="554"/>
      <c r="I10" s="161" t="s">
        <v>105</v>
      </c>
      <c r="J10" s="161" t="s">
        <v>106</v>
      </c>
      <c r="K10" s="161" t="s">
        <v>107</v>
      </c>
      <c r="L10" s="162" t="s">
        <v>108</v>
      </c>
      <c r="M10" s="162" t="s">
        <v>109</v>
      </c>
      <c r="N10" s="162" t="s">
        <v>110</v>
      </c>
      <c r="O10" s="162" t="s">
        <v>111</v>
      </c>
      <c r="P10" s="162" t="s">
        <v>112</v>
      </c>
      <c r="Q10" s="162" t="s">
        <v>113</v>
      </c>
      <c r="R10" s="162" t="s">
        <v>114</v>
      </c>
      <c r="S10" s="162" t="s">
        <v>115</v>
      </c>
      <c r="T10" s="162" t="s">
        <v>116</v>
      </c>
      <c r="U10" s="163" t="s">
        <v>117</v>
      </c>
    </row>
    <row r="11" spans="1:21" ht="16.5" thickBot="1" x14ac:dyDescent="0.3">
      <c r="A11" s="555"/>
      <c r="B11" s="556"/>
      <c r="C11" s="556"/>
      <c r="D11" s="556"/>
      <c r="E11" s="556"/>
      <c r="F11" s="556"/>
      <c r="G11" s="556"/>
      <c r="H11" s="557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5"/>
    </row>
    <row r="12" spans="1:21" ht="16.5" thickBot="1" x14ac:dyDescent="0.3">
      <c r="A12" s="166" t="s">
        <v>118</v>
      </c>
      <c r="B12" s="167"/>
      <c r="C12" s="167"/>
      <c r="D12" s="167"/>
      <c r="E12" s="167"/>
      <c r="F12" s="167"/>
      <c r="G12" s="167"/>
      <c r="H12" s="168"/>
      <c r="I12" s="307">
        <f t="shared" ref="I12:U12" si="0">SUM(I17,I21)</f>
        <v>5575163</v>
      </c>
      <c r="J12" s="307">
        <f t="shared" si="0"/>
        <v>19573167</v>
      </c>
      <c r="K12" s="307">
        <f t="shared" si="0"/>
        <v>5573167</v>
      </c>
      <c r="L12" s="307">
        <f t="shared" si="0"/>
        <v>5573167</v>
      </c>
      <c r="M12" s="307">
        <f t="shared" si="0"/>
        <v>5573167</v>
      </c>
      <c r="N12" s="307">
        <f t="shared" si="0"/>
        <v>5573167</v>
      </c>
      <c r="O12" s="307">
        <f t="shared" si="0"/>
        <v>5573167</v>
      </c>
      <c r="P12" s="307">
        <f t="shared" si="0"/>
        <v>5573167</v>
      </c>
      <c r="Q12" s="307">
        <f t="shared" si="0"/>
        <v>19573167</v>
      </c>
      <c r="R12" s="307">
        <f t="shared" si="0"/>
        <v>5573167</v>
      </c>
      <c r="S12" s="307">
        <f t="shared" si="0"/>
        <v>5573167</v>
      </c>
      <c r="T12" s="307">
        <f t="shared" si="0"/>
        <v>5573167</v>
      </c>
      <c r="U12" s="307">
        <f t="shared" si="0"/>
        <v>94880000</v>
      </c>
    </row>
    <row r="13" spans="1:21" ht="16.5" thickBot="1" x14ac:dyDescent="0.3">
      <c r="A13" s="169"/>
      <c r="B13" s="170" t="s">
        <v>119</v>
      </c>
      <c r="C13" s="170" t="s">
        <v>120</v>
      </c>
      <c r="D13" s="170"/>
      <c r="E13" s="170"/>
      <c r="F13" s="170"/>
      <c r="G13" s="170"/>
      <c r="H13" s="171"/>
      <c r="I13" s="308">
        <v>4775163</v>
      </c>
      <c r="J13" s="308">
        <v>4775167</v>
      </c>
      <c r="K13" s="308">
        <v>4775167</v>
      </c>
      <c r="L13" s="308">
        <v>4775167</v>
      </c>
      <c r="M13" s="308">
        <v>4775167</v>
      </c>
      <c r="N13" s="308">
        <v>4775167</v>
      </c>
      <c r="O13" s="308">
        <v>4775167</v>
      </c>
      <c r="P13" s="308">
        <v>4775167</v>
      </c>
      <c r="Q13" s="308">
        <v>4775167</v>
      </c>
      <c r="R13" s="308">
        <v>4775167</v>
      </c>
      <c r="S13" s="308">
        <v>4775167</v>
      </c>
      <c r="T13" s="308">
        <v>4775167</v>
      </c>
      <c r="U13" s="309">
        <f>SUM(I13:T13)</f>
        <v>57302000</v>
      </c>
    </row>
    <row r="14" spans="1:21" ht="16.5" thickBot="1" x14ac:dyDescent="0.3">
      <c r="A14" s="169"/>
      <c r="B14" s="170" t="s">
        <v>121</v>
      </c>
      <c r="C14" s="170" t="s">
        <v>122</v>
      </c>
      <c r="D14" s="170"/>
      <c r="E14" s="170"/>
      <c r="F14" s="170"/>
      <c r="G14" s="170"/>
      <c r="H14" s="171"/>
      <c r="I14" s="310"/>
      <c r="J14" s="310">
        <v>14000000</v>
      </c>
      <c r="K14" s="308"/>
      <c r="L14" s="308"/>
      <c r="M14" s="308"/>
      <c r="N14" s="310"/>
      <c r="O14" s="308"/>
      <c r="P14" s="308"/>
      <c r="Q14" s="308">
        <v>14000000</v>
      </c>
      <c r="R14" s="308"/>
      <c r="S14" s="308"/>
      <c r="T14" s="308"/>
      <c r="U14" s="309">
        <f t="shared" ref="U14:U16" si="1">SUM(I14:T14)</f>
        <v>28000000</v>
      </c>
    </row>
    <row r="15" spans="1:21" ht="16.5" thickBot="1" x14ac:dyDescent="0.3">
      <c r="A15" s="169"/>
      <c r="B15" s="170" t="s">
        <v>123</v>
      </c>
      <c r="C15" s="170" t="s">
        <v>124</v>
      </c>
      <c r="D15" s="170"/>
      <c r="E15" s="170"/>
      <c r="F15" s="170"/>
      <c r="G15" s="170"/>
      <c r="H15" s="171"/>
      <c r="I15" s="308">
        <v>763000</v>
      </c>
      <c r="J15" s="308">
        <v>760000</v>
      </c>
      <c r="K15" s="308">
        <v>760000</v>
      </c>
      <c r="L15" s="308">
        <v>760000</v>
      </c>
      <c r="M15" s="308">
        <v>760000</v>
      </c>
      <c r="N15" s="308">
        <v>760000</v>
      </c>
      <c r="O15" s="308">
        <v>760000</v>
      </c>
      <c r="P15" s="308">
        <v>760000</v>
      </c>
      <c r="Q15" s="308">
        <v>760000</v>
      </c>
      <c r="R15" s="308">
        <v>760000</v>
      </c>
      <c r="S15" s="308">
        <v>760000</v>
      </c>
      <c r="T15" s="308">
        <v>760000</v>
      </c>
      <c r="U15" s="309">
        <f t="shared" si="1"/>
        <v>9123000</v>
      </c>
    </row>
    <row r="16" spans="1:21" ht="16.5" thickBot="1" x14ac:dyDescent="0.3">
      <c r="A16" s="169"/>
      <c r="B16" s="170" t="s">
        <v>125</v>
      </c>
      <c r="C16" s="170" t="s">
        <v>126</v>
      </c>
      <c r="D16" s="170"/>
      <c r="E16" s="170"/>
      <c r="F16" s="170"/>
      <c r="G16" s="170"/>
      <c r="H16" s="171"/>
      <c r="I16" s="308">
        <v>37000</v>
      </c>
      <c r="J16" s="308">
        <v>38000</v>
      </c>
      <c r="K16" s="308">
        <v>38000</v>
      </c>
      <c r="L16" s="308">
        <v>38000</v>
      </c>
      <c r="M16" s="308">
        <v>38000</v>
      </c>
      <c r="N16" s="308">
        <v>38000</v>
      </c>
      <c r="O16" s="308">
        <v>38000</v>
      </c>
      <c r="P16" s="308">
        <v>38000</v>
      </c>
      <c r="Q16" s="308">
        <v>38000</v>
      </c>
      <c r="R16" s="308">
        <v>38000</v>
      </c>
      <c r="S16" s="308">
        <v>38000</v>
      </c>
      <c r="T16" s="308">
        <v>38000</v>
      </c>
      <c r="U16" s="309">
        <f t="shared" si="1"/>
        <v>455000</v>
      </c>
    </row>
    <row r="17" spans="1:23" ht="16.5" thickBot="1" x14ac:dyDescent="0.3">
      <c r="A17" s="166" t="s">
        <v>127</v>
      </c>
      <c r="B17" s="167" t="s">
        <v>128</v>
      </c>
      <c r="C17" s="167"/>
      <c r="D17" s="167"/>
      <c r="E17" s="167"/>
      <c r="F17" s="167"/>
      <c r="G17" s="167"/>
      <c r="H17" s="168"/>
      <c r="I17" s="307">
        <f t="shared" ref="I17:U17" si="2">SUM(I13:I16)</f>
        <v>5575163</v>
      </c>
      <c r="J17" s="307">
        <f t="shared" si="2"/>
        <v>19573167</v>
      </c>
      <c r="K17" s="307">
        <f t="shared" si="2"/>
        <v>5573167</v>
      </c>
      <c r="L17" s="307">
        <f t="shared" si="2"/>
        <v>5573167</v>
      </c>
      <c r="M17" s="307">
        <f t="shared" si="2"/>
        <v>5573167</v>
      </c>
      <c r="N17" s="307">
        <f t="shared" si="2"/>
        <v>5573167</v>
      </c>
      <c r="O17" s="307">
        <f t="shared" si="2"/>
        <v>5573167</v>
      </c>
      <c r="P17" s="307">
        <f t="shared" si="2"/>
        <v>5573167</v>
      </c>
      <c r="Q17" s="307">
        <f t="shared" si="2"/>
        <v>19573167</v>
      </c>
      <c r="R17" s="307">
        <f t="shared" si="2"/>
        <v>5573167</v>
      </c>
      <c r="S17" s="307">
        <f t="shared" si="2"/>
        <v>5573167</v>
      </c>
      <c r="T17" s="307">
        <f t="shared" si="2"/>
        <v>5573167</v>
      </c>
      <c r="U17" s="307">
        <f t="shared" si="2"/>
        <v>94880000</v>
      </c>
    </row>
    <row r="18" spans="1:23" ht="16.5" thickBot="1" x14ac:dyDescent="0.3">
      <c r="A18" s="169"/>
      <c r="B18" s="170" t="s">
        <v>129</v>
      </c>
      <c r="C18" s="170" t="s">
        <v>130</v>
      </c>
      <c r="D18" s="170"/>
      <c r="E18" s="170"/>
      <c r="F18" s="170"/>
      <c r="G18" s="170"/>
      <c r="H18" s="171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9">
        <f t="shared" ref="U18:U20" si="3">SUM(I18:T18)</f>
        <v>0</v>
      </c>
    </row>
    <row r="19" spans="1:23" ht="16.5" thickBot="1" x14ac:dyDescent="0.3">
      <c r="A19" s="169"/>
      <c r="B19" s="170" t="s">
        <v>131</v>
      </c>
      <c r="C19" s="170" t="s">
        <v>132</v>
      </c>
      <c r="D19" s="170"/>
      <c r="E19" s="170"/>
      <c r="F19" s="170"/>
      <c r="G19" s="170"/>
      <c r="H19" s="171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9">
        <f t="shared" si="3"/>
        <v>0</v>
      </c>
    </row>
    <row r="20" spans="1:23" ht="16.5" thickBot="1" x14ac:dyDescent="0.3">
      <c r="A20" s="169"/>
      <c r="B20" s="170" t="s">
        <v>133</v>
      </c>
      <c r="C20" s="170" t="s">
        <v>134</v>
      </c>
      <c r="D20" s="170"/>
      <c r="E20" s="170"/>
      <c r="F20" s="170"/>
      <c r="G20" s="170"/>
      <c r="H20" s="171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9">
        <f t="shared" si="3"/>
        <v>0</v>
      </c>
    </row>
    <row r="21" spans="1:23" ht="16.5" thickBot="1" x14ac:dyDescent="0.3">
      <c r="A21" s="166" t="s">
        <v>135</v>
      </c>
      <c r="B21" s="167" t="s">
        <v>136</v>
      </c>
      <c r="C21" s="167"/>
      <c r="D21" s="167"/>
      <c r="E21" s="167"/>
      <c r="F21" s="167"/>
      <c r="G21" s="167"/>
      <c r="H21" s="172"/>
      <c r="I21" s="307">
        <f>SUM(I18:I20)</f>
        <v>0</v>
      </c>
      <c r="J21" s="307">
        <f t="shared" ref="J21:U21" si="4">SUM(J18:J20)</f>
        <v>0</v>
      </c>
      <c r="K21" s="307">
        <f t="shared" si="4"/>
        <v>0</v>
      </c>
      <c r="L21" s="307">
        <f t="shared" si="4"/>
        <v>0</v>
      </c>
      <c r="M21" s="307">
        <f t="shared" si="4"/>
        <v>0</v>
      </c>
      <c r="N21" s="307">
        <f t="shared" si="4"/>
        <v>0</v>
      </c>
      <c r="O21" s="307">
        <f t="shared" si="4"/>
        <v>0</v>
      </c>
      <c r="P21" s="307">
        <f t="shared" si="4"/>
        <v>0</v>
      </c>
      <c r="Q21" s="307">
        <f t="shared" si="4"/>
        <v>0</v>
      </c>
      <c r="R21" s="307">
        <f t="shared" si="4"/>
        <v>0</v>
      </c>
      <c r="S21" s="307">
        <f t="shared" si="4"/>
        <v>0</v>
      </c>
      <c r="T21" s="307">
        <f t="shared" si="4"/>
        <v>0</v>
      </c>
      <c r="U21" s="307">
        <f t="shared" si="4"/>
        <v>0</v>
      </c>
    </row>
    <row r="22" spans="1:23" ht="16.5" thickBot="1" x14ac:dyDescent="0.3">
      <c r="A22" s="169"/>
      <c r="B22" s="170" t="s">
        <v>137</v>
      </c>
      <c r="C22" s="170" t="s">
        <v>138</v>
      </c>
      <c r="D22" s="170"/>
      <c r="E22" s="170"/>
      <c r="F22" s="170"/>
      <c r="G22" s="170"/>
      <c r="H22" s="171"/>
      <c r="I22" s="308">
        <v>54287000</v>
      </c>
      <c r="J22" s="308">
        <v>4289000</v>
      </c>
      <c r="K22" s="308">
        <v>4289000</v>
      </c>
      <c r="L22" s="308">
        <v>4289000</v>
      </c>
      <c r="M22" s="308">
        <v>4289000</v>
      </c>
      <c r="N22" s="308">
        <v>4289000</v>
      </c>
      <c r="O22" s="308">
        <v>4289000</v>
      </c>
      <c r="P22" s="308">
        <v>4289000</v>
      </c>
      <c r="Q22" s="308">
        <v>4289000</v>
      </c>
      <c r="R22" s="308">
        <v>4289000</v>
      </c>
      <c r="S22" s="308">
        <v>4289000</v>
      </c>
      <c r="T22" s="308">
        <v>4289000</v>
      </c>
      <c r="U22" s="309">
        <f>SUM(I22:T22)</f>
        <v>101466000</v>
      </c>
      <c r="W22" s="173"/>
    </row>
    <row r="23" spans="1:23" ht="16.5" thickBot="1" x14ac:dyDescent="0.3">
      <c r="A23" s="166" t="s">
        <v>139</v>
      </c>
      <c r="B23" s="167" t="s">
        <v>58</v>
      </c>
      <c r="C23" s="167"/>
      <c r="D23" s="167"/>
      <c r="E23" s="167"/>
      <c r="F23" s="167"/>
      <c r="G23" s="167"/>
      <c r="H23" s="168"/>
      <c r="I23" s="307">
        <f>SUM(I22)</f>
        <v>54287000</v>
      </c>
      <c r="J23" s="307">
        <f t="shared" ref="J23:U23" si="5">SUM(J22)</f>
        <v>4289000</v>
      </c>
      <c r="K23" s="307">
        <f t="shared" si="5"/>
        <v>4289000</v>
      </c>
      <c r="L23" s="307">
        <f t="shared" si="5"/>
        <v>4289000</v>
      </c>
      <c r="M23" s="307">
        <f t="shared" si="5"/>
        <v>4289000</v>
      </c>
      <c r="N23" s="307">
        <f t="shared" si="5"/>
        <v>4289000</v>
      </c>
      <c r="O23" s="307">
        <f t="shared" si="5"/>
        <v>4289000</v>
      </c>
      <c r="P23" s="307">
        <f t="shared" si="5"/>
        <v>4289000</v>
      </c>
      <c r="Q23" s="307">
        <f t="shared" si="5"/>
        <v>4289000</v>
      </c>
      <c r="R23" s="307">
        <f t="shared" si="5"/>
        <v>4289000</v>
      </c>
      <c r="S23" s="307">
        <f t="shared" si="5"/>
        <v>4289000</v>
      </c>
      <c r="T23" s="307">
        <f t="shared" si="5"/>
        <v>4289000</v>
      </c>
      <c r="U23" s="307">
        <f t="shared" si="5"/>
        <v>101466000</v>
      </c>
    </row>
    <row r="24" spans="1:23" ht="16.5" thickBot="1" x14ac:dyDescent="0.3">
      <c r="A24" s="166"/>
      <c r="B24" s="167" t="s">
        <v>140</v>
      </c>
      <c r="C24" s="167"/>
      <c r="D24" s="167"/>
      <c r="E24" s="167"/>
      <c r="F24" s="167"/>
      <c r="G24" s="167"/>
      <c r="H24" s="168"/>
      <c r="I24" s="307">
        <f>SUM(I12,I23)</f>
        <v>59862163</v>
      </c>
      <c r="J24" s="307">
        <f t="shared" ref="J24:T24" si="6">SUM(J12,J23)</f>
        <v>23862167</v>
      </c>
      <c r="K24" s="307">
        <f t="shared" si="6"/>
        <v>9862167</v>
      </c>
      <c r="L24" s="307">
        <f t="shared" si="6"/>
        <v>9862167</v>
      </c>
      <c r="M24" s="307">
        <f t="shared" si="6"/>
        <v>9862167</v>
      </c>
      <c r="N24" s="307">
        <f t="shared" si="6"/>
        <v>9862167</v>
      </c>
      <c r="O24" s="307">
        <f t="shared" si="6"/>
        <v>9862167</v>
      </c>
      <c r="P24" s="307">
        <f t="shared" si="6"/>
        <v>9862167</v>
      </c>
      <c r="Q24" s="307">
        <f t="shared" si="6"/>
        <v>23862167</v>
      </c>
      <c r="R24" s="307">
        <f t="shared" si="6"/>
        <v>9862167</v>
      </c>
      <c r="S24" s="307">
        <f t="shared" si="6"/>
        <v>9862167</v>
      </c>
      <c r="T24" s="307">
        <f t="shared" si="6"/>
        <v>9862167</v>
      </c>
      <c r="U24" s="307">
        <f>U12+U23</f>
        <v>196346000</v>
      </c>
      <c r="V24" s="173"/>
      <c r="W24" s="173"/>
    </row>
    <row r="25" spans="1:23" ht="16.5" thickBot="1" x14ac:dyDescent="0.3"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</row>
    <row r="26" spans="1:23" x14ac:dyDescent="0.25">
      <c r="A26" s="549" t="s">
        <v>141</v>
      </c>
      <c r="B26" s="558"/>
      <c r="C26" s="558"/>
      <c r="D26" s="558"/>
      <c r="E26" s="558"/>
      <c r="F26" s="558"/>
      <c r="G26" s="558"/>
      <c r="H26" s="5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60"/>
    </row>
    <row r="27" spans="1:23" x14ac:dyDescent="0.25">
      <c r="A27" s="560"/>
      <c r="B27" s="561"/>
      <c r="C27" s="561"/>
      <c r="D27" s="561"/>
      <c r="E27" s="561"/>
      <c r="F27" s="561"/>
      <c r="G27" s="561"/>
      <c r="H27" s="562"/>
      <c r="I27" s="161" t="s">
        <v>105</v>
      </c>
      <c r="J27" s="161" t="s">
        <v>106</v>
      </c>
      <c r="K27" s="161" t="s">
        <v>107</v>
      </c>
      <c r="L27" s="162" t="s">
        <v>108</v>
      </c>
      <c r="M27" s="162" t="s">
        <v>109</v>
      </c>
      <c r="N27" s="162" t="s">
        <v>110</v>
      </c>
      <c r="O27" s="162" t="s">
        <v>111</v>
      </c>
      <c r="P27" s="162" t="s">
        <v>112</v>
      </c>
      <c r="Q27" s="162" t="s">
        <v>113</v>
      </c>
      <c r="R27" s="162" t="s">
        <v>114</v>
      </c>
      <c r="S27" s="162" t="s">
        <v>115</v>
      </c>
      <c r="T27" s="162" t="s">
        <v>116</v>
      </c>
      <c r="U27" s="163" t="s">
        <v>117</v>
      </c>
    </row>
    <row r="28" spans="1:23" ht="16.5" thickBot="1" x14ac:dyDescent="0.3">
      <c r="A28" s="563"/>
      <c r="B28" s="564"/>
      <c r="C28" s="564"/>
      <c r="D28" s="564"/>
      <c r="E28" s="564"/>
      <c r="F28" s="564"/>
      <c r="G28" s="564"/>
      <c r="H28" s="565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5"/>
    </row>
    <row r="29" spans="1:23" ht="16.5" thickBot="1" x14ac:dyDescent="0.3">
      <c r="A29" s="166" t="s">
        <v>142</v>
      </c>
      <c r="B29" s="167" t="s">
        <v>143</v>
      </c>
      <c r="C29" s="167"/>
      <c r="D29" s="167"/>
      <c r="E29" s="167"/>
      <c r="F29" s="167"/>
      <c r="G29" s="167"/>
      <c r="H29" s="168"/>
      <c r="I29" s="307">
        <f>SUM(I35,I39,)</f>
        <v>9342833</v>
      </c>
      <c r="J29" s="307">
        <f t="shared" ref="J29:T29" si="7">SUM(J35,J39,)</f>
        <v>9342833</v>
      </c>
      <c r="K29" s="307">
        <f t="shared" si="7"/>
        <v>9342833</v>
      </c>
      <c r="L29" s="307">
        <f t="shared" si="7"/>
        <v>16463833</v>
      </c>
      <c r="M29" s="307">
        <f t="shared" si="7"/>
        <v>9370833</v>
      </c>
      <c r="N29" s="307">
        <f t="shared" si="7"/>
        <v>9342833</v>
      </c>
      <c r="O29" s="307">
        <f t="shared" si="7"/>
        <v>33055833</v>
      </c>
      <c r="P29" s="307">
        <f t="shared" si="7"/>
        <v>9342833</v>
      </c>
      <c r="Q29" s="307">
        <f>SUM(Q35,Q39,)</f>
        <v>9342834</v>
      </c>
      <c r="R29" s="307">
        <f t="shared" si="7"/>
        <v>9342834</v>
      </c>
      <c r="S29" s="307">
        <f t="shared" si="7"/>
        <v>9341834</v>
      </c>
      <c r="T29" s="307">
        <f t="shared" si="7"/>
        <v>9340834</v>
      </c>
      <c r="U29" s="307">
        <f>SUM(U35,U39,)</f>
        <v>142973000</v>
      </c>
    </row>
    <row r="30" spans="1:23" ht="16.5" thickBot="1" x14ac:dyDescent="0.3">
      <c r="A30" s="169"/>
      <c r="B30" s="170" t="s">
        <v>144</v>
      </c>
      <c r="C30" s="170" t="s">
        <v>145</v>
      </c>
      <c r="D30" s="170"/>
      <c r="E30" s="170"/>
      <c r="F30" s="170"/>
      <c r="G30" s="170"/>
      <c r="H30" s="171"/>
      <c r="I30" s="308">
        <v>3554000</v>
      </c>
      <c r="J30" s="308">
        <v>3555000</v>
      </c>
      <c r="K30" s="308">
        <v>3555000</v>
      </c>
      <c r="L30" s="308">
        <v>3555000</v>
      </c>
      <c r="M30" s="308">
        <v>3555000</v>
      </c>
      <c r="N30" s="308">
        <v>3555000</v>
      </c>
      <c r="O30" s="308">
        <v>3555000</v>
      </c>
      <c r="P30" s="308">
        <v>3555000</v>
      </c>
      <c r="Q30" s="308">
        <v>3555000</v>
      </c>
      <c r="R30" s="308">
        <v>3555000</v>
      </c>
      <c r="S30" s="308">
        <v>3555000</v>
      </c>
      <c r="T30" s="308">
        <v>3555000</v>
      </c>
      <c r="U30" s="311">
        <f>SUM(I30:T30)</f>
        <v>42659000</v>
      </c>
    </row>
    <row r="31" spans="1:23" ht="16.5" thickBot="1" x14ac:dyDescent="0.3">
      <c r="A31" s="169"/>
      <c r="B31" s="170" t="s">
        <v>146</v>
      </c>
      <c r="C31" s="170" t="s">
        <v>147</v>
      </c>
      <c r="D31" s="170"/>
      <c r="E31" s="170"/>
      <c r="F31" s="170"/>
      <c r="G31" s="170"/>
      <c r="H31" s="171"/>
      <c r="I31" s="310">
        <v>630833</v>
      </c>
      <c r="J31" s="310">
        <v>630833</v>
      </c>
      <c r="K31" s="310">
        <v>630833</v>
      </c>
      <c r="L31" s="310">
        <v>630833</v>
      </c>
      <c r="M31" s="310">
        <v>630833</v>
      </c>
      <c r="N31" s="310">
        <v>630833</v>
      </c>
      <c r="O31" s="310">
        <v>630833</v>
      </c>
      <c r="P31" s="310">
        <v>630833</v>
      </c>
      <c r="Q31" s="310">
        <v>630834</v>
      </c>
      <c r="R31" s="310">
        <v>630834</v>
      </c>
      <c r="S31" s="310">
        <v>630834</v>
      </c>
      <c r="T31" s="310">
        <v>630834</v>
      </c>
      <c r="U31" s="311">
        <f>SUM(I31:T31)</f>
        <v>7570000</v>
      </c>
    </row>
    <row r="32" spans="1:23" ht="16.5" thickBot="1" x14ac:dyDescent="0.3">
      <c r="A32" s="169"/>
      <c r="B32" s="170" t="s">
        <v>148</v>
      </c>
      <c r="C32" s="170" t="s">
        <v>149</v>
      </c>
      <c r="D32" s="170"/>
      <c r="E32" s="170"/>
      <c r="F32" s="170"/>
      <c r="G32" s="170"/>
      <c r="H32" s="171"/>
      <c r="I32" s="308">
        <v>2547000</v>
      </c>
      <c r="J32" s="308">
        <v>2547000</v>
      </c>
      <c r="K32" s="308">
        <v>2547000</v>
      </c>
      <c r="L32" s="308">
        <v>2547000</v>
      </c>
      <c r="M32" s="308">
        <v>2547000</v>
      </c>
      <c r="N32" s="308">
        <v>2547000</v>
      </c>
      <c r="O32" s="308">
        <v>2547000</v>
      </c>
      <c r="P32" s="308">
        <v>2547000</v>
      </c>
      <c r="Q32" s="308">
        <v>2547000</v>
      </c>
      <c r="R32" s="308">
        <v>2547000</v>
      </c>
      <c r="S32" s="308">
        <v>2547000</v>
      </c>
      <c r="T32" s="308">
        <v>2546000</v>
      </c>
      <c r="U32" s="311">
        <f>SUM(I32:T32)</f>
        <v>30563000</v>
      </c>
    </row>
    <row r="33" spans="1:22" ht="16.5" thickBot="1" x14ac:dyDescent="0.3">
      <c r="A33" s="169"/>
      <c r="B33" s="170" t="s">
        <v>150</v>
      </c>
      <c r="C33" s="170" t="s">
        <v>151</v>
      </c>
      <c r="D33" s="170"/>
      <c r="E33" s="170"/>
      <c r="F33" s="170"/>
      <c r="G33" s="170"/>
      <c r="H33" s="171"/>
      <c r="I33" s="308">
        <v>123000</v>
      </c>
      <c r="J33" s="308">
        <v>122000</v>
      </c>
      <c r="K33" s="308">
        <v>122000</v>
      </c>
      <c r="L33" s="308">
        <v>122000</v>
      </c>
      <c r="M33" s="308">
        <v>122000</v>
      </c>
      <c r="N33" s="308">
        <v>122000</v>
      </c>
      <c r="O33" s="308">
        <v>122000</v>
      </c>
      <c r="P33" s="308">
        <v>122000</v>
      </c>
      <c r="Q33" s="308">
        <v>122000</v>
      </c>
      <c r="R33" s="308">
        <v>122000</v>
      </c>
      <c r="S33" s="308">
        <v>122000</v>
      </c>
      <c r="T33" s="308">
        <v>122000</v>
      </c>
      <c r="U33" s="311">
        <f>SUM(I33:T33)</f>
        <v>1465000</v>
      </c>
    </row>
    <row r="34" spans="1:22" ht="16.5" thickBot="1" x14ac:dyDescent="0.3">
      <c r="A34" s="169"/>
      <c r="B34" s="170" t="s">
        <v>152</v>
      </c>
      <c r="C34" s="170" t="s">
        <v>153</v>
      </c>
      <c r="D34" s="170"/>
      <c r="E34" s="170"/>
      <c r="F34" s="170"/>
      <c r="G34" s="170"/>
      <c r="H34" s="171"/>
      <c r="I34" s="312">
        <v>2488000</v>
      </c>
      <c r="J34" s="312">
        <v>2488000</v>
      </c>
      <c r="K34" s="312">
        <v>2488000</v>
      </c>
      <c r="L34" s="312">
        <v>2488000</v>
      </c>
      <c r="M34" s="312">
        <v>2488000</v>
      </c>
      <c r="N34" s="312">
        <v>2488000</v>
      </c>
      <c r="O34" s="312">
        <v>2488000</v>
      </c>
      <c r="P34" s="312">
        <v>2488000</v>
      </c>
      <c r="Q34" s="312">
        <v>2488000</v>
      </c>
      <c r="R34" s="312">
        <v>2488000</v>
      </c>
      <c r="S34" s="312">
        <v>2487000</v>
      </c>
      <c r="T34" s="312">
        <v>2487000</v>
      </c>
      <c r="U34" s="311">
        <f>SUM(I34:T34)</f>
        <v>29854000</v>
      </c>
    </row>
    <row r="35" spans="1:22" ht="16.5" thickBot="1" x14ac:dyDescent="0.3">
      <c r="A35" s="166" t="s">
        <v>127</v>
      </c>
      <c r="B35" s="167" t="s">
        <v>154</v>
      </c>
      <c r="C35" s="167"/>
      <c r="D35" s="167"/>
      <c r="E35" s="167"/>
      <c r="F35" s="167"/>
      <c r="G35" s="167"/>
      <c r="H35" s="168"/>
      <c r="I35" s="307">
        <f>SUM(I30:I34)</f>
        <v>9342833</v>
      </c>
      <c r="J35" s="307">
        <f t="shared" ref="J35:U35" si="8">SUM(J30:J34)</f>
        <v>9342833</v>
      </c>
      <c r="K35" s="307">
        <f t="shared" si="8"/>
        <v>9342833</v>
      </c>
      <c r="L35" s="307">
        <f t="shared" si="8"/>
        <v>9342833</v>
      </c>
      <c r="M35" s="307">
        <f t="shared" si="8"/>
        <v>9342833</v>
      </c>
      <c r="N35" s="307">
        <f t="shared" si="8"/>
        <v>9342833</v>
      </c>
      <c r="O35" s="307">
        <f t="shared" si="8"/>
        <v>9342833</v>
      </c>
      <c r="P35" s="307">
        <f t="shared" si="8"/>
        <v>9342833</v>
      </c>
      <c r="Q35" s="307">
        <f t="shared" si="8"/>
        <v>9342834</v>
      </c>
      <c r="R35" s="307">
        <f t="shared" si="8"/>
        <v>9342834</v>
      </c>
      <c r="S35" s="307">
        <f t="shared" si="8"/>
        <v>9341834</v>
      </c>
      <c r="T35" s="307">
        <f t="shared" si="8"/>
        <v>9340834</v>
      </c>
      <c r="U35" s="307">
        <f t="shared" si="8"/>
        <v>112111000</v>
      </c>
    </row>
    <row r="36" spans="1:22" ht="16.5" thickBot="1" x14ac:dyDescent="0.3">
      <c r="A36" s="169"/>
      <c r="B36" s="170" t="s">
        <v>35</v>
      </c>
      <c r="C36" s="170" t="s">
        <v>155</v>
      </c>
      <c r="D36" s="170"/>
      <c r="E36" s="170"/>
      <c r="F36" s="170"/>
      <c r="G36" s="170"/>
      <c r="H36" s="171"/>
      <c r="I36" s="312"/>
      <c r="J36" s="312"/>
      <c r="K36" s="308"/>
      <c r="L36" s="308">
        <v>7121000</v>
      </c>
      <c r="M36" s="308"/>
      <c r="N36" s="308"/>
      <c r="O36" s="308"/>
      <c r="P36" s="308"/>
      <c r="Q36" s="308"/>
      <c r="R36" s="308"/>
      <c r="S36" s="308"/>
      <c r="T36" s="308"/>
      <c r="U36" s="311">
        <f>SUM(I36:T36)</f>
        <v>7121000</v>
      </c>
    </row>
    <row r="37" spans="1:22" ht="16.5" thickBot="1" x14ac:dyDescent="0.3">
      <c r="A37" s="169"/>
      <c r="B37" s="170" t="s">
        <v>156</v>
      </c>
      <c r="C37" s="170" t="s">
        <v>157</v>
      </c>
      <c r="D37" s="170"/>
      <c r="E37" s="170"/>
      <c r="F37" s="170"/>
      <c r="G37" s="170"/>
      <c r="H37" s="171"/>
      <c r="I37" s="312"/>
      <c r="J37" s="312"/>
      <c r="K37" s="308"/>
      <c r="L37" s="308"/>
      <c r="M37" s="308"/>
      <c r="N37" s="308"/>
      <c r="O37" s="308">
        <v>23713000</v>
      </c>
      <c r="P37" s="308"/>
      <c r="Q37" s="308"/>
      <c r="R37" s="308"/>
      <c r="S37" s="308"/>
      <c r="T37" s="308">
        <v>0</v>
      </c>
      <c r="U37" s="311">
        <f>SUM(I37:T37)</f>
        <v>23713000</v>
      </c>
    </row>
    <row r="38" spans="1:22" ht="16.5" thickBot="1" x14ac:dyDescent="0.3">
      <c r="A38" s="169"/>
      <c r="B38" s="170" t="s">
        <v>158</v>
      </c>
      <c r="C38" s="170" t="s">
        <v>159</v>
      </c>
      <c r="D38" s="170"/>
      <c r="E38" s="170"/>
      <c r="F38" s="170"/>
      <c r="G38" s="170"/>
      <c r="H38" s="171"/>
      <c r="I38" s="312"/>
      <c r="J38" s="312"/>
      <c r="K38" s="308"/>
      <c r="L38" s="308"/>
      <c r="M38" s="308">
        <v>28000</v>
      </c>
      <c r="N38" s="308"/>
      <c r="O38" s="308"/>
      <c r="P38" s="308"/>
      <c r="Q38" s="308"/>
      <c r="R38" s="308"/>
      <c r="S38" s="308"/>
      <c r="T38" s="308"/>
      <c r="U38" s="311">
        <f>SUM(I38:T38)</f>
        <v>28000</v>
      </c>
      <c r="V38" s="173"/>
    </row>
    <row r="39" spans="1:22" ht="16.5" thickBot="1" x14ac:dyDescent="0.3">
      <c r="A39" s="166" t="s">
        <v>160</v>
      </c>
      <c r="B39" s="167" t="s">
        <v>161</v>
      </c>
      <c r="C39" s="167"/>
      <c r="D39" s="167"/>
      <c r="E39" s="167"/>
      <c r="F39" s="167"/>
      <c r="G39" s="167"/>
      <c r="H39" s="168"/>
      <c r="I39" s="307">
        <f>SUM(I36:I38)</f>
        <v>0</v>
      </c>
      <c r="J39" s="307">
        <f t="shared" ref="J39:U39" si="9">SUM(J36:J38)</f>
        <v>0</v>
      </c>
      <c r="K39" s="307">
        <f t="shared" si="9"/>
        <v>0</v>
      </c>
      <c r="L39" s="307">
        <f t="shared" si="9"/>
        <v>7121000</v>
      </c>
      <c r="M39" s="307">
        <f t="shared" si="9"/>
        <v>28000</v>
      </c>
      <c r="N39" s="307">
        <f t="shared" si="9"/>
        <v>0</v>
      </c>
      <c r="O39" s="307">
        <f t="shared" si="9"/>
        <v>23713000</v>
      </c>
      <c r="P39" s="307">
        <f t="shared" si="9"/>
        <v>0</v>
      </c>
      <c r="Q39" s="307">
        <f t="shared" si="9"/>
        <v>0</v>
      </c>
      <c r="R39" s="307">
        <f t="shared" si="9"/>
        <v>0</v>
      </c>
      <c r="S39" s="307">
        <f t="shared" si="9"/>
        <v>0</v>
      </c>
      <c r="T39" s="307">
        <f t="shared" si="9"/>
        <v>0</v>
      </c>
      <c r="U39" s="307">
        <f t="shared" si="9"/>
        <v>30862000</v>
      </c>
    </row>
    <row r="40" spans="1:22" ht="16.5" thickBot="1" x14ac:dyDescent="0.3">
      <c r="A40" s="169"/>
      <c r="B40" s="170" t="s">
        <v>162</v>
      </c>
      <c r="C40" s="170" t="s">
        <v>163</v>
      </c>
      <c r="D40" s="170"/>
      <c r="E40" s="170"/>
      <c r="F40" s="170"/>
      <c r="G40" s="170"/>
      <c r="H40" s="171"/>
      <c r="I40" s="312">
        <v>6194000</v>
      </c>
      <c r="J40" s="312">
        <v>4289000</v>
      </c>
      <c r="K40" s="312">
        <v>4289000</v>
      </c>
      <c r="L40" s="312">
        <v>4289000</v>
      </c>
      <c r="M40" s="312">
        <v>4289000</v>
      </c>
      <c r="N40" s="312">
        <v>4289000</v>
      </c>
      <c r="O40" s="312">
        <v>4289000</v>
      </c>
      <c r="P40" s="312">
        <v>4289000</v>
      </c>
      <c r="Q40" s="312">
        <v>4289000</v>
      </c>
      <c r="R40" s="312">
        <v>4289000</v>
      </c>
      <c r="S40" s="312">
        <v>4289000</v>
      </c>
      <c r="T40" s="312">
        <v>4289000</v>
      </c>
      <c r="U40" s="311">
        <f>SUM(I40:T40)</f>
        <v>53373000</v>
      </c>
    </row>
    <row r="41" spans="1:22" ht="16.5" thickBot="1" x14ac:dyDescent="0.3">
      <c r="A41" s="166" t="s">
        <v>164</v>
      </c>
      <c r="B41" s="167" t="s">
        <v>165</v>
      </c>
      <c r="C41" s="167"/>
      <c r="D41" s="167"/>
      <c r="E41" s="167"/>
      <c r="F41" s="167"/>
      <c r="G41" s="167"/>
      <c r="H41" s="168"/>
      <c r="I41" s="307">
        <f>SUM(I40)</f>
        <v>6194000</v>
      </c>
      <c r="J41" s="307">
        <f t="shared" ref="J41:T41" si="10">SUM(J40)</f>
        <v>4289000</v>
      </c>
      <c r="K41" s="307">
        <f t="shared" si="10"/>
        <v>4289000</v>
      </c>
      <c r="L41" s="307">
        <f t="shared" si="10"/>
        <v>4289000</v>
      </c>
      <c r="M41" s="307">
        <f t="shared" si="10"/>
        <v>4289000</v>
      </c>
      <c r="N41" s="307">
        <f t="shared" si="10"/>
        <v>4289000</v>
      </c>
      <c r="O41" s="307">
        <f t="shared" si="10"/>
        <v>4289000</v>
      </c>
      <c r="P41" s="307">
        <f t="shared" si="10"/>
        <v>4289000</v>
      </c>
      <c r="Q41" s="307">
        <f t="shared" si="10"/>
        <v>4289000</v>
      </c>
      <c r="R41" s="307">
        <f t="shared" si="10"/>
        <v>4289000</v>
      </c>
      <c r="S41" s="307">
        <f>SUM(S40)</f>
        <v>4289000</v>
      </c>
      <c r="T41" s="307">
        <f t="shared" si="10"/>
        <v>4289000</v>
      </c>
      <c r="U41" s="307">
        <f>SUM(I41:T41)</f>
        <v>53373000</v>
      </c>
    </row>
    <row r="42" spans="1:22" ht="16.5" thickBot="1" x14ac:dyDescent="0.3">
      <c r="A42" s="166" t="s">
        <v>166</v>
      </c>
      <c r="B42" s="540" t="s">
        <v>167</v>
      </c>
      <c r="C42" s="541"/>
      <c r="D42" s="541"/>
      <c r="E42" s="541"/>
      <c r="F42" s="541"/>
      <c r="G42" s="167"/>
      <c r="H42" s="168"/>
      <c r="I42" s="307">
        <f>SUM(I29,I41,)</f>
        <v>15536833</v>
      </c>
      <c r="J42" s="307">
        <f t="shared" ref="J42:S42" si="11">SUM(J29,J41,)</f>
        <v>13631833</v>
      </c>
      <c r="K42" s="307">
        <f t="shared" si="11"/>
        <v>13631833</v>
      </c>
      <c r="L42" s="307">
        <f>SUM(L29,L41,)</f>
        <v>20752833</v>
      </c>
      <c r="M42" s="307">
        <f t="shared" si="11"/>
        <v>13659833</v>
      </c>
      <c r="N42" s="307">
        <f t="shared" si="11"/>
        <v>13631833</v>
      </c>
      <c r="O42" s="307">
        <f t="shared" si="11"/>
        <v>37344833</v>
      </c>
      <c r="P42" s="307">
        <f t="shared" si="11"/>
        <v>13631833</v>
      </c>
      <c r="Q42" s="307">
        <f>SUM(Q29,Q41,)</f>
        <v>13631834</v>
      </c>
      <c r="R42" s="307">
        <f t="shared" si="11"/>
        <v>13631834</v>
      </c>
      <c r="S42" s="307">
        <f t="shared" si="11"/>
        <v>13630834</v>
      </c>
      <c r="T42" s="307">
        <f>SUM(T29,T41,)</f>
        <v>13629834</v>
      </c>
      <c r="U42" s="307">
        <f>+U41+U29</f>
        <v>196346000</v>
      </c>
    </row>
    <row r="43" spans="1:22" x14ac:dyDescent="0.25">
      <c r="O43" s="174"/>
    </row>
  </sheetData>
  <mergeCells count="6">
    <mergeCell ref="B42:F42"/>
    <mergeCell ref="Q1:U1"/>
    <mergeCell ref="R3:U6"/>
    <mergeCell ref="A7:U7"/>
    <mergeCell ref="A9:H11"/>
    <mergeCell ref="A26:H28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8"/>
  <sheetViews>
    <sheetView workbookViewId="0">
      <selection activeCell="B10" sqref="B10"/>
    </sheetView>
  </sheetViews>
  <sheetFormatPr defaultRowHeight="15.75" x14ac:dyDescent="0.25"/>
  <cols>
    <col min="1" max="1" width="12.42578125" style="212" customWidth="1"/>
    <col min="2" max="2" width="74.42578125" style="212" customWidth="1"/>
    <col min="3" max="3" width="10" style="212" customWidth="1"/>
    <col min="4" max="4" width="16.140625" style="212" customWidth="1"/>
    <col min="5" max="5" width="11.140625" style="212" hidden="1" customWidth="1"/>
    <col min="6" max="6" width="16.140625" style="212" customWidth="1"/>
    <col min="7" max="258" width="9.140625" style="212"/>
    <col min="259" max="259" width="12.42578125" style="212" customWidth="1"/>
    <col min="260" max="260" width="55" style="212" customWidth="1"/>
    <col min="261" max="261" width="15.85546875" style="212" customWidth="1"/>
    <col min="262" max="262" width="15.5703125" style="212" customWidth="1"/>
    <col min="263" max="514" width="9.140625" style="212"/>
    <col min="515" max="515" width="12.42578125" style="212" customWidth="1"/>
    <col min="516" max="516" width="55" style="212" customWidth="1"/>
    <col min="517" max="517" width="15.85546875" style="212" customWidth="1"/>
    <col min="518" max="518" width="15.5703125" style="212" customWidth="1"/>
    <col min="519" max="770" width="9.140625" style="212"/>
    <col min="771" max="771" width="12.42578125" style="212" customWidth="1"/>
    <col min="772" max="772" width="55" style="212" customWidth="1"/>
    <col min="773" max="773" width="15.85546875" style="212" customWidth="1"/>
    <col min="774" max="774" width="15.5703125" style="212" customWidth="1"/>
    <col min="775" max="1026" width="9.140625" style="212"/>
    <col min="1027" max="1027" width="12.42578125" style="212" customWidth="1"/>
    <col min="1028" max="1028" width="55" style="212" customWidth="1"/>
    <col min="1029" max="1029" width="15.85546875" style="212" customWidth="1"/>
    <col min="1030" max="1030" width="15.5703125" style="212" customWidth="1"/>
    <col min="1031" max="1282" width="9.140625" style="212"/>
    <col min="1283" max="1283" width="12.42578125" style="212" customWidth="1"/>
    <col min="1284" max="1284" width="55" style="212" customWidth="1"/>
    <col min="1285" max="1285" width="15.85546875" style="212" customWidth="1"/>
    <col min="1286" max="1286" width="15.5703125" style="212" customWidth="1"/>
    <col min="1287" max="1538" width="9.140625" style="212"/>
    <col min="1539" max="1539" width="12.42578125" style="212" customWidth="1"/>
    <col min="1540" max="1540" width="55" style="212" customWidth="1"/>
    <col min="1541" max="1541" width="15.85546875" style="212" customWidth="1"/>
    <col min="1542" max="1542" width="15.5703125" style="212" customWidth="1"/>
    <col min="1543" max="1794" width="9.140625" style="212"/>
    <col min="1795" max="1795" width="12.42578125" style="212" customWidth="1"/>
    <col min="1796" max="1796" width="55" style="212" customWidth="1"/>
    <col min="1797" max="1797" width="15.85546875" style="212" customWidth="1"/>
    <col min="1798" max="1798" width="15.5703125" style="212" customWidth="1"/>
    <col min="1799" max="2050" width="9.140625" style="212"/>
    <col min="2051" max="2051" width="12.42578125" style="212" customWidth="1"/>
    <col min="2052" max="2052" width="55" style="212" customWidth="1"/>
    <col min="2053" max="2053" width="15.85546875" style="212" customWidth="1"/>
    <col min="2054" max="2054" width="15.5703125" style="212" customWidth="1"/>
    <col min="2055" max="2306" width="9.140625" style="212"/>
    <col min="2307" max="2307" width="12.42578125" style="212" customWidth="1"/>
    <col min="2308" max="2308" width="55" style="212" customWidth="1"/>
    <col min="2309" max="2309" width="15.85546875" style="212" customWidth="1"/>
    <col min="2310" max="2310" width="15.5703125" style="212" customWidth="1"/>
    <col min="2311" max="2562" width="9.140625" style="212"/>
    <col min="2563" max="2563" width="12.42578125" style="212" customWidth="1"/>
    <col min="2564" max="2564" width="55" style="212" customWidth="1"/>
    <col min="2565" max="2565" width="15.85546875" style="212" customWidth="1"/>
    <col min="2566" max="2566" width="15.5703125" style="212" customWidth="1"/>
    <col min="2567" max="2818" width="9.140625" style="212"/>
    <col min="2819" max="2819" width="12.42578125" style="212" customWidth="1"/>
    <col min="2820" max="2820" width="55" style="212" customWidth="1"/>
    <col min="2821" max="2821" width="15.85546875" style="212" customWidth="1"/>
    <col min="2822" max="2822" width="15.5703125" style="212" customWidth="1"/>
    <col min="2823" max="3074" width="9.140625" style="212"/>
    <col min="3075" max="3075" width="12.42578125" style="212" customWidth="1"/>
    <col min="3076" max="3076" width="55" style="212" customWidth="1"/>
    <col min="3077" max="3077" width="15.85546875" style="212" customWidth="1"/>
    <col min="3078" max="3078" width="15.5703125" style="212" customWidth="1"/>
    <col min="3079" max="3330" width="9.140625" style="212"/>
    <col min="3331" max="3331" width="12.42578125" style="212" customWidth="1"/>
    <col min="3332" max="3332" width="55" style="212" customWidth="1"/>
    <col min="3333" max="3333" width="15.85546875" style="212" customWidth="1"/>
    <col min="3334" max="3334" width="15.5703125" style="212" customWidth="1"/>
    <col min="3335" max="3586" width="9.140625" style="212"/>
    <col min="3587" max="3587" width="12.42578125" style="212" customWidth="1"/>
    <col min="3588" max="3588" width="55" style="212" customWidth="1"/>
    <col min="3589" max="3589" width="15.85546875" style="212" customWidth="1"/>
    <col min="3590" max="3590" width="15.5703125" style="212" customWidth="1"/>
    <col min="3591" max="3842" width="9.140625" style="212"/>
    <col min="3843" max="3843" width="12.42578125" style="212" customWidth="1"/>
    <col min="3844" max="3844" width="55" style="212" customWidth="1"/>
    <col min="3845" max="3845" width="15.85546875" style="212" customWidth="1"/>
    <col min="3846" max="3846" width="15.5703125" style="212" customWidth="1"/>
    <col min="3847" max="4098" width="9.140625" style="212"/>
    <col min="4099" max="4099" width="12.42578125" style="212" customWidth="1"/>
    <col min="4100" max="4100" width="55" style="212" customWidth="1"/>
    <col min="4101" max="4101" width="15.85546875" style="212" customWidth="1"/>
    <col min="4102" max="4102" width="15.5703125" style="212" customWidth="1"/>
    <col min="4103" max="4354" width="9.140625" style="212"/>
    <col min="4355" max="4355" width="12.42578125" style="212" customWidth="1"/>
    <col min="4356" max="4356" width="55" style="212" customWidth="1"/>
    <col min="4357" max="4357" width="15.85546875" style="212" customWidth="1"/>
    <col min="4358" max="4358" width="15.5703125" style="212" customWidth="1"/>
    <col min="4359" max="4610" width="9.140625" style="212"/>
    <col min="4611" max="4611" width="12.42578125" style="212" customWidth="1"/>
    <col min="4612" max="4612" width="55" style="212" customWidth="1"/>
    <col min="4613" max="4613" width="15.85546875" style="212" customWidth="1"/>
    <col min="4614" max="4614" width="15.5703125" style="212" customWidth="1"/>
    <col min="4615" max="4866" width="9.140625" style="212"/>
    <col min="4867" max="4867" width="12.42578125" style="212" customWidth="1"/>
    <col min="4868" max="4868" width="55" style="212" customWidth="1"/>
    <col min="4869" max="4869" width="15.85546875" style="212" customWidth="1"/>
    <col min="4870" max="4870" width="15.5703125" style="212" customWidth="1"/>
    <col min="4871" max="5122" width="9.140625" style="212"/>
    <col min="5123" max="5123" width="12.42578125" style="212" customWidth="1"/>
    <col min="5124" max="5124" width="55" style="212" customWidth="1"/>
    <col min="5125" max="5125" width="15.85546875" style="212" customWidth="1"/>
    <col min="5126" max="5126" width="15.5703125" style="212" customWidth="1"/>
    <col min="5127" max="5378" width="9.140625" style="212"/>
    <col min="5379" max="5379" width="12.42578125" style="212" customWidth="1"/>
    <col min="5380" max="5380" width="55" style="212" customWidth="1"/>
    <col min="5381" max="5381" width="15.85546875" style="212" customWidth="1"/>
    <col min="5382" max="5382" width="15.5703125" style="212" customWidth="1"/>
    <col min="5383" max="5634" width="9.140625" style="212"/>
    <col min="5635" max="5635" width="12.42578125" style="212" customWidth="1"/>
    <col min="5636" max="5636" width="55" style="212" customWidth="1"/>
    <col min="5637" max="5637" width="15.85546875" style="212" customWidth="1"/>
    <col min="5638" max="5638" width="15.5703125" style="212" customWidth="1"/>
    <col min="5639" max="5890" width="9.140625" style="212"/>
    <col min="5891" max="5891" width="12.42578125" style="212" customWidth="1"/>
    <col min="5892" max="5892" width="55" style="212" customWidth="1"/>
    <col min="5893" max="5893" width="15.85546875" style="212" customWidth="1"/>
    <col min="5894" max="5894" width="15.5703125" style="212" customWidth="1"/>
    <col min="5895" max="6146" width="9.140625" style="212"/>
    <col min="6147" max="6147" width="12.42578125" style="212" customWidth="1"/>
    <col min="6148" max="6148" width="55" style="212" customWidth="1"/>
    <col min="6149" max="6149" width="15.85546875" style="212" customWidth="1"/>
    <col min="6150" max="6150" width="15.5703125" style="212" customWidth="1"/>
    <col min="6151" max="6402" width="9.140625" style="212"/>
    <col min="6403" max="6403" width="12.42578125" style="212" customWidth="1"/>
    <col min="6404" max="6404" width="55" style="212" customWidth="1"/>
    <col min="6405" max="6405" width="15.85546875" style="212" customWidth="1"/>
    <col min="6406" max="6406" width="15.5703125" style="212" customWidth="1"/>
    <col min="6407" max="6658" width="9.140625" style="212"/>
    <col min="6659" max="6659" width="12.42578125" style="212" customWidth="1"/>
    <col min="6660" max="6660" width="55" style="212" customWidth="1"/>
    <col min="6661" max="6661" width="15.85546875" style="212" customWidth="1"/>
    <col min="6662" max="6662" width="15.5703125" style="212" customWidth="1"/>
    <col min="6663" max="6914" width="9.140625" style="212"/>
    <col min="6915" max="6915" width="12.42578125" style="212" customWidth="1"/>
    <col min="6916" max="6916" width="55" style="212" customWidth="1"/>
    <col min="6917" max="6917" width="15.85546875" style="212" customWidth="1"/>
    <col min="6918" max="6918" width="15.5703125" style="212" customWidth="1"/>
    <col min="6919" max="7170" width="9.140625" style="212"/>
    <col min="7171" max="7171" width="12.42578125" style="212" customWidth="1"/>
    <col min="7172" max="7172" width="55" style="212" customWidth="1"/>
    <col min="7173" max="7173" width="15.85546875" style="212" customWidth="1"/>
    <col min="7174" max="7174" width="15.5703125" style="212" customWidth="1"/>
    <col min="7175" max="7426" width="9.140625" style="212"/>
    <col min="7427" max="7427" width="12.42578125" style="212" customWidth="1"/>
    <col min="7428" max="7428" width="55" style="212" customWidth="1"/>
    <col min="7429" max="7429" width="15.85546875" style="212" customWidth="1"/>
    <col min="7430" max="7430" width="15.5703125" style="212" customWidth="1"/>
    <col min="7431" max="7682" width="9.140625" style="212"/>
    <col min="7683" max="7683" width="12.42578125" style="212" customWidth="1"/>
    <col min="7684" max="7684" width="55" style="212" customWidth="1"/>
    <col min="7685" max="7685" width="15.85546875" style="212" customWidth="1"/>
    <col min="7686" max="7686" width="15.5703125" style="212" customWidth="1"/>
    <col min="7687" max="7938" width="9.140625" style="212"/>
    <col min="7939" max="7939" width="12.42578125" style="212" customWidth="1"/>
    <col min="7940" max="7940" width="55" style="212" customWidth="1"/>
    <col min="7941" max="7941" width="15.85546875" style="212" customWidth="1"/>
    <col min="7942" max="7942" width="15.5703125" style="212" customWidth="1"/>
    <col min="7943" max="8194" width="9.140625" style="212"/>
    <col min="8195" max="8195" width="12.42578125" style="212" customWidth="1"/>
    <col min="8196" max="8196" width="55" style="212" customWidth="1"/>
    <col min="8197" max="8197" width="15.85546875" style="212" customWidth="1"/>
    <col min="8198" max="8198" width="15.5703125" style="212" customWidth="1"/>
    <col min="8199" max="8450" width="9.140625" style="212"/>
    <col min="8451" max="8451" width="12.42578125" style="212" customWidth="1"/>
    <col min="8452" max="8452" width="55" style="212" customWidth="1"/>
    <col min="8453" max="8453" width="15.85546875" style="212" customWidth="1"/>
    <col min="8454" max="8454" width="15.5703125" style="212" customWidth="1"/>
    <col min="8455" max="8706" width="9.140625" style="212"/>
    <col min="8707" max="8707" width="12.42578125" style="212" customWidth="1"/>
    <col min="8708" max="8708" width="55" style="212" customWidth="1"/>
    <col min="8709" max="8709" width="15.85546875" style="212" customWidth="1"/>
    <col min="8710" max="8710" width="15.5703125" style="212" customWidth="1"/>
    <col min="8711" max="8962" width="9.140625" style="212"/>
    <col min="8963" max="8963" width="12.42578125" style="212" customWidth="1"/>
    <col min="8964" max="8964" width="55" style="212" customWidth="1"/>
    <col min="8965" max="8965" width="15.85546875" style="212" customWidth="1"/>
    <col min="8966" max="8966" width="15.5703125" style="212" customWidth="1"/>
    <col min="8967" max="9218" width="9.140625" style="212"/>
    <col min="9219" max="9219" width="12.42578125" style="212" customWidth="1"/>
    <col min="9220" max="9220" width="55" style="212" customWidth="1"/>
    <col min="9221" max="9221" width="15.85546875" style="212" customWidth="1"/>
    <col min="9222" max="9222" width="15.5703125" style="212" customWidth="1"/>
    <col min="9223" max="9474" width="9.140625" style="212"/>
    <col min="9475" max="9475" width="12.42578125" style="212" customWidth="1"/>
    <col min="9476" max="9476" width="55" style="212" customWidth="1"/>
    <col min="9477" max="9477" width="15.85546875" style="212" customWidth="1"/>
    <col min="9478" max="9478" width="15.5703125" style="212" customWidth="1"/>
    <col min="9479" max="9730" width="9.140625" style="212"/>
    <col min="9731" max="9731" width="12.42578125" style="212" customWidth="1"/>
    <col min="9732" max="9732" width="55" style="212" customWidth="1"/>
    <col min="9733" max="9733" width="15.85546875" style="212" customWidth="1"/>
    <col min="9734" max="9734" width="15.5703125" style="212" customWidth="1"/>
    <col min="9735" max="9986" width="9.140625" style="212"/>
    <col min="9987" max="9987" width="12.42578125" style="212" customWidth="1"/>
    <col min="9988" max="9988" width="55" style="212" customWidth="1"/>
    <col min="9989" max="9989" width="15.85546875" style="212" customWidth="1"/>
    <col min="9990" max="9990" width="15.5703125" style="212" customWidth="1"/>
    <col min="9991" max="10242" width="9.140625" style="212"/>
    <col min="10243" max="10243" width="12.42578125" style="212" customWidth="1"/>
    <col min="10244" max="10244" width="55" style="212" customWidth="1"/>
    <col min="10245" max="10245" width="15.85546875" style="212" customWidth="1"/>
    <col min="10246" max="10246" width="15.5703125" style="212" customWidth="1"/>
    <col min="10247" max="10498" width="9.140625" style="212"/>
    <col min="10499" max="10499" width="12.42578125" style="212" customWidth="1"/>
    <col min="10500" max="10500" width="55" style="212" customWidth="1"/>
    <col min="10501" max="10501" width="15.85546875" style="212" customWidth="1"/>
    <col min="10502" max="10502" width="15.5703125" style="212" customWidth="1"/>
    <col min="10503" max="10754" width="9.140625" style="212"/>
    <col min="10755" max="10755" width="12.42578125" style="212" customWidth="1"/>
    <col min="10756" max="10756" width="55" style="212" customWidth="1"/>
    <col min="10757" max="10757" width="15.85546875" style="212" customWidth="1"/>
    <col min="10758" max="10758" width="15.5703125" style="212" customWidth="1"/>
    <col min="10759" max="11010" width="9.140625" style="212"/>
    <col min="11011" max="11011" width="12.42578125" style="212" customWidth="1"/>
    <col min="11012" max="11012" width="55" style="212" customWidth="1"/>
    <col min="11013" max="11013" width="15.85546875" style="212" customWidth="1"/>
    <col min="11014" max="11014" width="15.5703125" style="212" customWidth="1"/>
    <col min="11015" max="11266" width="9.140625" style="212"/>
    <col min="11267" max="11267" width="12.42578125" style="212" customWidth="1"/>
    <col min="11268" max="11268" width="55" style="212" customWidth="1"/>
    <col min="11269" max="11269" width="15.85546875" style="212" customWidth="1"/>
    <col min="11270" max="11270" width="15.5703125" style="212" customWidth="1"/>
    <col min="11271" max="11522" width="9.140625" style="212"/>
    <col min="11523" max="11523" width="12.42578125" style="212" customWidth="1"/>
    <col min="11524" max="11524" width="55" style="212" customWidth="1"/>
    <col min="11525" max="11525" width="15.85546875" style="212" customWidth="1"/>
    <col min="11526" max="11526" width="15.5703125" style="212" customWidth="1"/>
    <col min="11527" max="11778" width="9.140625" style="212"/>
    <col min="11779" max="11779" width="12.42578125" style="212" customWidth="1"/>
    <col min="11780" max="11780" width="55" style="212" customWidth="1"/>
    <col min="11781" max="11781" width="15.85546875" style="212" customWidth="1"/>
    <col min="11782" max="11782" width="15.5703125" style="212" customWidth="1"/>
    <col min="11783" max="12034" width="9.140625" style="212"/>
    <col min="12035" max="12035" width="12.42578125" style="212" customWidth="1"/>
    <col min="12036" max="12036" width="55" style="212" customWidth="1"/>
    <col min="12037" max="12037" width="15.85546875" style="212" customWidth="1"/>
    <col min="12038" max="12038" width="15.5703125" style="212" customWidth="1"/>
    <col min="12039" max="12290" width="9.140625" style="212"/>
    <col min="12291" max="12291" width="12.42578125" style="212" customWidth="1"/>
    <col min="12292" max="12292" width="55" style="212" customWidth="1"/>
    <col min="12293" max="12293" width="15.85546875" style="212" customWidth="1"/>
    <col min="12294" max="12294" width="15.5703125" style="212" customWidth="1"/>
    <col min="12295" max="12546" width="9.140625" style="212"/>
    <col min="12547" max="12547" width="12.42578125" style="212" customWidth="1"/>
    <col min="12548" max="12548" width="55" style="212" customWidth="1"/>
    <col min="12549" max="12549" width="15.85546875" style="212" customWidth="1"/>
    <col min="12550" max="12550" width="15.5703125" style="212" customWidth="1"/>
    <col min="12551" max="12802" width="9.140625" style="212"/>
    <col min="12803" max="12803" width="12.42578125" style="212" customWidth="1"/>
    <col min="12804" max="12804" width="55" style="212" customWidth="1"/>
    <col min="12805" max="12805" width="15.85546875" style="212" customWidth="1"/>
    <col min="12806" max="12806" width="15.5703125" style="212" customWidth="1"/>
    <col min="12807" max="13058" width="9.140625" style="212"/>
    <col min="13059" max="13059" width="12.42578125" style="212" customWidth="1"/>
    <col min="13060" max="13060" width="55" style="212" customWidth="1"/>
    <col min="13061" max="13061" width="15.85546875" style="212" customWidth="1"/>
    <col min="13062" max="13062" width="15.5703125" style="212" customWidth="1"/>
    <col min="13063" max="13314" width="9.140625" style="212"/>
    <col min="13315" max="13315" width="12.42578125" style="212" customWidth="1"/>
    <col min="13316" max="13316" width="55" style="212" customWidth="1"/>
    <col min="13317" max="13317" width="15.85546875" style="212" customWidth="1"/>
    <col min="13318" max="13318" width="15.5703125" style="212" customWidth="1"/>
    <col min="13319" max="13570" width="9.140625" style="212"/>
    <col min="13571" max="13571" width="12.42578125" style="212" customWidth="1"/>
    <col min="13572" max="13572" width="55" style="212" customWidth="1"/>
    <col min="13573" max="13573" width="15.85546875" style="212" customWidth="1"/>
    <col min="13574" max="13574" width="15.5703125" style="212" customWidth="1"/>
    <col min="13575" max="13826" width="9.140625" style="212"/>
    <col min="13827" max="13827" width="12.42578125" style="212" customWidth="1"/>
    <col min="13828" max="13828" width="55" style="212" customWidth="1"/>
    <col min="13829" max="13829" width="15.85546875" style="212" customWidth="1"/>
    <col min="13830" max="13830" width="15.5703125" style="212" customWidth="1"/>
    <col min="13831" max="14082" width="9.140625" style="212"/>
    <col min="14083" max="14083" width="12.42578125" style="212" customWidth="1"/>
    <col min="14084" max="14084" width="55" style="212" customWidth="1"/>
    <col min="14085" max="14085" width="15.85546875" style="212" customWidth="1"/>
    <col min="14086" max="14086" width="15.5703125" style="212" customWidth="1"/>
    <col min="14087" max="14338" width="9.140625" style="212"/>
    <col min="14339" max="14339" width="12.42578125" style="212" customWidth="1"/>
    <col min="14340" max="14340" width="55" style="212" customWidth="1"/>
    <col min="14341" max="14341" width="15.85546875" style="212" customWidth="1"/>
    <col min="14342" max="14342" width="15.5703125" style="212" customWidth="1"/>
    <col min="14343" max="14594" width="9.140625" style="212"/>
    <col min="14595" max="14595" width="12.42578125" style="212" customWidth="1"/>
    <col min="14596" max="14596" width="55" style="212" customWidth="1"/>
    <col min="14597" max="14597" width="15.85546875" style="212" customWidth="1"/>
    <col min="14598" max="14598" width="15.5703125" style="212" customWidth="1"/>
    <col min="14599" max="14850" width="9.140625" style="212"/>
    <col min="14851" max="14851" width="12.42578125" style="212" customWidth="1"/>
    <col min="14852" max="14852" width="55" style="212" customWidth="1"/>
    <col min="14853" max="14853" width="15.85546875" style="212" customWidth="1"/>
    <col min="14854" max="14854" width="15.5703125" style="212" customWidth="1"/>
    <col min="14855" max="15106" width="9.140625" style="212"/>
    <col min="15107" max="15107" width="12.42578125" style="212" customWidth="1"/>
    <col min="15108" max="15108" width="55" style="212" customWidth="1"/>
    <col min="15109" max="15109" width="15.85546875" style="212" customWidth="1"/>
    <col min="15110" max="15110" width="15.5703125" style="212" customWidth="1"/>
    <col min="15111" max="15362" width="9.140625" style="212"/>
    <col min="15363" max="15363" width="12.42578125" style="212" customWidth="1"/>
    <col min="15364" max="15364" width="55" style="212" customWidth="1"/>
    <col min="15365" max="15365" width="15.85546875" style="212" customWidth="1"/>
    <col min="15366" max="15366" width="15.5703125" style="212" customWidth="1"/>
    <col min="15367" max="15618" width="9.140625" style="212"/>
    <col min="15619" max="15619" width="12.42578125" style="212" customWidth="1"/>
    <col min="15620" max="15620" width="55" style="212" customWidth="1"/>
    <col min="15621" max="15621" width="15.85546875" style="212" customWidth="1"/>
    <col min="15622" max="15622" width="15.5703125" style="212" customWidth="1"/>
    <col min="15623" max="15874" width="9.140625" style="212"/>
    <col min="15875" max="15875" width="12.42578125" style="212" customWidth="1"/>
    <col min="15876" max="15876" width="55" style="212" customWidth="1"/>
    <col min="15877" max="15877" width="15.85546875" style="212" customWidth="1"/>
    <col min="15878" max="15878" width="15.5703125" style="212" customWidth="1"/>
    <col min="15879" max="16130" width="9.140625" style="212"/>
    <col min="16131" max="16131" width="12.42578125" style="212" customWidth="1"/>
    <col min="16132" max="16132" width="55" style="212" customWidth="1"/>
    <col min="16133" max="16133" width="15.85546875" style="212" customWidth="1"/>
    <col min="16134" max="16134" width="15.5703125" style="212" customWidth="1"/>
    <col min="16135" max="16384" width="9.140625" style="212"/>
  </cols>
  <sheetData>
    <row r="1" spans="1:7" x14ac:dyDescent="0.25">
      <c r="C1" s="519" t="s">
        <v>901</v>
      </c>
      <c r="D1" s="566"/>
      <c r="E1" s="566"/>
      <c r="F1" s="566"/>
    </row>
    <row r="2" spans="1:7" x14ac:dyDescent="0.25">
      <c r="C2" s="566"/>
      <c r="D2" s="566"/>
      <c r="E2" s="566"/>
      <c r="F2" s="566"/>
    </row>
    <row r="3" spans="1:7" x14ac:dyDescent="0.25">
      <c r="C3" s="566"/>
      <c r="D3" s="566"/>
      <c r="E3" s="566"/>
      <c r="F3" s="566"/>
    </row>
    <row r="4" spans="1:7" x14ac:dyDescent="0.25">
      <c r="A4" s="567"/>
      <c r="B4" s="567"/>
      <c r="C4" s="566"/>
      <c r="D4" s="566"/>
      <c r="E4" s="566"/>
      <c r="F4" s="566"/>
      <c r="G4" s="213"/>
    </row>
    <row r="5" spans="1:7" x14ac:dyDescent="0.25">
      <c r="A5" s="213"/>
      <c r="B5" s="213"/>
      <c r="C5" s="214"/>
      <c r="D5" s="214"/>
      <c r="E5" s="214"/>
      <c r="F5" s="214"/>
      <c r="G5" s="213"/>
    </row>
    <row r="6" spans="1:7" x14ac:dyDescent="0.25">
      <c r="A6" s="568" t="s">
        <v>890</v>
      </c>
      <c r="B6" s="568"/>
      <c r="C6" s="568"/>
      <c r="D6" s="568"/>
      <c r="E6" s="215"/>
      <c r="F6" s="216"/>
    </row>
    <row r="7" spans="1:7" x14ac:dyDescent="0.25">
      <c r="A7" s="568"/>
      <c r="B7" s="568"/>
      <c r="C7" s="568"/>
      <c r="D7" s="568"/>
    </row>
    <row r="8" spans="1:7" x14ac:dyDescent="0.25">
      <c r="A8" s="217"/>
      <c r="B8" s="215"/>
      <c r="C8" s="215"/>
    </row>
    <row r="9" spans="1:7" ht="36.75" customHeight="1" x14ac:dyDescent="0.25">
      <c r="A9" s="569" t="s">
        <v>294</v>
      </c>
      <c r="B9" s="569"/>
      <c r="C9" s="569"/>
      <c r="D9" s="569"/>
      <c r="E9" s="218"/>
    </row>
    <row r="10" spans="1:7" ht="78.75" x14ac:dyDescent="0.25">
      <c r="A10" s="233" t="s">
        <v>192</v>
      </c>
      <c r="B10" s="233" t="s">
        <v>4</v>
      </c>
      <c r="C10" s="233" t="s">
        <v>193</v>
      </c>
      <c r="D10" s="304" t="s">
        <v>295</v>
      </c>
      <c r="E10" s="304" t="s">
        <v>194</v>
      </c>
      <c r="F10" s="304" t="s">
        <v>296</v>
      </c>
    </row>
    <row r="11" spans="1:7" x14ac:dyDescent="0.25">
      <c r="A11" s="220" t="s">
        <v>195</v>
      </c>
      <c r="B11" s="221" t="s">
        <v>196</v>
      </c>
      <c r="C11" s="221"/>
      <c r="D11" s="222"/>
      <c r="E11" s="223"/>
      <c r="F11" s="237"/>
    </row>
    <row r="12" spans="1:7" x14ac:dyDescent="0.25">
      <c r="A12" s="220" t="s">
        <v>197</v>
      </c>
      <c r="B12" s="219" t="s">
        <v>198</v>
      </c>
      <c r="C12" s="219"/>
      <c r="D12" s="223">
        <f>SUM(D13:D16)</f>
        <v>5556210</v>
      </c>
      <c r="E12" s="223">
        <f t="shared" ref="E12:F12" si="0">SUM(E13:E16)</f>
        <v>0</v>
      </c>
      <c r="F12" s="223">
        <f t="shared" si="0"/>
        <v>5556210</v>
      </c>
    </row>
    <row r="13" spans="1:7" x14ac:dyDescent="0.25">
      <c r="A13" s="220" t="s">
        <v>199</v>
      </c>
      <c r="B13" s="219" t="s">
        <v>200</v>
      </c>
      <c r="C13" s="224"/>
      <c r="D13" s="223">
        <v>1907640</v>
      </c>
      <c r="E13" s="223"/>
      <c r="F13" s="237">
        <v>1907640</v>
      </c>
    </row>
    <row r="14" spans="1:7" x14ac:dyDescent="0.25">
      <c r="A14" s="220" t="s">
        <v>201</v>
      </c>
      <c r="B14" s="219" t="s">
        <v>202</v>
      </c>
      <c r="C14" s="225"/>
      <c r="D14" s="226">
        <v>2080000</v>
      </c>
      <c r="E14" s="226"/>
      <c r="F14" s="237">
        <v>2080000</v>
      </c>
    </row>
    <row r="15" spans="1:7" x14ac:dyDescent="0.25">
      <c r="A15" s="220" t="s">
        <v>203</v>
      </c>
      <c r="B15" s="219" t="s">
        <v>204</v>
      </c>
      <c r="C15" s="225"/>
      <c r="D15" s="226"/>
      <c r="E15" s="226"/>
      <c r="F15" s="237"/>
    </row>
    <row r="16" spans="1:7" x14ac:dyDescent="0.25">
      <c r="A16" s="220" t="s">
        <v>205</v>
      </c>
      <c r="B16" s="219" t="s">
        <v>206</v>
      </c>
      <c r="C16" s="225"/>
      <c r="D16" s="226">
        <v>1568570</v>
      </c>
      <c r="E16" s="226"/>
      <c r="F16" s="237">
        <v>1568570</v>
      </c>
    </row>
    <row r="17" spans="1:6" x14ac:dyDescent="0.25">
      <c r="A17" s="220" t="s">
        <v>207</v>
      </c>
      <c r="B17" s="219" t="s">
        <v>208</v>
      </c>
      <c r="C17" s="225"/>
      <c r="D17" s="226">
        <v>5000000</v>
      </c>
      <c r="E17" s="226"/>
      <c r="F17" s="237">
        <v>3403136</v>
      </c>
    </row>
    <row r="18" spans="1:6" x14ac:dyDescent="0.25">
      <c r="A18" s="220" t="s">
        <v>209</v>
      </c>
      <c r="B18" s="219" t="s">
        <v>210</v>
      </c>
      <c r="C18" s="225"/>
      <c r="D18" s="226">
        <v>7650</v>
      </c>
      <c r="E18" s="226"/>
      <c r="F18" s="237">
        <v>7650</v>
      </c>
    </row>
    <row r="19" spans="1:6" x14ac:dyDescent="0.25">
      <c r="A19" s="220" t="s">
        <v>211</v>
      </c>
      <c r="B19" s="219" t="s">
        <v>212</v>
      </c>
      <c r="C19" s="225"/>
      <c r="D19" s="226"/>
      <c r="E19" s="226"/>
      <c r="F19" s="237"/>
    </row>
    <row r="20" spans="1:6" x14ac:dyDescent="0.25">
      <c r="A20" s="220" t="s">
        <v>213</v>
      </c>
      <c r="B20" s="219" t="s">
        <v>214</v>
      </c>
      <c r="C20" s="225"/>
      <c r="D20" s="226">
        <v>512400</v>
      </c>
      <c r="E20" s="226"/>
      <c r="F20" s="237">
        <v>512400</v>
      </c>
    </row>
    <row r="21" spans="1:6" x14ac:dyDescent="0.25">
      <c r="A21" s="228" t="s">
        <v>215</v>
      </c>
      <c r="B21" s="229" t="s">
        <v>216</v>
      </c>
      <c r="C21" s="230"/>
      <c r="D21" s="231">
        <f>+D12+D17+D18+D19+D11+D20</f>
        <v>11076260</v>
      </c>
      <c r="E21" s="231">
        <f t="shared" ref="E21:F21" si="1">+E12+E17+E18+E19+E11+E20</f>
        <v>0</v>
      </c>
      <c r="F21" s="231">
        <f t="shared" si="1"/>
        <v>9479396</v>
      </c>
    </row>
    <row r="22" spans="1:6" x14ac:dyDescent="0.25">
      <c r="A22" s="219" t="s">
        <v>297</v>
      </c>
      <c r="B22" s="221" t="s">
        <v>298</v>
      </c>
      <c r="C22" s="437">
        <v>3.1</v>
      </c>
      <c r="D22" s="237">
        <v>13551650</v>
      </c>
      <c r="E22" s="237"/>
      <c r="F22" s="237">
        <v>13551650</v>
      </c>
    </row>
    <row r="23" spans="1:6" ht="31.5" x14ac:dyDescent="0.25">
      <c r="A23" s="219" t="s">
        <v>299</v>
      </c>
      <c r="B23" s="221" t="s">
        <v>300</v>
      </c>
      <c r="C23" s="238"/>
      <c r="D23" s="237">
        <v>4800000</v>
      </c>
      <c r="E23" s="237"/>
      <c r="F23" s="237">
        <v>4800000</v>
      </c>
    </row>
    <row r="24" spans="1:6" ht="31.5" x14ac:dyDescent="0.25">
      <c r="A24" s="219" t="s">
        <v>301</v>
      </c>
      <c r="B24" s="221" t="s">
        <v>302</v>
      </c>
      <c r="C24" s="238"/>
      <c r="D24" s="237"/>
      <c r="E24" s="237"/>
      <c r="F24" s="237"/>
    </row>
    <row r="25" spans="1:6" x14ac:dyDescent="0.25">
      <c r="A25" s="219" t="s">
        <v>303</v>
      </c>
      <c r="B25" s="221" t="s">
        <v>304</v>
      </c>
      <c r="C25" s="437">
        <v>28.7</v>
      </c>
      <c r="D25" s="237">
        <v>2795380</v>
      </c>
      <c r="E25" s="237"/>
      <c r="F25" s="237">
        <v>2795380</v>
      </c>
    </row>
    <row r="26" spans="1:6" ht="31.5" x14ac:dyDescent="0.25">
      <c r="A26" s="219" t="s">
        <v>305</v>
      </c>
      <c r="B26" s="221" t="s">
        <v>306</v>
      </c>
      <c r="C26" s="238"/>
      <c r="D26" s="237"/>
      <c r="E26" s="237"/>
      <c r="F26" s="237"/>
    </row>
    <row r="27" spans="1:6" x14ac:dyDescent="0.25">
      <c r="A27" s="233" t="s">
        <v>135</v>
      </c>
      <c r="B27" s="234" t="s">
        <v>217</v>
      </c>
      <c r="C27" s="235"/>
      <c r="D27" s="236">
        <f>SUM(D22:D26)</f>
        <v>21147030</v>
      </c>
      <c r="E27" s="236">
        <f t="shared" ref="E27:F27" si="2">SUM(E22:E26)</f>
        <v>0</v>
      </c>
      <c r="F27" s="236">
        <f t="shared" si="2"/>
        <v>21147030</v>
      </c>
    </row>
    <row r="28" spans="1:6" x14ac:dyDescent="0.25">
      <c r="A28" s="219" t="s">
        <v>307</v>
      </c>
      <c r="B28" s="219" t="s">
        <v>308</v>
      </c>
      <c r="C28" s="224"/>
      <c r="D28" s="237">
        <v>4453000</v>
      </c>
      <c r="E28" s="237"/>
      <c r="F28" s="237">
        <v>4453000</v>
      </c>
    </row>
    <row r="29" spans="1:6" x14ac:dyDescent="0.25">
      <c r="A29" s="219" t="s">
        <v>218</v>
      </c>
      <c r="B29" s="219" t="s">
        <v>320</v>
      </c>
      <c r="C29" s="224"/>
      <c r="D29" s="237"/>
      <c r="E29" s="237"/>
      <c r="F29" s="237"/>
    </row>
    <row r="30" spans="1:6" x14ac:dyDescent="0.25">
      <c r="A30" s="221" t="s">
        <v>309</v>
      </c>
      <c r="B30" s="221" t="s">
        <v>310</v>
      </c>
      <c r="C30" s="238"/>
      <c r="D30" s="239"/>
      <c r="E30" s="239"/>
      <c r="F30" s="239"/>
    </row>
    <row r="31" spans="1:6" x14ac:dyDescent="0.25">
      <c r="A31" s="219" t="s">
        <v>311</v>
      </c>
      <c r="B31" s="219" t="s">
        <v>219</v>
      </c>
      <c r="C31" s="224"/>
      <c r="D31" s="239">
        <v>588240</v>
      </c>
      <c r="E31" s="239"/>
      <c r="F31" s="239">
        <v>588240</v>
      </c>
    </row>
    <row r="32" spans="1:6" x14ac:dyDescent="0.25">
      <c r="A32" s="221" t="s">
        <v>312</v>
      </c>
      <c r="B32" s="219" t="s">
        <v>313</v>
      </c>
      <c r="C32" s="224"/>
      <c r="D32" s="239"/>
      <c r="E32" s="239"/>
      <c r="F32" s="239"/>
    </row>
    <row r="33" spans="1:6" x14ac:dyDescent="0.25">
      <c r="A33" s="221" t="s">
        <v>314</v>
      </c>
      <c r="B33" s="219" t="s">
        <v>315</v>
      </c>
      <c r="C33" s="224"/>
      <c r="D33" s="239"/>
      <c r="E33" s="239"/>
      <c r="F33" s="239"/>
    </row>
    <row r="34" spans="1:6" x14ac:dyDescent="0.25">
      <c r="A34" s="219" t="s">
        <v>316</v>
      </c>
      <c r="B34" s="219" t="s">
        <v>317</v>
      </c>
      <c r="C34" s="224"/>
      <c r="D34" s="226"/>
      <c r="E34" s="226"/>
      <c r="F34" s="226"/>
    </row>
    <row r="35" spans="1:6" x14ac:dyDescent="0.25">
      <c r="A35" s="219" t="s">
        <v>318</v>
      </c>
      <c r="B35" s="219" t="s">
        <v>319</v>
      </c>
      <c r="C35" s="224"/>
      <c r="D35" s="226"/>
      <c r="E35" s="226"/>
      <c r="F35" s="226"/>
    </row>
    <row r="36" spans="1:6" x14ac:dyDescent="0.25">
      <c r="A36" s="219" t="s">
        <v>321</v>
      </c>
      <c r="B36" s="219" t="s">
        <v>322</v>
      </c>
      <c r="C36" s="224"/>
      <c r="D36" s="226"/>
      <c r="E36" s="226"/>
      <c r="F36" s="226"/>
    </row>
    <row r="37" spans="1:6" ht="31.5" x14ac:dyDescent="0.25">
      <c r="A37" s="219" t="s">
        <v>323</v>
      </c>
      <c r="B37" s="221" t="s">
        <v>324</v>
      </c>
      <c r="C37" s="224"/>
      <c r="D37" s="226"/>
      <c r="E37" s="226"/>
      <c r="F37" s="226"/>
    </row>
    <row r="38" spans="1:6" x14ac:dyDescent="0.25">
      <c r="A38" s="219" t="s">
        <v>325</v>
      </c>
      <c r="B38" s="219" t="s">
        <v>326</v>
      </c>
      <c r="C38" s="224"/>
      <c r="D38" s="226"/>
      <c r="E38" s="226"/>
      <c r="F38" s="226"/>
    </row>
    <row r="39" spans="1:6" x14ac:dyDescent="0.25">
      <c r="A39" s="219" t="s">
        <v>327</v>
      </c>
      <c r="B39" s="219" t="s">
        <v>328</v>
      </c>
      <c r="C39" s="224"/>
      <c r="D39" s="226"/>
      <c r="E39" s="226"/>
      <c r="F39" s="226"/>
    </row>
    <row r="40" spans="1:6" x14ac:dyDescent="0.25">
      <c r="A40" s="219" t="s">
        <v>329</v>
      </c>
      <c r="B40" s="219" t="s">
        <v>330</v>
      </c>
      <c r="C40" s="224"/>
      <c r="D40" s="226"/>
      <c r="E40" s="226"/>
      <c r="F40" s="226"/>
    </row>
    <row r="41" spans="1:6" x14ac:dyDescent="0.25">
      <c r="A41" s="219" t="s">
        <v>331</v>
      </c>
      <c r="B41" s="219" t="s">
        <v>332</v>
      </c>
      <c r="C41" s="224"/>
      <c r="D41" s="226"/>
      <c r="E41" s="226"/>
      <c r="F41" s="226"/>
    </row>
    <row r="42" spans="1:6" x14ac:dyDescent="0.25">
      <c r="A42" s="219" t="s">
        <v>333</v>
      </c>
      <c r="B42" s="219" t="s">
        <v>226</v>
      </c>
      <c r="C42" s="224"/>
      <c r="D42" s="226"/>
      <c r="E42" s="226"/>
      <c r="F42" s="226"/>
    </row>
    <row r="43" spans="1:6" x14ac:dyDescent="0.25">
      <c r="A43" s="219" t="s">
        <v>220</v>
      </c>
      <c r="B43" s="219" t="s">
        <v>221</v>
      </c>
      <c r="C43" s="240">
        <v>2.92</v>
      </c>
      <c r="D43" s="226">
        <v>6424000</v>
      </c>
      <c r="E43" s="226"/>
      <c r="F43" s="226">
        <v>6424000</v>
      </c>
    </row>
    <row r="44" spans="1:6" x14ac:dyDescent="0.25">
      <c r="A44" s="219" t="s">
        <v>222</v>
      </c>
      <c r="B44" s="219" t="s">
        <v>223</v>
      </c>
      <c r="C44" s="224"/>
      <c r="D44" s="226">
        <v>3768722</v>
      </c>
      <c r="E44" s="226"/>
      <c r="F44" s="226">
        <v>3768722</v>
      </c>
    </row>
    <row r="45" spans="1:6" x14ac:dyDescent="0.25">
      <c r="A45" s="219" t="s">
        <v>224</v>
      </c>
      <c r="B45" s="219" t="s">
        <v>225</v>
      </c>
      <c r="C45" s="224"/>
      <c r="D45" s="226"/>
      <c r="E45" s="226"/>
      <c r="F45" s="226"/>
    </row>
    <row r="46" spans="1:6" ht="31.5" x14ac:dyDescent="0.25">
      <c r="A46" s="241" t="s">
        <v>227</v>
      </c>
      <c r="B46" s="242" t="s">
        <v>334</v>
      </c>
      <c r="C46" s="243"/>
      <c r="D46" s="231">
        <f>SUM(D28:D45)</f>
        <v>15233962</v>
      </c>
      <c r="E46" s="231">
        <f t="shared" ref="E46:F46" si="3">SUM(E28:E45)</f>
        <v>0</v>
      </c>
      <c r="F46" s="231">
        <f t="shared" si="3"/>
        <v>15233962</v>
      </c>
    </row>
    <row r="47" spans="1:6" x14ac:dyDescent="0.25">
      <c r="A47" s="233" t="s">
        <v>228</v>
      </c>
      <c r="B47" s="234" t="s">
        <v>229</v>
      </c>
      <c r="C47" s="235"/>
      <c r="D47" s="231">
        <v>1800000</v>
      </c>
      <c r="E47" s="231"/>
      <c r="F47" s="231">
        <v>1800000</v>
      </c>
    </row>
    <row r="48" spans="1:6" x14ac:dyDescent="0.25">
      <c r="A48" s="219"/>
      <c r="B48" s="233" t="s">
        <v>230</v>
      </c>
      <c r="C48" s="232"/>
      <c r="D48" s="227">
        <f>D21+D27+D46+D47</f>
        <v>49257252</v>
      </c>
      <c r="E48" s="227">
        <f t="shared" ref="E48:F48" si="4">E21+E27+E46+E47</f>
        <v>0</v>
      </c>
      <c r="F48" s="227">
        <f t="shared" si="4"/>
        <v>47660388</v>
      </c>
    </row>
  </sheetData>
  <mergeCells count="5">
    <mergeCell ref="C1:F4"/>
    <mergeCell ref="A4:B4"/>
    <mergeCell ref="A6:D6"/>
    <mergeCell ref="A7:D7"/>
    <mergeCell ref="A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Munka13</vt:lpstr>
      <vt:lpstr>Munka14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2020-03-04T08:14:23Z</dcterms:modified>
</cp:coreProperties>
</file>