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5480" windowHeight="8475" firstSheet="18" activeTab="23"/>
  </bookViews>
  <sheets>
    <sheet name="1. melléklet" sheetId="1" r:id="rId1"/>
    <sheet name="1.1 Önkormányzat" sheetId="2" r:id="rId2"/>
    <sheet name="1.2 Polgárm." sheetId="3" r:id="rId3"/>
    <sheet name="1.3 Óvoda" sheetId="4" r:id="rId4"/>
    <sheet name="1.4 Gondozási" sheetId="5" r:id="rId5"/>
    <sheet name="1.5 Műv. ház" sheetId="6" r:id="rId6"/>
    <sheet name="1.1-1.5 Bevétel összesen" sheetId="7" r:id="rId7"/>
    <sheet name="2. melléklet" sheetId="8" r:id="rId8"/>
    <sheet name="2.1-2.5. melléklet" sheetId="9" r:id="rId9"/>
    <sheet name="3. melléklet" sheetId="10" r:id="rId10"/>
    <sheet name="4. melléklet" sheetId="11" r:id="rId11"/>
    <sheet name="5. melléklet" sheetId="12" r:id="rId12"/>
    <sheet name="6. melléklet" sheetId="13" r:id="rId13"/>
    <sheet name="7. melléklet" sheetId="14" r:id="rId14"/>
    <sheet name="8. melléklet" sheetId="15" r:id="rId15"/>
    <sheet name="9. melléklet" sheetId="16" r:id="rId16"/>
    <sheet name="10.melléklet" sheetId="17" r:id="rId17"/>
    <sheet name="11.sz tájékoztató t. " sheetId="18" r:id="rId18"/>
    <sheet name="12.melléklet" sheetId="19" r:id="rId19"/>
    <sheet name="13.melléklet" sheetId="20" r:id="rId20"/>
    <sheet name="14 melléklet" sheetId="21" r:id="rId21"/>
    <sheet name="15. melléklet" sheetId="22" r:id="rId22"/>
    <sheet name="16.melléklet" sheetId="23" r:id="rId23"/>
    <sheet name="17.melléklet" sheetId="24" r:id="rId24"/>
  </sheets>
  <externalReferences>
    <externalReference r:id="rId27"/>
    <externalReference r:id="rId28"/>
  </externalReferences>
  <definedNames>
    <definedName name="_xlfn.IFERROR" hidden="1">#NAME?</definedName>
    <definedName name="_xlnm.Print_Titles" localSheetId="7">'2. melléklet'!$4:$4</definedName>
    <definedName name="_xlnm.Print_Area" localSheetId="8">'2.1-2.5. melléklet'!$A$1:$DL$22</definedName>
    <definedName name="_xlnm.Print_Area" localSheetId="14">'8. melléklet'!$A$1:$I$66</definedName>
  </definedNames>
  <calcPr fullCalcOnLoad="1"/>
</workbook>
</file>

<file path=xl/comments1.xml><?xml version="1.0" encoding="utf-8"?>
<comments xmlns="http://schemas.openxmlformats.org/spreadsheetml/2006/main">
  <authors>
    <author>HaklikJne</author>
  </authors>
  <commentList>
    <comment ref="D16" authorId="0">
      <text>
        <r>
          <rPr>
            <b/>
            <sz val="9"/>
            <rFont val="Tahoma"/>
            <family val="0"/>
          </rPr>
          <t>HaklikJne:</t>
        </r>
        <r>
          <rPr>
            <sz val="9"/>
            <rFont val="Tahoma"/>
            <family val="0"/>
          </rPr>
          <t xml:space="preserve">
szoc. 17710
Oep16966
Földalapú tám: 700</t>
        </r>
      </text>
    </comment>
    <comment ref="D32" authorId="0">
      <text>
        <r>
          <rPr>
            <b/>
            <sz val="9"/>
            <rFont val="Tahoma"/>
            <family val="0"/>
          </rPr>
          <t>HaklikJne:</t>
        </r>
        <r>
          <rPr>
            <sz val="9"/>
            <rFont val="Tahoma"/>
            <family val="0"/>
          </rPr>
          <t xml:space="preserve">
gondozóház 74384
ivó minőség 2014 évi 32892
ivóvíz minőség 2015 évi 16235
</t>
        </r>
      </text>
    </comment>
    <comment ref="D34" authorId="0">
      <text>
        <r>
          <rPr>
            <b/>
            <sz val="9"/>
            <rFont val="Tahoma"/>
            <family val="0"/>
          </rPr>
          <t>HaklikJne:</t>
        </r>
        <r>
          <rPr>
            <sz val="9"/>
            <rFont val="Tahoma"/>
            <family val="0"/>
          </rPr>
          <t xml:space="preserve">
Progádor 2 400
Lakásép. Kölcsön 600
</t>
        </r>
      </text>
    </comment>
  </commentList>
</comments>
</file>

<file path=xl/comments8.xml><?xml version="1.0" encoding="utf-8"?>
<comments xmlns="http://schemas.openxmlformats.org/spreadsheetml/2006/main">
  <authors>
    <author>HaklikJne</author>
  </authors>
  <commentList>
    <comment ref="H45" authorId="0">
      <text>
        <r>
          <rPr>
            <b/>
            <sz val="9"/>
            <rFont val="Tahoma"/>
            <family val="0"/>
          </rPr>
          <t>HaklikJne:</t>
        </r>
        <r>
          <rPr>
            <sz val="9"/>
            <rFont val="Tahoma"/>
            <family val="0"/>
          </rPr>
          <t xml:space="preserve">
pályázat 61 206
sajáterő 7087
</t>
        </r>
      </text>
    </comment>
    <comment ref="H52" authorId="0">
      <text>
        <r>
          <rPr>
            <b/>
            <sz val="9"/>
            <rFont val="Tahoma"/>
            <family val="0"/>
          </rPr>
          <t>HaklikJne:</t>
        </r>
        <r>
          <rPr>
            <sz val="9"/>
            <rFont val="Tahoma"/>
            <family val="0"/>
          </rPr>
          <t xml:space="preserve">
pályázat 16525
sajáterő 1913
</t>
        </r>
      </text>
    </comment>
  </commentList>
</comments>
</file>

<file path=xl/sharedStrings.xml><?xml version="1.0" encoding="utf-8"?>
<sst xmlns="http://schemas.openxmlformats.org/spreadsheetml/2006/main" count="1174" uniqueCount="569">
  <si>
    <t>G Á D O R O S</t>
  </si>
  <si>
    <t>Adatok ezer Ft-ban</t>
  </si>
  <si>
    <t>Megnevezés</t>
  </si>
  <si>
    <t>Előirányzat</t>
  </si>
  <si>
    <t>Eredeti</t>
  </si>
  <si>
    <t>Teljesítés</t>
  </si>
  <si>
    <t>Teljesítés a mód.kv %-ban</t>
  </si>
  <si>
    <t>I. Működési bevételek</t>
  </si>
  <si>
    <t>1. Intézményi működési bevételek</t>
  </si>
  <si>
    <t>– Intézményi működéshez kapcsolódó egyéb bevételek</t>
  </si>
  <si>
    <t>– Intézmények egyéb sajátos bevételei</t>
  </si>
  <si>
    <t>– Általános forgalmi adó bevétel, visszatérülés</t>
  </si>
  <si>
    <t xml:space="preserve"> -Továbbszámlázott belföldi szolgáltatás</t>
  </si>
  <si>
    <t xml:space="preserve"> -Működési célú kamat bevételek</t>
  </si>
  <si>
    <t>2. Működési célú támogatások államházt.belül.</t>
  </si>
  <si>
    <t>2.1 Működési célú támogatás értékű bevételek</t>
  </si>
  <si>
    <t>– ebből: TB-től átvett működési célú támogatás</t>
  </si>
  <si>
    <t>2.2 Önkormányzatok működési támogatása</t>
  </si>
  <si>
    <t>3. Működési célú átvett pénzeszköz államh.kív.</t>
  </si>
  <si>
    <t>4. Közhatalmi bevételek</t>
  </si>
  <si>
    <t>– Magánszemélyek Kommunális adója</t>
  </si>
  <si>
    <t>– Iparűzési adó</t>
  </si>
  <si>
    <t>– Gépjárműadó</t>
  </si>
  <si>
    <t>– Pótlékok, bírságok</t>
  </si>
  <si>
    <t>– Egyéb adó (behajtás)</t>
  </si>
  <si>
    <t xml:space="preserve"> - Igazgatási szolgáltatási díj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</si>
  <si>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</si>
  <si>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</si>
  <si>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</si>
  <si>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</si>
  <si>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– Beruházás célú támog.értékű bev.fejl.EU-s progr</t>
  </si>
  <si>
    <t>– Beruházás c.támog.értékű bev.ÁHT-n kívülről</t>
  </si>
  <si>
    <t>4. Felhalm.célú visszatér.támog.kölcsönök visszatér.</t>
  </si>
  <si>
    <t>III. Belső finanszírozás bevételei</t>
  </si>
  <si>
    <t xml:space="preserve"> Pénzmaradvány működési célú igénybev.</t>
  </si>
  <si>
    <t xml:space="preserve"> Pénzmaradvány felhalmozási célú igénybev.</t>
  </si>
  <si>
    <t>Működőképesség megőrzését szolg.kieg.támog.</t>
  </si>
  <si>
    <t>IV. Külső finanszírozás bevételei</t>
  </si>
  <si>
    <t>2015. ÉVI BEVÉTELEK ÖSSZESEN:</t>
  </si>
  <si>
    <t>2015. évi költségvetési  bevételei</t>
  </si>
  <si>
    <t>Kiadási előirányzat megnevezése</t>
  </si>
  <si>
    <t xml:space="preserve">Eredeti </t>
  </si>
  <si>
    <t>Módosított</t>
  </si>
  <si>
    <t>1.</t>
  </si>
  <si>
    <t>Rendszeres személyi juttatások</t>
  </si>
  <si>
    <t>2.</t>
  </si>
  <si>
    <t>Nem rendszeres személyi juttatások</t>
  </si>
  <si>
    <t>3.</t>
  </si>
  <si>
    <t>Külső személyi juttatások</t>
  </si>
  <si>
    <t>I.</t>
  </si>
  <si>
    <t>Személyi juttatások összesen:</t>
  </si>
  <si>
    <t>Társadalombiztosítási járulék</t>
  </si>
  <si>
    <t>Egészségbiztosítási járulék természetbeni</t>
  </si>
  <si>
    <t>Egészségbiztosítási járulékpénzbeni</t>
  </si>
  <si>
    <t>4.</t>
  </si>
  <si>
    <t>Munkerőpiaci fogl. Járulék</t>
  </si>
  <si>
    <t>Egészségügyi hozzájárulás</t>
  </si>
  <si>
    <t xml:space="preserve">Táppénz hozzájárulás </t>
  </si>
  <si>
    <t>Munkaadókat terhelő járulékok áht-n kívülre</t>
  </si>
  <si>
    <t xml:space="preserve">Munkaadókat terhelő egyéb járulékok </t>
  </si>
  <si>
    <t>II.</t>
  </si>
  <si>
    <t>Munkaadókat terhelő járulékok össz:</t>
  </si>
  <si>
    <t>Készletbeszerzések</t>
  </si>
  <si>
    <t>Szolgáltatások</t>
  </si>
  <si>
    <t>Általános forgalmi adó kiadása</t>
  </si>
  <si>
    <t>5.</t>
  </si>
  <si>
    <t>Egyéb folyó kiadások</t>
  </si>
  <si>
    <t>6.</t>
  </si>
  <si>
    <t>Működési célú kamat kiadások</t>
  </si>
  <si>
    <t>III.</t>
  </si>
  <si>
    <t>Dologi és egyéb folyó kiadások</t>
  </si>
  <si>
    <t>IV.</t>
  </si>
  <si>
    <t xml:space="preserve"> Egyéb folyó kiadások összesen:</t>
  </si>
  <si>
    <t>Működési célú pénzeszközátadás államháztartáson kívülre</t>
  </si>
  <si>
    <t>Működési célú pénzeszközátadás államháztartáson belülre</t>
  </si>
  <si>
    <t>Társadalom- és szociálpolitikai juttatások</t>
  </si>
  <si>
    <t>V.</t>
  </si>
  <si>
    <t>Pénzeszközátadás egyéb támogatás össz: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</si>
  <si>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</si>
  <si>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</si>
  <si>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</si>
  <si>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</si>
  <si>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</si>
  <si>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VI.</t>
  </si>
  <si>
    <t>Ellátottak pénzbeli juttatásai összesen:</t>
  </si>
  <si>
    <t>VII.</t>
  </si>
  <si>
    <t>Nyugdíjbiztosítási pénzbeli ellátások</t>
  </si>
  <si>
    <t>VIII.</t>
  </si>
  <si>
    <t>Egészségbiztosítási Pénzbeli ellátások</t>
  </si>
  <si>
    <t>IX.</t>
  </si>
  <si>
    <t>Munkaerő piaci pénzbeli ellátások</t>
  </si>
  <si>
    <t>X.</t>
  </si>
  <si>
    <t>Háztartások közvetett támogatása</t>
  </si>
  <si>
    <t>Ingatlanok felújítása</t>
  </si>
  <si>
    <t>Gépek berendezések és felsz. felújítása</t>
  </si>
  <si>
    <t>Járművek felújítása</t>
  </si>
  <si>
    <t>Felújítás előzetesen felszámított ÁFA-ja</t>
  </si>
  <si>
    <t>XI.</t>
  </si>
  <si>
    <t>Felújítás összesen: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</si>
  <si>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</si>
  <si>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</si>
  <si>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</si>
  <si>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</si>
  <si>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</si>
  <si>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</si>
  <si>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7.</t>
  </si>
  <si>
    <t>Állami készletek tartalékok felhalmozási kiadásai</t>
  </si>
  <si>
    <t>8.</t>
  </si>
  <si>
    <t>Beruházások általános forgalmiadója</t>
  </si>
  <si>
    <t>Felhalmozási célú pénzeszköz átadás</t>
  </si>
  <si>
    <t>Pénzügyi befektetések kiadásai</t>
  </si>
  <si>
    <t>XII.</t>
  </si>
  <si>
    <t>Felhalmozási és pénzügyi befektetések összesen:</t>
  </si>
  <si>
    <t>Kölcsönök nyújtása és törlesztése</t>
  </si>
  <si>
    <t>Belföldi fin.kiadásai, felhalmozási kamat</t>
  </si>
  <si>
    <t>Kiegyenlítő, függő, átfutó kiadások</t>
  </si>
  <si>
    <t>XIII.</t>
  </si>
  <si>
    <t>Az I. – XII. pontba nem tartozó kiadások összesen:</t>
  </si>
  <si>
    <t>Kiadások összesen (I – XIII-ig):</t>
  </si>
  <si>
    <t>GÁDOROS 2015. évi költségvetési kiadásai</t>
  </si>
  <si>
    <t>Ezer forintban</t>
  </si>
  <si>
    <t>Sor-szám</t>
  </si>
  <si>
    <t>Alcím</t>
  </si>
  <si>
    <t>Cél</t>
  </si>
  <si>
    <t>Város- és községgazdálkodás</t>
  </si>
  <si>
    <t>Összesen</t>
  </si>
  <si>
    <t>Civil szervezetek:</t>
  </si>
  <si>
    <t>Gádoros SE</t>
  </si>
  <si>
    <t>SILVER Tánccsoport Egyesület</t>
  </si>
  <si>
    <t>Bírkózó SE</t>
  </si>
  <si>
    <t>Egyebek</t>
  </si>
  <si>
    <t>Rendezvények</t>
  </si>
  <si>
    <t>Kötelező hozzájárulások (tagdíjak)</t>
  </si>
  <si>
    <t>Dr. Hajdú Ilona fogorvosnő támogatása</t>
  </si>
  <si>
    <t>Iskola étkezés támogatása</t>
  </si>
  <si>
    <t>Összesen:</t>
  </si>
  <si>
    <t>Közvetett támogatások</t>
  </si>
  <si>
    <t>Adatok forintban</t>
  </si>
  <si>
    <t>Fő</t>
  </si>
  <si>
    <t>Mértéke</t>
  </si>
  <si>
    <t>Összeg</t>
  </si>
  <si>
    <t>70 éven felüliek (kommunális adó)</t>
  </si>
  <si>
    <t>Tanya, garázs (kommunális adó)</t>
  </si>
  <si>
    <t>Térítési díjak:</t>
  </si>
  <si>
    <t>– Szociális étkezés</t>
  </si>
  <si>
    <t>– Bentlakásos ellátás</t>
  </si>
  <si>
    <t>Sport egyesületek:</t>
  </si>
  <si>
    <t>– SILVER Tánccsoport Egyesület</t>
  </si>
  <si>
    <t>Véradás</t>
  </si>
  <si>
    <t>Kisebbségi Önkormányzat</t>
  </si>
  <si>
    <t>Nyugdíjas Klub</t>
  </si>
  <si>
    <t>Mozgáskorlátozottak Egyesülete</t>
  </si>
  <si>
    <t>Konditerem</t>
  </si>
  <si>
    <t xml:space="preserve">Adatok ezer Ft-ban </t>
  </si>
  <si>
    <t>Polgármesteri Hivatal</t>
  </si>
  <si>
    <t>Önkormányzat</t>
  </si>
  <si>
    <t>Önkormányzat összesen</t>
  </si>
  <si>
    <t>Napköziotthonos Óvoda</t>
  </si>
  <si>
    <t>Gondozási Központ</t>
  </si>
  <si>
    <t>Gondozási K. Összesen</t>
  </si>
  <si>
    <t>Justh Zsigmond Művelődési Ház és Könyvtár</t>
  </si>
  <si>
    <t>Kiadások jogcímenként</t>
  </si>
  <si>
    <t>GÁDOROS ÖSSZESEN:</t>
  </si>
  <si>
    <t>Igazgatás</t>
  </si>
  <si>
    <t>Aktív korúak ellátás</t>
  </si>
  <si>
    <t>Rendszeres gyvs</t>
  </si>
  <si>
    <t>Lakásfenntart. Tám.</t>
  </si>
  <si>
    <t>Közgyógy ellátás</t>
  </si>
  <si>
    <t>Munkáltatói kölcsön</t>
  </si>
  <si>
    <t>Jogalkotás</t>
  </si>
  <si>
    <t>Város- és Községg</t>
  </si>
  <si>
    <t>Közvilágítás</t>
  </si>
  <si>
    <t>Iskola eü</t>
  </si>
  <si>
    <t>Tel. Hulladék</t>
  </si>
  <si>
    <t>Lakás támogatás</t>
  </si>
  <si>
    <t>Civil szerv tám</t>
  </si>
  <si>
    <t>Fogorvosi alapellátás 862301</t>
  </si>
  <si>
    <t>Átmeneti segély</t>
  </si>
  <si>
    <t>Temetési segély</t>
  </si>
  <si>
    <t>Köztemetés</t>
  </si>
  <si>
    <t>Közutak üzemelt</t>
  </si>
  <si>
    <t>Hossz.id.közf.</t>
  </si>
  <si>
    <t>START Közf.</t>
  </si>
  <si>
    <t>Háziorvosi szolg.</t>
  </si>
  <si>
    <t>Zöldterület k</t>
  </si>
  <si>
    <t>Köztemető fent</t>
  </si>
  <si>
    <t>Nevelés</t>
  </si>
  <si>
    <t>Int. étkeztetés</t>
  </si>
  <si>
    <t>Gondozó ház</t>
  </si>
  <si>
    <t>Nappali sz. ellátás</t>
  </si>
  <si>
    <t>Házigondozás</t>
  </si>
  <si>
    <t>Védőnők</t>
  </si>
  <si>
    <t>Szoc. Étkezés</t>
  </si>
  <si>
    <t>Műv. Ház</t>
  </si>
  <si>
    <t>Közösségi Ház</t>
  </si>
  <si>
    <t>Könyvtár</t>
  </si>
  <si>
    <t>Műv. Ház összesen</t>
  </si>
  <si>
    <t>Teljesít</t>
  </si>
  <si>
    <t>Teljesít.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</si>
  <si>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</si>
  <si>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</si>
  <si>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</si>
  <si>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</si>
  <si>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</si>
  <si>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</si>
  <si>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</si>
  <si>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</si>
  <si>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</t>
  </si>
  <si>
    <t>Ált. tartalék, Céltartalék</t>
  </si>
  <si>
    <t>Ált. tartalék</t>
  </si>
  <si>
    <t>Céltartalék</t>
  </si>
  <si>
    <t>9.</t>
  </si>
  <si>
    <t>Belf-i fin. kiad.(felh. kamat)</t>
  </si>
  <si>
    <t xml:space="preserve">9. </t>
  </si>
  <si>
    <t>Belföldi finanszírozási kiadás (felhalmozott kamat)</t>
  </si>
  <si>
    <t>Mindösszesen</t>
  </si>
  <si>
    <t>Létszám (fő):</t>
  </si>
  <si>
    <t xml:space="preserve">Testvértelepülési kapcsolatok </t>
  </si>
  <si>
    <t>Tömeg sport támogatás</t>
  </si>
  <si>
    <t>Ezer Ft-ban</t>
  </si>
  <si>
    <t>Baba kötvény</t>
  </si>
  <si>
    <t>HPV elleni védő oltás</t>
  </si>
  <si>
    <t>Számítógép teljes konfiguráció (integrált könyvelési rendszerhez)</t>
  </si>
  <si>
    <t>Állattartó telep tervezés, kivitelezés (Kun tanya)</t>
  </si>
  <si>
    <t>Bentlakásos intézmény fejlesztése  K-2014-TIOP-3.4.2-11/1-0037996/307 számú pályázat</t>
  </si>
  <si>
    <t>Felhalmozási célú pénzeszközátadás "Ivóvízminőség-javító program" KEOP-1.3.0/09-11-2012-0009</t>
  </si>
  <si>
    <t>Település rendezési terv</t>
  </si>
  <si>
    <t>2015. évi költségvetés felújítási kiadásai</t>
  </si>
  <si>
    <t>2015. évi költségvetés felhalmozási kiadásai</t>
  </si>
  <si>
    <t>Önkormányzat által nyújtott 2015. évi költségvetés támogatási kiadásai</t>
  </si>
  <si>
    <t>Művelődési Központ épületei felújítás</t>
  </si>
  <si>
    <t>Napköziotthonos óvoda felújítása</t>
  </si>
  <si>
    <t>kiküldetés, reklám kiadások</t>
  </si>
  <si>
    <t>ezer forintban</t>
  </si>
  <si>
    <t>Sorszám</t>
  </si>
  <si>
    <t>Projekt megnevezése</t>
  </si>
  <si>
    <t>Tárgyévi bevétel</t>
  </si>
  <si>
    <t>Tárgyévi kiadás</t>
  </si>
  <si>
    <t>Gádoros Nagyközségi Önkormányzat 2015. évi Európai Uniós projektjei</t>
  </si>
  <si>
    <t>Ivóvízminőség-javító program KEOP-1.3.0/09-11-2012-0009</t>
  </si>
  <si>
    <t>Több éves kihatással járó döntések</t>
  </si>
  <si>
    <t>Döntés megnevezése</t>
  </si>
  <si>
    <t>2017 után</t>
  </si>
  <si>
    <t>Nyugdíjbiztosítási Igazgatóság kártérítés</t>
  </si>
  <si>
    <t>A többéves kihatással járó döntések indokolása:</t>
  </si>
  <si>
    <t>1./</t>
  </si>
  <si>
    <t>Nyugdíjbiztosítási Igazgatóság Dél-alföldi Regionális Igazgatóság részére volt dolgozó balesetéből adódóan fizetendő összeg.</t>
  </si>
  <si>
    <t>2015. év</t>
  </si>
  <si>
    <t>Intézmény</t>
  </si>
  <si>
    <t>Saját bevétel</t>
  </si>
  <si>
    <t>Állami támogatás</t>
  </si>
  <si>
    <t>Intézmény finanszírozás</t>
  </si>
  <si>
    <t>Bevételek összesen</t>
  </si>
  <si>
    <t>Személyi juttatások</t>
  </si>
  <si>
    <t>Munkaadó-kat terhelő járulékok</t>
  </si>
  <si>
    <t>Dologi kiadások</t>
  </si>
  <si>
    <t>Kiadások összesen</t>
  </si>
  <si>
    <t>Justh Zsigmond Művelődési Ház</t>
  </si>
  <si>
    <t>ÖSSZESEN (1+…...+5)</t>
  </si>
  <si>
    <t>Gádoros Nagyközség Önkormányzata 2015. évi összesített adatai intézmény finanszírozáshoz</t>
  </si>
  <si>
    <t>OEP támogatás tovább adása (házi orvos, fogorvos)</t>
  </si>
  <si>
    <t>Adatok ezer forintban</t>
  </si>
  <si>
    <t>Szakfeladat megnevezése</t>
  </si>
  <si>
    <t>Rendszeres szociális segély</t>
  </si>
  <si>
    <t>Foglalkoztatást helyettesítő támogatás</t>
  </si>
  <si>
    <t>Egészségkárosultak rendszeres szociális segélye</t>
  </si>
  <si>
    <t>Redszeres gyermekvédelmi támogatás</t>
  </si>
  <si>
    <t>Lakásfenntartási támogatás</t>
  </si>
  <si>
    <t>Közgyógyellátás</t>
  </si>
  <si>
    <t>ÖSSZESEN:</t>
  </si>
  <si>
    <t>Természetben nyújtott átmeneti segély</t>
  </si>
  <si>
    <t>Bérleti díjak</t>
  </si>
  <si>
    <t xml:space="preserve">Békés megyei Mezőgazdasági Szakigazgatási Hivatal </t>
  </si>
  <si>
    <t>Egyes szociális feladatok kiegészítő támogatása</t>
  </si>
  <si>
    <t>- Gyermekvédelmi támogatás</t>
  </si>
  <si>
    <t>- Foglalkoztatást helyettesítő tám</t>
  </si>
  <si>
    <t>- Normatív lakásfdenntartási támogatás</t>
  </si>
  <si>
    <t>- Rendszeres szociális segély</t>
  </si>
  <si>
    <t>adatok: fő</t>
  </si>
  <si>
    <t>Szakfeladat</t>
  </si>
  <si>
    <t>Közalkalmazott</t>
  </si>
  <si>
    <t>Köztisztviselő</t>
  </si>
  <si>
    <t>Képviselő+Polgm.</t>
  </si>
  <si>
    <t>Egyéb bérrend.</t>
  </si>
  <si>
    <t>Terv</t>
  </si>
  <si>
    <t>Tény</t>
  </si>
  <si>
    <t>ÖNÁLLÓAN MŰKÖDŐ INTÉZMÉNYEK</t>
  </si>
  <si>
    <t>Napközi Otthonos Óvoda</t>
  </si>
  <si>
    <t>8510011 Óvodai nevelés</t>
  </si>
  <si>
    <t>Gondozási Központ Családsegítő és védőnői Szolgálat</t>
  </si>
  <si>
    <t>869041 Család- és nővédelmi eü. Gondozás</t>
  </si>
  <si>
    <t>873011 Időskoruak bentlakásos szociális ellátása</t>
  </si>
  <si>
    <t>881011 Idősek nappali ellátása</t>
  </si>
  <si>
    <t>889922 Házi segítségnyújtás</t>
  </si>
  <si>
    <t>Művelődési Ház és Könyvtár</t>
  </si>
  <si>
    <t>910502 Közművelődési intézmények működése</t>
  </si>
  <si>
    <t>841126 Önkormányzatok igazgatási tevékenysége</t>
  </si>
  <si>
    <t>841403 Város- és községgazdálkodási szolgáltatás</t>
  </si>
  <si>
    <r>
      <t>ÖSSZESEN:</t>
    </r>
    <r>
      <rPr>
        <sz val="10"/>
        <rFont val="Arial"/>
        <family val="0"/>
      </rPr>
      <t>:</t>
    </r>
  </si>
  <si>
    <t>890441 Közfoglalkoztatás</t>
  </si>
  <si>
    <t>MINDÖSSZESEN:</t>
  </si>
  <si>
    <t>841112 Önkormányzati jogalkotás</t>
  </si>
  <si>
    <t>Foglalkoztatottak + Képviselők együtt</t>
  </si>
  <si>
    <t>Gádoros Nagyközség Önkormányzata és intézményei dolgozói létszámának alakulása 2015.évi költségvetésben</t>
  </si>
  <si>
    <t>Felhasználási kötöttséggel járó állami hozzájárulások 2015 év</t>
  </si>
  <si>
    <t xml:space="preserve">Justh Zsigmond Művelődési ház és Könyvtár </t>
  </si>
  <si>
    <t>Bevétel megnevezése</t>
  </si>
  <si>
    <t>910502-1 Művelődési Ház</t>
  </si>
  <si>
    <t>910123-1      Könyvtár</t>
  </si>
  <si>
    <t>910502-1 01 Közösségi ház</t>
  </si>
  <si>
    <t>680002 Nem lakóingatlan bérbeadása</t>
  </si>
  <si>
    <t>Intézményi működéshez kapcsolódó egyéb bevétel</t>
  </si>
  <si>
    <t>Intézmények egyéb sajátos bevételei</t>
  </si>
  <si>
    <t>ÁFA bevételek</t>
  </si>
  <si>
    <t>Bérleti díj</t>
  </si>
  <si>
    <t>Működ.célú támog.ÁHT.belülről</t>
  </si>
  <si>
    <t>Működ.célú támog.ÁHT.kívülről</t>
  </si>
  <si>
    <t>Közhatalmi bevételek</t>
  </si>
  <si>
    <t>I. Működési bevételek összesen:</t>
  </si>
  <si>
    <t>II. Felhalmozási és tőke jellegű bevételek</t>
  </si>
  <si>
    <t>II/4. Támogatási kölcsönök visszatérülése</t>
  </si>
  <si>
    <t xml:space="preserve">III.Belső finanszírozás bevétele </t>
  </si>
  <si>
    <t>IV. Külső finanszírozás bevétele</t>
  </si>
  <si>
    <t>Bevételek összesen:</t>
  </si>
  <si>
    <t>GÁDOROS ÖSSZESEN</t>
  </si>
  <si>
    <t>Mind Összesen</t>
  </si>
  <si>
    <t>Eredeti előirányzat</t>
  </si>
  <si>
    <t>III.Belső finanszírozás bevétele</t>
  </si>
  <si>
    <t>2015.évi költségvetési  bevételek</t>
  </si>
  <si>
    <t xml:space="preserve">2015. ÉVI KÖLTSÉGVETÉSI BEVÉTELEK </t>
  </si>
  <si>
    <t>Gondozási Központ Családsegítő és Védőnői Szolgálat</t>
  </si>
  <si>
    <t xml:space="preserve"> Szállásbiztosítás Idősek Otthona</t>
  </si>
  <si>
    <t xml:space="preserve"> Idősek nappali ellátása</t>
  </si>
  <si>
    <t xml:space="preserve">Szociális étkeztetés </t>
  </si>
  <si>
    <t xml:space="preserve"> Házi segítségnyújtás</t>
  </si>
  <si>
    <t xml:space="preserve"> Nem lakóingatlan bérbeadása</t>
  </si>
  <si>
    <t xml:space="preserve"> Védőnői szolgálat</t>
  </si>
  <si>
    <t>2015. évi költségvetési bevételek</t>
  </si>
  <si>
    <t xml:space="preserve"> Óvodai intézményi étkeztetés</t>
  </si>
  <si>
    <t xml:space="preserve"> Óvodai nevelés</t>
  </si>
  <si>
    <t>Eredet</t>
  </si>
  <si>
    <t>Működ.célú tám.ÁHT belülről</t>
  </si>
  <si>
    <t>Működ.célú tám.ÁHT.kívülről</t>
  </si>
  <si>
    <t>II.Felhalmozási és tőke jellegű bevételek</t>
  </si>
  <si>
    <t xml:space="preserve"> 2015. évi költségvetési  bevételek</t>
  </si>
  <si>
    <t xml:space="preserve"> Igazgatási tevékenység</t>
  </si>
  <si>
    <t>Polgármesteri Hivatal Összesen</t>
  </si>
  <si>
    <t xml:space="preserve">Működ.célú tám.ÁHT.belülről </t>
  </si>
  <si>
    <t xml:space="preserve">Működ.célú tám.ÁHT.kívülről </t>
  </si>
  <si>
    <t>Köhatalmi bevételek</t>
  </si>
  <si>
    <t>III. Belső finanszírozás bevétele</t>
  </si>
  <si>
    <t>IV.Külső finanszírozás bevétele</t>
  </si>
  <si>
    <t xml:space="preserve"> Lakóingatlan bérbeadás</t>
  </si>
  <si>
    <t xml:space="preserve"> Nem Lakóingatlan bérbeadás</t>
  </si>
  <si>
    <t xml:space="preserve"> Város és községgazdálkodás</t>
  </si>
  <si>
    <t xml:space="preserve"> Önkorm. által nyújt. lakás tám.</t>
  </si>
  <si>
    <t xml:space="preserve"> Munk. által nyújt. lakástám.</t>
  </si>
  <si>
    <t>Önkormányzat elszámolása</t>
  </si>
  <si>
    <t>Ifjúság eü.-i gondozás</t>
  </si>
  <si>
    <t xml:space="preserve"> Köztemetés</t>
  </si>
  <si>
    <t xml:space="preserve"> Köztemető fenntartása</t>
  </si>
  <si>
    <t xml:space="preserve"> Egyéb Közfog.START</t>
  </si>
  <si>
    <t xml:space="preserve">  Hosszabb időtartamú közfog</t>
  </si>
  <si>
    <t>ÖNKORMÁNYZAT ÖSSZESEN</t>
  </si>
  <si>
    <t>Teljes.</t>
  </si>
  <si>
    <t>Támogatás értékű bevételek</t>
  </si>
  <si>
    <t>Működ.célú tám.ÁHT.belülről</t>
  </si>
  <si>
    <t>Helyi adók</t>
  </si>
  <si>
    <t>Működ.célú tám ÁHT.belülről</t>
  </si>
  <si>
    <t>Működ.célú tám.ÁHT.kivülről</t>
  </si>
  <si>
    <t>Átengedett központi adók</t>
  </si>
  <si>
    <t>Működ.célú tám ÁHT.kívülről</t>
  </si>
  <si>
    <t>Bírság, pótlék egyéb sajátos bevételek</t>
  </si>
  <si>
    <t>II. Önkormányzatok költségvetési támogatása</t>
  </si>
  <si>
    <t>II/4. Támog.kölcsönök visszatérülése</t>
  </si>
  <si>
    <t>III. Felhalmozási és tőke jellegű bevételek</t>
  </si>
  <si>
    <t>III. Belső finanszírozás bev.</t>
  </si>
  <si>
    <t>IV. Támogatási kölcsönök visszatérülése</t>
  </si>
  <si>
    <t>V. Külső finanszírozás bevételei</t>
  </si>
  <si>
    <t xml:space="preserve"> 2015.évi költségvetési bevételek</t>
  </si>
  <si>
    <t>Az Önkormányzat kezességvállalásából fennálló</t>
  </si>
  <si>
    <t>kötelezettségei</t>
  </si>
  <si>
    <t>Szennyvízberuházás érdekében víziközmű hitel felvételhez</t>
  </si>
  <si>
    <t>Kötelezettség-vállalás éve</t>
  </si>
  <si>
    <t>Bevételek</t>
  </si>
  <si>
    <t>– ebből kamat bevétel</t>
  </si>
  <si>
    <t>2. Támogatásértékű bevételek</t>
  </si>
  <si>
    <t>– ebből TB-től átvett támogatás</t>
  </si>
  <si>
    <t>- ebböl Önkormányzat működési támog.</t>
  </si>
  <si>
    <t>3. Közhatalmi bevételek</t>
  </si>
  <si>
    <t>4. Működés belső finanszírozás bevételei</t>
  </si>
  <si>
    <t>- Pénzmaradvány</t>
  </si>
  <si>
    <t>7.Külső finanszírozás</t>
  </si>
  <si>
    <t>-Működési hitel (folyószámla)</t>
  </si>
  <si>
    <t>Müködési bevételek összesen:</t>
  </si>
  <si>
    <t>1. Felhalmozási és tőke jellegű bevétel</t>
  </si>
  <si>
    <t>2. Támogatási kölcsön visszatérítés</t>
  </si>
  <si>
    <t>3. Támogatás értékű felhalm. bevétel</t>
  </si>
  <si>
    <t>4. Beruházások Áfa visszatérülése</t>
  </si>
  <si>
    <t>Felhalmozási és tőke jellegű bevételek összesen:</t>
  </si>
  <si>
    <t>Fejlesztés finanszírozási bevételei</t>
  </si>
  <si>
    <t xml:space="preserve">1. Belső finanszírozás </t>
  </si>
  <si>
    <t>Pénzmaradvány</t>
  </si>
  <si>
    <t>2. Külső finanszírozás</t>
  </si>
  <si>
    <t>– Fejlesztési hitel</t>
  </si>
  <si>
    <t>Finanszírozási bevételek összesen:</t>
  </si>
  <si>
    <t>Fejlesztési  bevételek összesen:</t>
  </si>
  <si>
    <t>Kiadások</t>
  </si>
  <si>
    <t>I. Működési kiadások</t>
  </si>
  <si>
    <t>1. Személyi juttatás</t>
  </si>
  <si>
    <t>2. Munkaadókat terhelő járulékok</t>
  </si>
  <si>
    <t>3. Dologi és egyéb folyó kiadások</t>
  </si>
  <si>
    <t>4. Pénzeszköz átadás és egyéb támogatás</t>
  </si>
  <si>
    <t>– Működési célú pénzeszköz átadás ÁHT-n kívülre</t>
  </si>
  <si>
    <t>– Szoc. pol. juttatások</t>
  </si>
  <si>
    <t>5. Tartalékok</t>
  </si>
  <si>
    <t>– Céltartalék</t>
  </si>
  <si>
    <t>– Általános tartalék</t>
  </si>
  <si>
    <t>Tartalékok</t>
  </si>
  <si>
    <t>Működési kiadások összesen:</t>
  </si>
  <si>
    <t>II. Felhalmozási és tőke jellegű kiadások</t>
  </si>
  <si>
    <t>2. Beruházási kiadások ÁFÁ-val</t>
  </si>
  <si>
    <t>3. Felhalm.célú pénzeszk.átadás</t>
  </si>
  <si>
    <t>Felhalmozási és tőke jellegű kiadások összesen:</t>
  </si>
  <si>
    <t xml:space="preserve">III.Finanszírozási kiadások </t>
  </si>
  <si>
    <t>– Hitel visszafizetés</t>
  </si>
  <si>
    <t>– Fejlesztési hitel kamata</t>
  </si>
  <si>
    <t>– Nyújtott kölcsön</t>
  </si>
  <si>
    <t>Finanszírozási kiadások összesen:</t>
  </si>
  <si>
    <t>Fejlesztési kiadások összesen:</t>
  </si>
  <si>
    <t>Kiadások összesen:</t>
  </si>
  <si>
    <t>GÁDOROS NAGYK. ÖNKORM. BEVÉTELI ÉS KIADÁSI ELŐIRÁNYZATAINAK MEGOSZLÁSA</t>
  </si>
  <si>
    <t>KÖTELEZŐ, ÖNKÉNT VÁLLALT ÉS ÁLLAMIGAZGATÁSI FELADATOK SZERINT</t>
  </si>
  <si>
    <t xml:space="preserve">Bevételek </t>
  </si>
  <si>
    <t>Kötelező feladathoz kapcsolódó</t>
  </si>
  <si>
    <t>Önként vállalt feladathoz kapcsolódó</t>
  </si>
  <si>
    <t>államigazg. feladathoz kapcs.</t>
  </si>
  <si>
    <t>államigaz-gatási feladathoz kapcsolódó</t>
  </si>
  <si>
    <t>Önkormányzat által finanszírozott</t>
  </si>
  <si>
    <t>Napközi Oth. Óvoda</t>
  </si>
  <si>
    <t>Gondozási Közp.</t>
  </si>
  <si>
    <t>Művelődési Ház</t>
  </si>
  <si>
    <t>Polg.Hivatal</t>
  </si>
  <si>
    <t>ÖSSZESEN</t>
  </si>
  <si>
    <t>MEGNEVEZÉS</t>
  </si>
  <si>
    <t>sorszám</t>
  </si>
  <si>
    <t>2015. évben</t>
  </si>
  <si>
    <t>2016. évben</t>
  </si>
  <si>
    <t>2017. évben</t>
  </si>
  <si>
    <t>Helyiadóból származó bevétel</t>
  </si>
  <si>
    <t>01</t>
  </si>
  <si>
    <t>Önkormányzati vagyon és az önkormányzatot megillető vagyoni értékű jog értékesítéséből és hasznosításából származó bevétel</t>
  </si>
  <si>
    <t>02</t>
  </si>
  <si>
    <t>Osztalékok, koncessziós díj és hozambevétel</t>
  </si>
  <si>
    <t>03</t>
  </si>
  <si>
    <t>Tárgyi eszköz, immateriális jószág, részvény, részesedés vállalat értékesítésből vagy privatizációból származó bevétel</t>
  </si>
  <si>
    <t>04</t>
  </si>
  <si>
    <t>Bírság, pótlék, díjbevétel</t>
  </si>
  <si>
    <t>05</t>
  </si>
  <si>
    <t>Kezességvállalással kapcsolatos megtérülés</t>
  </si>
  <si>
    <t>06</t>
  </si>
  <si>
    <t>Saját folyó bevételek (01+….+06)</t>
  </si>
  <si>
    <t>07</t>
  </si>
  <si>
    <t>Saját folyó bevételek (07. sor) 50 %-a</t>
  </si>
  <si>
    <t>08</t>
  </si>
  <si>
    <t>Előző év(ek)ben keletkezett tárgyévet terhelő fizetési kötelezettség (10+…..+17)</t>
  </si>
  <si>
    <t>09</t>
  </si>
  <si>
    <t>Felvett, átvállalt hitel és annak tőketartozása, járuléka</t>
  </si>
  <si>
    <t>Felvett, átvállalt kölcsön és annak tőketartozása</t>
  </si>
  <si>
    <t>Hitelviszonyt megtestesítő értékpapír</t>
  </si>
  <si>
    <t>Adott váltó</t>
  </si>
  <si>
    <t>Pénzügi lizing</t>
  </si>
  <si>
    <t>Halasztott fizetés</t>
  </si>
  <si>
    <t>Szerződésben kikötött visszavásárlási kötelezettség</t>
  </si>
  <si>
    <t>Kezességvállalásból eredő fizetési kötelezettség</t>
  </si>
  <si>
    <t>Tárgyévben keletkezett, keletkező tárgyévet terhelő fizetési kötelezettség (19+…..+26)</t>
  </si>
  <si>
    <t>Fizetési kötelezetség összesen (9+18)</t>
  </si>
  <si>
    <t>FIZETÉSI KÖTELEZETTSÉGGEL CSÖKKENTETT SAJÁT BEVÉTEL (8-27)</t>
  </si>
  <si>
    <t>2015. évi költségv. Működ. és felhalm. c. bevételek és kiadások mérlegszerű bemutatása</t>
  </si>
  <si>
    <t>1. Felújítási kiadások ÁFÁ-val</t>
  </si>
  <si>
    <t>2018. évben</t>
  </si>
  <si>
    <t>adatok ezer forintban</t>
  </si>
  <si>
    <t>Saját bevételek és az adósságot keletkeztető ügyletek bemutatása a 2011. évi CXCIV tv szerint</t>
  </si>
  <si>
    <t>Ezer forintban !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</si>
  <si>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</si>
  <si>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</si>
  <si>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</si>
  <si>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</si>
  <si>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</si>
  <si>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</si>
  <si>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</si>
  <si>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</si>
  <si>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</si>
  <si>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</si>
  <si>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</si>
  <si>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</si>
  <si>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Önkormányzatok működési támogatásai</t>
  </si>
  <si>
    <t>Működési célú támogatások ÁH-on belül</t>
  </si>
  <si>
    <t>Felhalmozási célú támogatások ÁH-on belül</t>
  </si>
  <si>
    <t>Működési bevételek</t>
  </si>
  <si>
    <t>Felhalmozási bevételek</t>
  </si>
  <si>
    <t>Működési célú átvett pénzeszközök</t>
  </si>
  <si>
    <t>Felhalmozási célú átvett pénzeszközök</t>
  </si>
  <si>
    <t>10.</t>
  </si>
  <si>
    <t>Finanszírozási bevételek</t>
  </si>
  <si>
    <t>11.</t>
  </si>
  <si>
    <t>12.</t>
  </si>
  <si>
    <t>13.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</si>
  <si>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</si>
  <si>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</si>
  <si>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</si>
  <si>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</si>
  <si>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</si>
  <si>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</si>
  <si>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</si>
  <si>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</si>
  <si>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</si>
  <si>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</si>
  <si>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</si>
  <si>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</si>
  <si>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</si>
  <si>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</si>
  <si>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</si>
  <si>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</si>
  <si>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</si>
  <si>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23.</t>
  </si>
  <si>
    <t>Egyenleg</t>
  </si>
  <si>
    <t>– Fejlesztési hitel felvétel államháztartáson kívülről</t>
  </si>
  <si>
    <t xml:space="preserve"> - Mezőgazdasági termények értékesítése</t>
  </si>
  <si>
    <t xml:space="preserve">             Földalapú támogatás</t>
  </si>
  <si>
    <t xml:space="preserve"> - Bérleti díj bevételek </t>
  </si>
  <si>
    <t xml:space="preserve"> Háziorvosi, fogorvosi, védő-női alapellátás</t>
  </si>
  <si>
    <t>Pályázati forrás</t>
  </si>
  <si>
    <t>Saját forrás</t>
  </si>
  <si>
    <t>Idősek klubja felújítása</t>
  </si>
  <si>
    <t>Közösségi ház</t>
  </si>
  <si>
    <t>Kossuth utca 1. lapostető felújítás</t>
  </si>
  <si>
    <t>Darányi utca szennyvíz bekötés</t>
  </si>
  <si>
    <t>Általános tartalék</t>
  </si>
  <si>
    <t>Céltatalék fejlesztéshez</t>
  </si>
  <si>
    <t>20 fő közfoglalkoztatáshoz tartalék</t>
  </si>
  <si>
    <t>MIND ÖSSZESEN:</t>
  </si>
  <si>
    <t>Társadalom és szociálpolitikai juttatás 2015. évi költségv. kiadásai</t>
  </si>
  <si>
    <t>2013 évi teljesítés</t>
  </si>
  <si>
    <t>2014 évi várható teljesítés</t>
  </si>
  <si>
    <t>2015. évi eredeti előirányzat</t>
  </si>
  <si>
    <t>2015. évi módosított előirányzat</t>
  </si>
  <si>
    <t xml:space="preserve"> - Alkalmazottak térítése</t>
  </si>
  <si>
    <t>Orvosi ügyelet tagdíj</t>
  </si>
  <si>
    <t>Fejlesztési hitel és vissza fizetés</t>
  </si>
  <si>
    <t>2./</t>
  </si>
  <si>
    <t>Gondozási központ beruházás többlet költséghez fejlesztési hitel</t>
  </si>
  <si>
    <t>2015. évi költségvetés kiadásai</t>
  </si>
  <si>
    <t xml:space="preserve"> 2015. évi költségvetés kiadásai</t>
  </si>
  <si>
    <t>2015. évi költségvetés kiadások</t>
  </si>
  <si>
    <t>2015 évi költségvetés kiadások</t>
  </si>
  <si>
    <t>2013.évi teljesítés</t>
  </si>
  <si>
    <t>2014. évi várható teljesítés</t>
  </si>
  <si>
    <t>2015. évi terv</t>
  </si>
  <si>
    <t>Államháztartáson belüli megelőlegezés</t>
  </si>
  <si>
    <t>4. Fejlesztési céltartalék</t>
  </si>
  <si>
    <t>Fejlesztési kiadás</t>
  </si>
  <si>
    <t>2/2. melléklet az 1/2015. (III. 1.)  önkormányzati rendelethez</t>
  </si>
  <si>
    <t>2/1. melléklet az 1/2015. (III. 1.) önkormányzati rendelethez</t>
  </si>
  <si>
    <t>2/1. melléklet az 2/2015. (III. 1.) önkormányzati rendelethez</t>
  </si>
  <si>
    <t>2/3. melléklet az 1/2015 (III. 1.) önkormányzati rendelethez</t>
  </si>
  <si>
    <t>2/4. melléklet az 1/2015. (III. 1.) önkormányzati rendelethez</t>
  </si>
  <si>
    <t>2/5. melléklet az 1/2015. (III. 1.) önkormányzati rendelethez</t>
  </si>
  <si>
    <t>2/1-2/5. melléklet az 1/2015. (III. 1.)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</si>
</sst>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\1"/>
    <numFmt numFmtId="166" formatCode="[$-40E]yyyy\.\ mmmm\ d\."/>
    <numFmt numFmtId="167" formatCode="_-* #,##0.0\ _F_t_-;\-* #,##0.0\ _F_t_-;_-* &quot;-&quot;??\ _F_t_-;_-@_-"/>
    <numFmt numFmtId="168" formatCode="#,###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name val="Arial"/>
      <family val="2"/>
    </font>
    <font>
      <i/>
      <sz val="10"/>
      <name val="Arial"/>
      <family val="2"/>
    </font>
    <font>
      <sz val="10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0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3" borderId="7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12" fillId="6" borderId="0" applyNumberFormat="0" applyBorder="0" applyAlignment="0" applyProtection="0"/>
    <xf numFmtId="0" fontId="13" fillId="28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>
      <alignment/>
      <protection/>
    </xf>
    <xf numFmtId="0" fontId="31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9" borderId="0" applyNumberFormat="0" applyBorder="0" applyAlignment="0" applyProtection="0"/>
    <xf numFmtId="0" fontId="19" fillId="28" borderId="1" applyNumberFormat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20" fillId="0" borderId="10" xfId="0" applyFont="1" applyFill="1" applyBorder="1" applyAlignment="1">
      <alignment horizontal="center" wrapText="1"/>
    </xf>
    <xf numFmtId="0" fontId="21" fillId="0" borderId="11" xfId="0" applyFont="1" applyBorder="1" applyAlignment="1">
      <alignment/>
    </xf>
    <xf numFmtId="3" fontId="22" fillId="0" borderId="11" xfId="0" applyNumberFormat="1" applyFont="1" applyBorder="1" applyAlignment="1">
      <alignment/>
    </xf>
    <xf numFmtId="10" fontId="22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22" fillId="0" borderId="11" xfId="0" applyFont="1" applyBorder="1" applyAlignment="1">
      <alignment/>
    </xf>
    <xf numFmtId="10" fontId="0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9" fontId="0" fillId="0" borderId="11" xfId="70" applyFont="1" applyBorder="1" applyAlignment="1">
      <alignment/>
    </xf>
    <xf numFmtId="10" fontId="0" fillId="0" borderId="11" xfId="65" applyNumberFormat="1" applyFont="1" applyBorder="1" applyAlignment="1">
      <alignment/>
    </xf>
    <xf numFmtId="9" fontId="0" fillId="0" borderId="0" xfId="70" applyFont="1" applyAlignment="1">
      <alignment/>
    </xf>
    <xf numFmtId="0" fontId="22" fillId="0" borderId="11" xfId="0" applyFont="1" applyBorder="1" applyAlignment="1">
      <alignment horizontal="center"/>
    </xf>
    <xf numFmtId="10" fontId="0" fillId="0" borderId="11" xfId="0" applyNumberFormat="1" applyBorder="1" applyAlignment="1">
      <alignment/>
    </xf>
    <xf numFmtId="0" fontId="26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Font="1" applyFill="1" applyBorder="1" applyAlignment="1">
      <alignment/>
    </xf>
    <xf numFmtId="0" fontId="22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Fill="1" applyBorder="1" applyAlignment="1">
      <alignment/>
    </xf>
    <xf numFmtId="0" fontId="21" fillId="0" borderId="11" xfId="0" applyFont="1" applyBorder="1" applyAlignment="1">
      <alignment horizontal="center"/>
    </xf>
    <xf numFmtId="49" fontId="0" fillId="0" borderId="11" xfId="0" applyNumberFormat="1" applyBorder="1" applyAlignment="1">
      <alignment/>
    </xf>
    <xf numFmtId="49" fontId="22" fillId="0" borderId="11" xfId="0" applyNumberFormat="1" applyFont="1" applyBorder="1" applyAlignment="1">
      <alignment/>
    </xf>
    <xf numFmtId="49" fontId="22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24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2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2" fillId="0" borderId="18" xfId="0" applyFont="1" applyBorder="1" applyAlignment="1">
      <alignment horizontal="centerContinuous"/>
    </xf>
    <xf numFmtId="0" fontId="22" fillId="0" borderId="19" xfId="0" applyFont="1" applyBorder="1" applyAlignment="1">
      <alignment horizontal="centerContinuous"/>
    </xf>
    <xf numFmtId="0" fontId="22" fillId="0" borderId="20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3" fontId="22" fillId="0" borderId="22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3" fontId="0" fillId="0" borderId="17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3" fontId="22" fillId="0" borderId="17" xfId="0" applyNumberFormat="1" applyFont="1" applyBorder="1" applyAlignment="1">
      <alignment/>
    </xf>
    <xf numFmtId="3" fontId="22" fillId="0" borderId="23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22" fillId="0" borderId="28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22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 textRotation="90"/>
    </xf>
    <xf numFmtId="0" fontId="0" fillId="0" borderId="11" xfId="0" applyBorder="1" applyAlignment="1">
      <alignment horizontal="centerContinuous" vertical="center" wrapText="1"/>
    </xf>
    <xf numFmtId="0" fontId="22" fillId="0" borderId="11" xfId="0" applyFont="1" applyBorder="1" applyAlignment="1">
      <alignment horizontal="centerContinuous" vertical="center" wrapText="1"/>
    </xf>
    <xf numFmtId="3" fontId="0" fillId="0" borderId="11" xfId="0" applyNumberFormat="1" applyBorder="1" applyAlignment="1">
      <alignment vertical="center"/>
    </xf>
    <xf numFmtId="3" fontId="22" fillId="0" borderId="11" xfId="0" applyNumberFormat="1" applyFont="1" applyBorder="1" applyAlignment="1">
      <alignment vertical="center"/>
    </xf>
    <xf numFmtId="164" fontId="22" fillId="0" borderId="11" xfId="46" applyNumberFormat="1" applyFont="1" applyBorder="1" applyAlignment="1">
      <alignment vertical="center"/>
    </xf>
    <xf numFmtId="164" fontId="22" fillId="0" borderId="11" xfId="46" applyNumberFormat="1" applyFont="1" applyBorder="1" applyAlignment="1">
      <alignment horizontal="right" vertical="center"/>
    </xf>
    <xf numFmtId="0" fontId="0" fillId="0" borderId="0" xfId="0" applyAlignment="1">
      <alignment horizontal="center" vertical="top"/>
    </xf>
    <xf numFmtId="0" fontId="20" fillId="0" borderId="11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49" fontId="21" fillId="0" borderId="11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0" fontId="30" fillId="0" borderId="11" xfId="0" applyFont="1" applyBorder="1" applyAlignment="1">
      <alignment/>
    </xf>
    <xf numFmtId="0" fontId="21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20" fillId="0" borderId="13" xfId="0" applyFont="1" applyFill="1" applyBorder="1" applyAlignment="1">
      <alignment wrapText="1"/>
    </xf>
    <xf numFmtId="0" fontId="20" fillId="0" borderId="0" xfId="0" applyFont="1" applyAlignment="1">
      <alignment wrapText="1"/>
    </xf>
    <xf numFmtId="3" fontId="22" fillId="0" borderId="11" xfId="0" applyNumberFormat="1" applyFont="1" applyBorder="1" applyAlignment="1" quotePrefix="1">
      <alignment/>
    </xf>
    <xf numFmtId="0" fontId="20" fillId="0" borderId="11" xfId="0" applyFont="1" applyBorder="1" applyAlignment="1">
      <alignment/>
    </xf>
    <xf numFmtId="0" fontId="25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wrapText="1"/>
    </xf>
    <xf numFmtId="3" fontId="0" fillId="0" borderId="0" xfId="0" applyNumberFormat="1" applyBorder="1" applyAlignment="1" quotePrefix="1">
      <alignment/>
    </xf>
    <xf numFmtId="0" fontId="25" fillId="0" borderId="0" xfId="0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3" fontId="22" fillId="0" borderId="11" xfId="0" applyNumberFormat="1" applyFont="1" applyFill="1" applyBorder="1" applyAlignment="1" quotePrefix="1">
      <alignment/>
    </xf>
    <xf numFmtId="0" fontId="25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3" fontId="20" fillId="0" borderId="11" xfId="0" applyNumberFormat="1" applyFont="1" applyBorder="1" applyAlignment="1">
      <alignment/>
    </xf>
    <xf numFmtId="0" fontId="20" fillId="0" borderId="0" xfId="0" applyFont="1" applyAlignment="1">
      <alignment/>
    </xf>
    <xf numFmtId="0" fontId="29" fillId="0" borderId="0" xfId="0" applyFont="1" applyAlignment="1">
      <alignment horizontal="center"/>
    </xf>
    <xf numFmtId="3" fontId="30" fillId="0" borderId="11" xfId="0" applyNumberFormat="1" applyFont="1" applyBorder="1" applyAlignment="1">
      <alignment/>
    </xf>
    <xf numFmtId="49" fontId="0" fillId="0" borderId="11" xfId="0" applyNumberFormat="1" applyBorder="1" applyAlignment="1">
      <alignment wrapText="1"/>
    </xf>
    <xf numFmtId="0" fontId="23" fillId="0" borderId="11" xfId="0" applyFont="1" applyBorder="1" applyAlignment="1">
      <alignment/>
    </xf>
    <xf numFmtId="49" fontId="30" fillId="0" borderId="11" xfId="0" applyNumberFormat="1" applyFont="1" applyBorder="1" applyAlignment="1">
      <alignment/>
    </xf>
    <xf numFmtId="0" fontId="3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vertical="justify" wrapText="1" shrinkToFit="1"/>
    </xf>
    <xf numFmtId="0" fontId="25" fillId="0" borderId="11" xfId="0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top" wrapText="1" shrinkToFit="1"/>
    </xf>
    <xf numFmtId="164" fontId="20" fillId="0" borderId="11" xfId="46" applyNumberFormat="1" applyFont="1" applyBorder="1" applyAlignment="1">
      <alignment/>
    </xf>
    <xf numFmtId="164" fontId="20" fillId="0" borderId="11" xfId="0" applyNumberFormat="1" applyFont="1" applyBorder="1" applyAlignment="1">
      <alignment/>
    </xf>
    <xf numFmtId="164" fontId="25" fillId="0" borderId="11" xfId="46" applyNumberFormat="1" applyFont="1" applyBorder="1" applyAlignment="1">
      <alignment/>
    </xf>
    <xf numFmtId="0" fontId="20" fillId="0" borderId="11" xfId="0" applyFont="1" applyBorder="1" applyAlignment="1">
      <alignment horizontal="center" textRotation="90"/>
    </xf>
    <xf numFmtId="0" fontId="25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164" fontId="0" fillId="0" borderId="11" xfId="46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164" fontId="22" fillId="0" borderId="11" xfId="46" applyNumberFormat="1" applyFont="1" applyBorder="1" applyAlignment="1">
      <alignment/>
    </xf>
    <xf numFmtId="1" fontId="0" fillId="0" borderId="11" xfId="0" applyNumberFormat="1" applyBorder="1" applyAlignment="1">
      <alignment horizontal="center"/>
    </xf>
    <xf numFmtId="164" fontId="0" fillId="0" borderId="0" xfId="46" applyNumberFormat="1" applyAlignment="1">
      <alignment/>
    </xf>
    <xf numFmtId="0" fontId="20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32" fillId="0" borderId="0" xfId="62" applyFill="1" applyProtection="1">
      <alignment/>
      <protection locked="0"/>
    </xf>
    <xf numFmtId="0" fontId="32" fillId="0" borderId="0" xfId="62" applyFill="1" applyProtection="1">
      <alignment/>
      <protection/>
    </xf>
    <xf numFmtId="0" fontId="34" fillId="0" borderId="0" xfId="63" applyFont="1" applyFill="1" applyAlignment="1">
      <alignment horizontal="right"/>
      <protection/>
    </xf>
    <xf numFmtId="0" fontId="35" fillId="0" borderId="30" xfId="62" applyFont="1" applyFill="1" applyBorder="1" applyAlignment="1" applyProtection="1">
      <alignment horizontal="center" vertical="center" wrapText="1"/>
      <protection/>
    </xf>
    <xf numFmtId="0" fontId="35" fillId="0" borderId="31" xfId="62" applyFont="1" applyFill="1" applyBorder="1" applyAlignment="1" applyProtection="1">
      <alignment horizontal="center" vertical="center"/>
      <protection/>
    </xf>
    <xf numFmtId="0" fontId="35" fillId="0" borderId="32" xfId="62" applyFont="1" applyFill="1" applyBorder="1" applyAlignment="1" applyProtection="1">
      <alignment horizontal="center" vertical="center"/>
      <protection/>
    </xf>
    <xf numFmtId="0" fontId="36" fillId="0" borderId="33" xfId="62" applyFont="1" applyFill="1" applyBorder="1" applyAlignment="1" applyProtection="1">
      <alignment horizontal="left" vertical="center" indent="1"/>
      <protection/>
    </xf>
    <xf numFmtId="0" fontId="32" fillId="0" borderId="0" xfId="62" applyFill="1" applyAlignment="1" applyProtection="1">
      <alignment vertical="center"/>
      <protection/>
    </xf>
    <xf numFmtId="0" fontId="36" fillId="0" borderId="34" xfId="62" applyFont="1" applyFill="1" applyBorder="1" applyAlignment="1" applyProtection="1">
      <alignment horizontal="left" vertical="center" indent="1"/>
      <protection/>
    </xf>
    <xf numFmtId="0" fontId="36" fillId="0" borderId="13" xfId="62" applyFont="1" applyFill="1" applyBorder="1" applyAlignment="1" applyProtection="1">
      <alignment horizontal="left" vertical="center" wrapText="1" indent="1"/>
      <protection/>
    </xf>
    <xf numFmtId="168" fontId="36" fillId="0" borderId="13" xfId="62" applyNumberFormat="1" applyFont="1" applyFill="1" applyBorder="1" applyAlignment="1" applyProtection="1">
      <alignment vertical="center"/>
      <protection locked="0"/>
    </xf>
    <xf numFmtId="168" fontId="36" fillId="0" borderId="35" xfId="62" applyNumberFormat="1" applyFont="1" applyFill="1" applyBorder="1" applyAlignment="1" applyProtection="1">
      <alignment vertical="center"/>
      <protection/>
    </xf>
    <xf numFmtId="0" fontId="36" fillId="0" borderId="22" xfId="62" applyFont="1" applyFill="1" applyBorder="1" applyAlignment="1" applyProtection="1">
      <alignment horizontal="left" vertical="center" indent="1"/>
      <protection/>
    </xf>
    <xf numFmtId="0" fontId="36" fillId="0" borderId="11" xfId="62" applyFont="1" applyFill="1" applyBorder="1" applyAlignment="1" applyProtection="1">
      <alignment horizontal="left" vertical="center" wrapText="1" indent="1"/>
      <protection/>
    </xf>
    <xf numFmtId="168" fontId="36" fillId="0" borderId="11" xfId="62" applyNumberFormat="1" applyFont="1" applyFill="1" applyBorder="1" applyAlignment="1" applyProtection="1">
      <alignment vertical="center"/>
      <protection locked="0"/>
    </xf>
    <xf numFmtId="168" fontId="36" fillId="0" borderId="21" xfId="62" applyNumberFormat="1" applyFont="1" applyFill="1" applyBorder="1" applyAlignment="1" applyProtection="1">
      <alignment vertical="center"/>
      <protection/>
    </xf>
    <xf numFmtId="0" fontId="32" fillId="0" borderId="0" xfId="62" applyFill="1" applyAlignment="1" applyProtection="1">
      <alignment vertical="center"/>
      <protection locked="0"/>
    </xf>
    <xf numFmtId="0" fontId="36" fillId="0" borderId="10" xfId="62" applyFont="1" applyFill="1" applyBorder="1" applyAlignment="1" applyProtection="1">
      <alignment horizontal="left" vertical="center" wrapText="1" indent="1"/>
      <protection/>
    </xf>
    <xf numFmtId="168" fontId="36" fillId="0" borderId="10" xfId="62" applyNumberFormat="1" applyFont="1" applyFill="1" applyBorder="1" applyAlignment="1" applyProtection="1">
      <alignment vertical="center"/>
      <protection locked="0"/>
    </xf>
    <xf numFmtId="168" fontId="36" fillId="0" borderId="36" xfId="62" applyNumberFormat="1" applyFont="1" applyFill="1" applyBorder="1" applyAlignment="1" applyProtection="1">
      <alignment vertical="center"/>
      <protection/>
    </xf>
    <xf numFmtId="0" fontId="36" fillId="0" borderId="11" xfId="62" applyFont="1" applyFill="1" applyBorder="1" applyAlignment="1" applyProtection="1">
      <alignment horizontal="left" vertical="center" indent="1"/>
      <protection/>
    </xf>
    <xf numFmtId="0" fontId="35" fillId="0" borderId="37" xfId="62" applyFont="1" applyFill="1" applyBorder="1" applyAlignment="1" applyProtection="1">
      <alignment horizontal="left" vertical="center" indent="1"/>
      <protection/>
    </xf>
    <xf numFmtId="168" fontId="38" fillId="0" borderId="37" xfId="62" applyNumberFormat="1" applyFont="1" applyFill="1" applyBorder="1" applyAlignment="1" applyProtection="1">
      <alignment vertical="center"/>
      <protection/>
    </xf>
    <xf numFmtId="168" fontId="38" fillId="0" borderId="38" xfId="62" applyNumberFormat="1" applyFont="1" applyFill="1" applyBorder="1" applyAlignment="1" applyProtection="1">
      <alignment vertical="center"/>
      <protection/>
    </xf>
    <xf numFmtId="0" fontId="36" fillId="0" borderId="39" xfId="62" applyFont="1" applyFill="1" applyBorder="1" applyAlignment="1" applyProtection="1">
      <alignment horizontal="left" vertical="center" indent="1"/>
      <protection/>
    </xf>
    <xf numFmtId="0" fontId="36" fillId="0" borderId="10" xfId="62" applyFont="1" applyFill="1" applyBorder="1" applyAlignment="1" applyProtection="1">
      <alignment horizontal="left" vertical="center" indent="1"/>
      <protection/>
    </xf>
    <xf numFmtId="0" fontId="38" fillId="0" borderId="33" xfId="62" applyFont="1" applyFill="1" applyBorder="1" applyAlignment="1" applyProtection="1">
      <alignment horizontal="left" vertical="center" indent="1"/>
      <protection/>
    </xf>
    <xf numFmtId="0" fontId="35" fillId="0" borderId="37" xfId="62" applyFont="1" applyFill="1" applyBorder="1" applyAlignment="1" applyProtection="1">
      <alignment horizontal="left" indent="1"/>
      <protection/>
    </xf>
    <xf numFmtId="168" fontId="38" fillId="0" borderId="37" xfId="62" applyNumberFormat="1" applyFont="1" applyFill="1" applyBorder="1" applyProtection="1">
      <alignment/>
      <protection/>
    </xf>
    <xf numFmtId="168" fontId="38" fillId="0" borderId="38" xfId="62" applyNumberFormat="1" applyFont="1" applyFill="1" applyBorder="1" applyProtection="1">
      <alignment/>
      <protection/>
    </xf>
    <xf numFmtId="0" fontId="31" fillId="0" borderId="0" xfId="62" applyFont="1" applyFill="1" applyProtection="1">
      <alignment/>
      <protection/>
    </xf>
    <xf numFmtId="0" fontId="39" fillId="0" borderId="0" xfId="62" applyFont="1" applyFill="1" applyProtection="1">
      <alignment/>
      <protection locked="0"/>
    </xf>
    <xf numFmtId="0" fontId="33" fillId="0" borderId="0" xfId="62" applyFont="1" applyFill="1" applyProtection="1">
      <alignment/>
      <protection locked="0"/>
    </xf>
    <xf numFmtId="3" fontId="25" fillId="0" borderId="11" xfId="0" applyNumberFormat="1" applyFont="1" applyBorder="1" applyAlignment="1" applyProtection="1">
      <alignment/>
      <protection locked="0"/>
    </xf>
    <xf numFmtId="3" fontId="0" fillId="0" borderId="11" xfId="0" applyNumberFormat="1" applyBorder="1" applyAlignment="1">
      <alignment wrapText="1"/>
    </xf>
    <xf numFmtId="0" fontId="0" fillId="0" borderId="13" xfId="0" applyFont="1" applyFill="1" applyBorder="1" applyAlignment="1">
      <alignment/>
    </xf>
    <xf numFmtId="3" fontId="0" fillId="0" borderId="11" xfId="46" applyNumberFormat="1" applyFont="1" applyBorder="1" applyAlignment="1">
      <alignment vertical="center"/>
    </xf>
    <xf numFmtId="3" fontId="0" fillId="0" borderId="11" xfId="46" applyNumberFormat="1" applyBorder="1" applyAlignment="1">
      <alignment/>
    </xf>
    <xf numFmtId="3" fontId="22" fillId="0" borderId="11" xfId="46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70" applyNumberFormat="1" applyFont="1" applyBorder="1" applyAlignment="1">
      <alignment/>
    </xf>
    <xf numFmtId="3" fontId="0" fillId="0" borderId="11" xfId="65" applyNumberFormat="1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1" xfId="0" applyNumberFormat="1" applyBorder="1" applyAlignment="1">
      <alignment/>
    </xf>
    <xf numFmtId="0" fontId="21" fillId="0" borderId="0" xfId="0" applyFont="1" applyAlignment="1">
      <alignment/>
    </xf>
    <xf numFmtId="0" fontId="22" fillId="0" borderId="17" xfId="0" applyFont="1" applyBorder="1" applyAlignment="1">
      <alignment horizontal="centerContinuous"/>
    </xf>
    <xf numFmtId="3" fontId="22" fillId="0" borderId="40" xfId="0" applyNumberFormat="1" applyFont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43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22" fillId="0" borderId="4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2" fillId="0" borderId="17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2" fillId="0" borderId="17" xfId="0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2" fillId="0" borderId="49" xfId="0" applyFont="1" applyBorder="1" applyAlignment="1">
      <alignment horizontal="center"/>
    </xf>
    <xf numFmtId="0" fontId="22" fillId="0" borderId="50" xfId="0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0" fillId="0" borderId="14" xfId="46" applyNumberFormat="1" applyFont="1" applyBorder="1" applyAlignment="1">
      <alignment vertical="center"/>
    </xf>
    <xf numFmtId="3" fontId="0" fillId="0" borderId="10" xfId="46" applyNumberFormat="1" applyFont="1" applyBorder="1" applyAlignment="1">
      <alignment vertical="center"/>
    </xf>
    <xf numFmtId="0" fontId="25" fillId="0" borderId="51" xfId="0" applyFont="1" applyBorder="1" applyAlignment="1">
      <alignment horizontal="center" wrapText="1"/>
    </xf>
    <xf numFmtId="0" fontId="20" fillId="0" borderId="52" xfId="0" applyFont="1" applyBorder="1" applyAlignment="1">
      <alignment horizontal="center" wrapText="1"/>
    </xf>
    <xf numFmtId="0" fontId="22" fillId="0" borderId="4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0" fillId="0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7" fillId="0" borderId="53" xfId="62" applyFont="1" applyFill="1" applyBorder="1" applyAlignment="1" applyProtection="1">
      <alignment horizontal="left" vertical="center" indent="1"/>
      <protection/>
    </xf>
    <xf numFmtId="0" fontId="37" fillId="0" borderId="54" xfId="62" applyFont="1" applyFill="1" applyBorder="1" applyAlignment="1" applyProtection="1">
      <alignment horizontal="left" vertical="center" indent="1"/>
      <protection/>
    </xf>
    <xf numFmtId="0" fontId="37" fillId="0" borderId="55" xfId="62" applyFont="1" applyFill="1" applyBorder="1" applyAlignment="1" applyProtection="1">
      <alignment horizontal="left" vertical="center" indent="1"/>
      <protection/>
    </xf>
    <xf numFmtId="0" fontId="33" fillId="0" borderId="0" xfId="62" applyFont="1" applyFill="1" applyAlignment="1" applyProtection="1">
      <alignment horizontal="center" wrapText="1"/>
      <protection/>
    </xf>
    <xf numFmtId="0" fontId="33" fillId="0" borderId="0" xfId="62" applyFont="1" applyFill="1" applyAlignment="1" applyProtection="1">
      <alignment horizontal="center"/>
      <protection/>
    </xf>
    <xf numFmtId="0" fontId="22" fillId="0" borderId="0" xfId="0" applyFont="1" applyAlignment="1">
      <alignment/>
    </xf>
    <xf numFmtId="0" fontId="0" fillId="0" borderId="15" xfId="0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_SEGEDLETEK" xfId="62"/>
    <cellStyle name="Normál_táblázatokrendelethez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200025</xdr:colOff>
      <xdr:row>7</xdr:row>
      <xdr:rowOff>114300</xdr:rowOff>
    </xdr:from>
    <xdr:ext cx="180975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7429500" y="209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HaklikJne\Documents\G&#225;doros\2014.%20&#201;VI%20K&#214;LTS&#201;GVET&#201;SI%20T&#193;BL&#193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HaklikJne\Documents\G&#225;dorosment\2015_k&#246;lts&#233;gvet&#233;s\t&#225;bl&#225;zatokrendeleth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"/>
      <sheetName val="1.1 Önkormányzat"/>
      <sheetName val="1.2 Polgárm."/>
      <sheetName val="1.3 Óvoda"/>
      <sheetName val="1.4 Gondozási"/>
      <sheetName val="1.5 Műv. ház"/>
      <sheetName val="1.1-1.5 Bevétel összesen"/>
      <sheetName val="2. melléklet"/>
      <sheetName val="2.1-2.5. melléklet"/>
      <sheetName val="3. melléklet"/>
      <sheetName val="4. melléklet"/>
      <sheetName val="5. melléklet"/>
      <sheetName val="6.1. melléklet"/>
      <sheetName val="6.2. melléklet"/>
      <sheetName val="7. melléklet"/>
      <sheetName val="8. melléklet"/>
      <sheetName val="9. melléklet"/>
      <sheetName val="10.melléklet"/>
      <sheetName val="11.melléklet"/>
      <sheetName val="12.melléklet"/>
      <sheetName val="13.melléklet"/>
      <sheetName val="14 melléklet"/>
      <sheetName val="15. melléklet"/>
      <sheetName val="16.melléklet"/>
      <sheetName val="17.melléklet"/>
    </sheetNames>
    <sheetDataSet>
      <sheetData sheetId="1">
        <row r="7">
          <cell r="AE7">
            <v>0</v>
          </cell>
        </row>
      </sheetData>
      <sheetData sheetId="2">
        <row r="7">
          <cell r="E7">
            <v>0</v>
          </cell>
        </row>
      </sheetData>
      <sheetData sheetId="3">
        <row r="7">
          <cell r="K7">
            <v>0</v>
          </cell>
        </row>
      </sheetData>
      <sheetData sheetId="4">
        <row r="7">
          <cell r="O7">
            <v>0</v>
          </cell>
        </row>
      </sheetData>
      <sheetData sheetId="5">
        <row r="7">
          <cell r="M7">
            <v>0</v>
          </cell>
        </row>
      </sheetData>
      <sheetData sheetId="8">
        <row r="19">
          <cell r="BT19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view="pageLayout" workbookViewId="0" topLeftCell="A1">
      <selection activeCell="C50" sqref="C50"/>
    </sheetView>
  </sheetViews>
  <sheetFormatPr defaultColWidth="9.140625" defaultRowHeight="12.75"/>
  <cols>
    <col min="1" max="1" width="43.7109375" style="0" customWidth="1"/>
    <col min="2" max="4" width="10.7109375" style="0" customWidth="1"/>
    <col min="5" max="6" width="10.7109375" style="0" hidden="1" customWidth="1"/>
    <col min="7" max="7" width="13.7109375" style="0" hidden="1" customWidth="1"/>
  </cols>
  <sheetData>
    <row r="1" spans="1:7" ht="15.75">
      <c r="A1" s="1" t="s">
        <v>0</v>
      </c>
      <c r="B1" s="1"/>
      <c r="C1" s="1"/>
      <c r="D1" s="1"/>
      <c r="E1" s="1"/>
      <c r="F1" s="1"/>
      <c r="G1" s="2"/>
    </row>
    <row r="2" spans="1:7" ht="15.75">
      <c r="A2" s="1" t="s">
        <v>39</v>
      </c>
      <c r="B2" s="1"/>
      <c r="C2" s="1"/>
      <c r="D2" s="1"/>
      <c r="E2" s="1"/>
      <c r="F2" s="1"/>
      <c r="G2" s="2"/>
    </row>
    <row r="3" spans="4:7" ht="12.75">
      <c r="D3" s="214" t="s">
        <v>219</v>
      </c>
      <c r="F3" s="3"/>
      <c r="G3" s="3" t="s">
        <v>1</v>
      </c>
    </row>
    <row r="4" spans="1:7" ht="51">
      <c r="A4" s="37" t="s">
        <v>2</v>
      </c>
      <c r="B4" s="78" t="s">
        <v>543</v>
      </c>
      <c r="C4" s="78" t="s">
        <v>544</v>
      </c>
      <c r="D4" s="78" t="s">
        <v>545</v>
      </c>
      <c r="E4" s="78" t="s">
        <v>546</v>
      </c>
      <c r="F4" s="4" t="s">
        <v>5</v>
      </c>
      <c r="G4" s="5" t="s">
        <v>6</v>
      </c>
    </row>
    <row r="5" spans="1:8" ht="18" customHeight="1">
      <c r="A5" s="6" t="s">
        <v>7</v>
      </c>
      <c r="B5" s="7">
        <f>SUM(B6+B15+B21)</f>
        <v>693786</v>
      </c>
      <c r="C5" s="7">
        <f>SUM(C6+C15+C21)</f>
        <v>492595</v>
      </c>
      <c r="D5" s="7">
        <f>SUM(D6+D15+D21)</f>
        <v>347587</v>
      </c>
      <c r="E5" s="7">
        <f>SUM(E6+E15+E21+E20)</f>
        <v>0</v>
      </c>
      <c r="F5" s="7">
        <f>SUM(F6+F15+F21+F20)</f>
        <v>0</v>
      </c>
      <c r="G5" s="8" t="e">
        <f aca="true" t="shared" si="0" ref="G5:G10">(F5/E5)</f>
        <v>#DIV/0!</v>
      </c>
      <c r="H5" s="9"/>
    </row>
    <row r="6" spans="1:8" ht="18" customHeight="1">
      <c r="A6" s="10" t="s">
        <v>8</v>
      </c>
      <c r="B6" s="7">
        <f>SUM(B7:B14)</f>
        <v>244233</v>
      </c>
      <c r="C6" s="7">
        <f>SUM(C7:C14)</f>
        <v>60616</v>
      </c>
      <c r="D6" s="7">
        <f>SUM(D7:D14)</f>
        <v>47346</v>
      </c>
      <c r="E6" s="7">
        <f>SUM(E7:E14)</f>
        <v>0</v>
      </c>
      <c r="F6" s="7">
        <f>SUM(F7:F14)</f>
        <v>0</v>
      </c>
      <c r="G6" s="11" t="e">
        <f t="shared" si="0"/>
        <v>#DIV/0!</v>
      </c>
      <c r="H6" s="9"/>
    </row>
    <row r="7" spans="1:7" ht="18" customHeight="1">
      <c r="A7" s="12" t="s">
        <v>9</v>
      </c>
      <c r="B7" s="13">
        <v>4266</v>
      </c>
      <c r="C7" s="13">
        <f>6819</f>
        <v>6819</v>
      </c>
      <c r="D7" s="13">
        <v>2100</v>
      </c>
      <c r="E7" s="13"/>
      <c r="F7" s="13"/>
      <c r="G7" s="11" t="e">
        <f t="shared" si="0"/>
        <v>#DIV/0!</v>
      </c>
    </row>
    <row r="8" spans="1:7" ht="18" customHeight="1">
      <c r="A8" s="14" t="s">
        <v>10</v>
      </c>
      <c r="B8" s="13">
        <v>31927</v>
      </c>
      <c r="C8" s="13">
        <v>33034</v>
      </c>
      <c r="D8" s="13">
        <v>33482</v>
      </c>
      <c r="E8" s="13"/>
      <c r="F8" s="13"/>
      <c r="G8" s="11" t="e">
        <f t="shared" si="0"/>
        <v>#DIV/0!</v>
      </c>
    </row>
    <row r="9" spans="1:7" ht="18" customHeight="1">
      <c r="A9" s="14" t="s">
        <v>11</v>
      </c>
      <c r="B9" s="13">
        <v>195511</v>
      </c>
      <c r="C9" s="13">
        <v>13373</v>
      </c>
      <c r="D9" s="13">
        <v>4266</v>
      </c>
      <c r="E9" s="13"/>
      <c r="F9" s="13"/>
      <c r="G9" s="11" t="e">
        <f t="shared" si="0"/>
        <v>#DIV/0!</v>
      </c>
    </row>
    <row r="10" spans="1:7" ht="18" customHeight="1">
      <c r="A10" s="14" t="s">
        <v>530</v>
      </c>
      <c r="B10" s="15">
        <v>12095</v>
      </c>
      <c r="C10" s="15">
        <v>7120</v>
      </c>
      <c r="D10" s="15">
        <v>6000</v>
      </c>
      <c r="E10" s="15"/>
      <c r="F10" s="15"/>
      <c r="G10" s="11" t="e">
        <f t="shared" si="0"/>
        <v>#DIV/0!</v>
      </c>
    </row>
    <row r="11" spans="1:7" ht="18" customHeight="1">
      <c r="A11" s="14" t="s">
        <v>547</v>
      </c>
      <c r="B11" s="15">
        <v>8</v>
      </c>
      <c r="C11" s="15">
        <v>10</v>
      </c>
      <c r="D11" s="15"/>
      <c r="E11" s="15"/>
      <c r="F11" s="15"/>
      <c r="G11" s="11"/>
    </row>
    <row r="12" spans="1:7" ht="18" customHeight="1">
      <c r="A12" s="14" t="s">
        <v>528</v>
      </c>
      <c r="B12" s="15"/>
      <c r="C12" s="15"/>
      <c r="D12" s="15">
        <v>1300</v>
      </c>
      <c r="E12" s="16"/>
      <c r="F12" s="15"/>
      <c r="G12" s="8"/>
    </row>
    <row r="13" spans="1:7" ht="18" customHeight="1">
      <c r="A13" s="14" t="s">
        <v>12</v>
      </c>
      <c r="B13" s="15">
        <v>222</v>
      </c>
      <c r="C13" s="15">
        <v>196</v>
      </c>
      <c r="D13" s="15">
        <v>198</v>
      </c>
      <c r="E13" s="16"/>
      <c r="F13" s="15"/>
      <c r="G13" s="8"/>
    </row>
    <row r="14" spans="1:7" ht="18" customHeight="1">
      <c r="A14" s="14" t="s">
        <v>13</v>
      </c>
      <c r="B14" s="15">
        <v>204</v>
      </c>
      <c r="C14" s="220">
        <v>64</v>
      </c>
      <c r="D14" s="16"/>
      <c r="E14" s="16"/>
      <c r="F14" s="15"/>
      <c r="G14" s="8"/>
    </row>
    <row r="15" spans="1:7" ht="18" customHeight="1">
      <c r="A15" s="10" t="s">
        <v>14</v>
      </c>
      <c r="B15" s="7">
        <f>SUM(B19+B16)</f>
        <v>394213</v>
      </c>
      <c r="C15" s="7">
        <f>SUM(C19+C16)</f>
        <v>375988</v>
      </c>
      <c r="D15" s="7">
        <f>SUM(D19+D16)</f>
        <v>249841</v>
      </c>
      <c r="E15" s="13"/>
      <c r="F15" s="13"/>
      <c r="G15" s="11" t="e">
        <f aca="true" t="shared" si="1" ref="G15:G26">(F15/E15)</f>
        <v>#DIV/0!</v>
      </c>
    </row>
    <row r="16" spans="1:7" ht="18" customHeight="1">
      <c r="A16" s="14" t="s">
        <v>15</v>
      </c>
      <c r="B16" s="13">
        <v>120166</v>
      </c>
      <c r="C16" s="13">
        <v>131813</v>
      </c>
      <c r="D16" s="13">
        <f>16966+17710+700</f>
        <v>35376</v>
      </c>
      <c r="E16" s="13"/>
      <c r="F16" s="13"/>
      <c r="G16" s="11" t="e">
        <f t="shared" si="1"/>
        <v>#DIV/0!</v>
      </c>
    </row>
    <row r="17" spans="1:7" ht="18" customHeight="1">
      <c r="A17" s="14" t="s">
        <v>16</v>
      </c>
      <c r="B17" s="13">
        <v>7028</v>
      </c>
      <c r="C17" s="13">
        <v>16999</v>
      </c>
      <c r="D17" s="13">
        <v>16966</v>
      </c>
      <c r="E17" s="13"/>
      <c r="F17" s="13"/>
      <c r="G17" s="11" t="e">
        <f t="shared" si="1"/>
        <v>#DIV/0!</v>
      </c>
    </row>
    <row r="18" spans="1:7" ht="18" customHeight="1">
      <c r="A18" s="14" t="s">
        <v>529</v>
      </c>
      <c r="B18" s="13"/>
      <c r="C18" s="13">
        <v>110</v>
      </c>
      <c r="D18" s="13">
        <v>700</v>
      </c>
      <c r="E18" s="13"/>
      <c r="F18" s="13"/>
      <c r="G18" s="11"/>
    </row>
    <row r="19" spans="1:8" ht="18" customHeight="1">
      <c r="A19" s="14" t="s">
        <v>17</v>
      </c>
      <c r="B19" s="13">
        <v>274047</v>
      </c>
      <c r="C19" s="13">
        <v>244175</v>
      </c>
      <c r="D19" s="13">
        <v>214465</v>
      </c>
      <c r="E19" s="13"/>
      <c r="F19" s="13"/>
      <c r="G19" s="11" t="e">
        <f t="shared" si="1"/>
        <v>#DIV/0!</v>
      </c>
      <c r="H19" s="9"/>
    </row>
    <row r="20" spans="1:8" ht="18" customHeight="1">
      <c r="A20" s="10" t="s">
        <v>18</v>
      </c>
      <c r="B20" s="7">
        <v>100</v>
      </c>
      <c r="C20" s="7">
        <v>100</v>
      </c>
      <c r="D20" s="7"/>
      <c r="E20" s="13"/>
      <c r="F20" s="13"/>
      <c r="G20" s="11" t="e">
        <f t="shared" si="1"/>
        <v>#DIV/0!</v>
      </c>
      <c r="H20" s="9"/>
    </row>
    <row r="21" spans="1:8" ht="18" customHeight="1">
      <c r="A21" s="10" t="s">
        <v>19</v>
      </c>
      <c r="B21" s="7">
        <f>SUM(B22:B27)</f>
        <v>55340</v>
      </c>
      <c r="C21" s="7">
        <f>SUM(C22:C27)</f>
        <v>55991</v>
      </c>
      <c r="D21" s="7">
        <f>SUM(D22:D27)</f>
        <v>50400</v>
      </c>
      <c r="E21" s="7">
        <v>0</v>
      </c>
      <c r="F21" s="7">
        <f>SUM(F22:F27)</f>
        <v>0</v>
      </c>
      <c r="G21" s="11" t="e">
        <f t="shared" si="1"/>
        <v>#DIV/0!</v>
      </c>
      <c r="H21" s="9"/>
    </row>
    <row r="22" spans="1:7" ht="18" customHeight="1">
      <c r="A22" s="14" t="s">
        <v>20</v>
      </c>
      <c r="B22" s="13">
        <v>9397</v>
      </c>
      <c r="C22" s="13">
        <v>8836</v>
      </c>
      <c r="D22" s="13">
        <v>9500</v>
      </c>
      <c r="E22" s="13"/>
      <c r="F22" s="13"/>
      <c r="G22" s="11" t="e">
        <f t="shared" si="1"/>
        <v>#DIV/0!</v>
      </c>
    </row>
    <row r="23" spans="1:7" ht="18" customHeight="1">
      <c r="A23" s="14" t="s">
        <v>21</v>
      </c>
      <c r="B23" s="13">
        <v>39810</v>
      </c>
      <c r="C23" s="13">
        <v>41388</v>
      </c>
      <c r="D23" s="13">
        <v>35000</v>
      </c>
      <c r="E23" s="13"/>
      <c r="F23" s="13"/>
      <c r="G23" s="11" t="e">
        <f t="shared" si="1"/>
        <v>#DIV/0!</v>
      </c>
    </row>
    <row r="24" spans="1:8" ht="18" customHeight="1">
      <c r="A24" s="14" t="s">
        <v>22</v>
      </c>
      <c r="B24" s="13">
        <v>4579</v>
      </c>
      <c r="C24" s="13">
        <v>4896</v>
      </c>
      <c r="D24" s="13">
        <v>4600</v>
      </c>
      <c r="E24" s="13"/>
      <c r="F24" s="13"/>
      <c r="G24" s="11" t="e">
        <f t="shared" si="1"/>
        <v>#DIV/0!</v>
      </c>
      <c r="H24" s="9"/>
    </row>
    <row r="25" spans="1:7" ht="18" customHeight="1">
      <c r="A25" s="14" t="s">
        <v>23</v>
      </c>
      <c r="B25" s="13">
        <v>1066</v>
      </c>
      <c r="C25" s="13">
        <v>756</v>
      </c>
      <c r="D25" s="13">
        <v>1000</v>
      </c>
      <c r="E25" s="13"/>
      <c r="F25" s="13"/>
      <c r="G25" s="11" t="e">
        <f t="shared" si="1"/>
        <v>#DIV/0!</v>
      </c>
    </row>
    <row r="26" spans="1:7" ht="18" customHeight="1">
      <c r="A26" s="14" t="s">
        <v>24</v>
      </c>
      <c r="B26" s="13">
        <v>293</v>
      </c>
      <c r="C26" s="13">
        <v>111</v>
      </c>
      <c r="D26" s="13">
        <v>300</v>
      </c>
      <c r="E26" s="13"/>
      <c r="F26" s="13"/>
      <c r="G26" s="11" t="e">
        <f t="shared" si="1"/>
        <v>#DIV/0!</v>
      </c>
    </row>
    <row r="27" spans="1:7" ht="18" customHeight="1">
      <c r="A27" s="14" t="s">
        <v>25</v>
      </c>
      <c r="B27" s="15">
        <v>195</v>
      </c>
      <c r="C27" s="220">
        <v>4</v>
      </c>
      <c r="D27" s="16"/>
      <c r="E27" s="16"/>
      <c r="F27" s="15"/>
      <c r="G27" s="8"/>
    </row>
    <row r="28" spans="1:7" ht="18" customHeight="1">
      <c r="A28" s="6" t="s">
        <v>26</v>
      </c>
      <c r="B28" s="7">
        <f>SUM(B29+B30+B31+B34)</f>
        <v>1045287</v>
      </c>
      <c r="C28" s="7">
        <f>SUM(C29+C30+C31+C34)</f>
        <v>28219</v>
      </c>
      <c r="D28" s="7">
        <f>SUM(D29+D30+D31+D34)</f>
        <v>126511</v>
      </c>
      <c r="E28" s="7">
        <v>0</v>
      </c>
      <c r="F28" s="7">
        <f>SUM(F29+F30+F31+F34)</f>
        <v>0</v>
      </c>
      <c r="G28" s="8" t="e">
        <f>(F28/E28)</f>
        <v>#DIV/0!</v>
      </c>
    </row>
    <row r="29" spans="1:7" ht="18" customHeight="1">
      <c r="A29" s="17" t="s">
        <v>27</v>
      </c>
      <c r="B29" s="13">
        <v>100</v>
      </c>
      <c r="C29" s="13">
        <v>836</v>
      </c>
      <c r="D29" s="13"/>
      <c r="E29" s="13"/>
      <c r="F29" s="13"/>
      <c r="G29" s="8"/>
    </row>
    <row r="30" spans="1:7" ht="18" customHeight="1">
      <c r="A30" s="17" t="s">
        <v>28</v>
      </c>
      <c r="B30" s="13">
        <v>34401</v>
      </c>
      <c r="C30" s="13">
        <v>26914</v>
      </c>
      <c r="D30" s="13"/>
      <c r="E30" s="13"/>
      <c r="F30" s="13"/>
      <c r="G30" s="11" t="e">
        <f>SUM(F30/E30)</f>
        <v>#DIV/0!</v>
      </c>
    </row>
    <row r="31" spans="1:7" ht="18" customHeight="1">
      <c r="A31" s="14" t="s">
        <v>29</v>
      </c>
      <c r="B31" s="13">
        <v>1009098</v>
      </c>
      <c r="C31" s="13"/>
      <c r="D31" s="13">
        <v>123511</v>
      </c>
      <c r="E31" s="13"/>
      <c r="F31" s="13"/>
      <c r="G31" s="11" t="e">
        <f aca="true" t="shared" si="2" ref="G31:G37">(F31/E31)</f>
        <v>#DIV/0!</v>
      </c>
    </row>
    <row r="32" spans="1:7" ht="18" customHeight="1">
      <c r="A32" s="14" t="s">
        <v>30</v>
      </c>
      <c r="B32" s="13">
        <v>10098098</v>
      </c>
      <c r="C32" s="13"/>
      <c r="D32" s="13">
        <f>32892+74384+16235</f>
        <v>123511</v>
      </c>
      <c r="E32" s="13"/>
      <c r="F32" s="13"/>
      <c r="G32" s="11" t="e">
        <f t="shared" si="2"/>
        <v>#DIV/0!</v>
      </c>
    </row>
    <row r="33" spans="1:7" ht="18" customHeight="1">
      <c r="A33" s="14" t="s">
        <v>31</v>
      </c>
      <c r="B33" s="13"/>
      <c r="C33" s="13"/>
      <c r="D33" s="13"/>
      <c r="E33" s="13"/>
      <c r="F33" s="13"/>
      <c r="G33" s="11" t="e">
        <f t="shared" si="2"/>
        <v>#DIV/0!</v>
      </c>
    </row>
    <row r="34" spans="1:7" ht="18" customHeight="1">
      <c r="A34" s="18" t="s">
        <v>32</v>
      </c>
      <c r="B34" s="19">
        <v>1688</v>
      </c>
      <c r="C34" s="19">
        <v>469</v>
      </c>
      <c r="D34" s="19">
        <v>3000</v>
      </c>
      <c r="E34" s="19"/>
      <c r="F34" s="19"/>
      <c r="G34" s="11" t="e">
        <f t="shared" si="2"/>
        <v>#DIV/0!</v>
      </c>
    </row>
    <row r="35" spans="1:7" ht="18" customHeight="1">
      <c r="A35" s="6" t="s">
        <v>33</v>
      </c>
      <c r="B35" s="7">
        <f>SUM(B36:B38)</f>
        <v>29432</v>
      </c>
      <c r="C35" s="7">
        <f>SUM(C36:C38)</f>
        <v>122016</v>
      </c>
      <c r="D35" s="7">
        <f>SUM(D36:D38)</f>
        <v>13199</v>
      </c>
      <c r="E35" s="7">
        <v>0</v>
      </c>
      <c r="F35" s="7">
        <f>SUM(F36)</f>
        <v>0</v>
      </c>
      <c r="G35" s="11" t="e">
        <f t="shared" si="2"/>
        <v>#DIV/0!</v>
      </c>
    </row>
    <row r="36" spans="1:7" ht="18" customHeight="1">
      <c r="A36" s="14" t="s">
        <v>34</v>
      </c>
      <c r="B36" s="19">
        <v>29432</v>
      </c>
      <c r="C36" s="19">
        <v>25691</v>
      </c>
      <c r="D36" s="19"/>
      <c r="E36" s="19"/>
      <c r="F36" s="7"/>
      <c r="G36" s="11" t="e">
        <f t="shared" si="2"/>
        <v>#DIV/0!</v>
      </c>
    </row>
    <row r="37" spans="1:7" ht="18" customHeight="1">
      <c r="A37" s="14" t="s">
        <v>35</v>
      </c>
      <c r="B37" s="19"/>
      <c r="C37" s="19">
        <v>96325</v>
      </c>
      <c r="D37" s="19"/>
      <c r="E37" s="19"/>
      <c r="F37" s="7"/>
      <c r="G37" s="11" t="e">
        <f t="shared" si="2"/>
        <v>#DIV/0!</v>
      </c>
    </row>
    <row r="38" spans="1:7" ht="18" customHeight="1">
      <c r="A38" s="14" t="s">
        <v>36</v>
      </c>
      <c r="B38" s="38"/>
      <c r="C38" s="38"/>
      <c r="D38" s="38">
        <v>13199</v>
      </c>
      <c r="E38" s="19"/>
      <c r="F38" s="7"/>
      <c r="G38" s="11"/>
    </row>
    <row r="39" spans="1:7" ht="18" customHeight="1">
      <c r="A39" s="6" t="s">
        <v>37</v>
      </c>
      <c r="B39" s="7">
        <f>SUM(B40)</f>
        <v>880</v>
      </c>
      <c r="C39" s="7">
        <f>SUM(C40)</f>
        <v>24701</v>
      </c>
      <c r="D39" s="7">
        <f>SUM(D40)</f>
        <v>10000</v>
      </c>
      <c r="E39" s="7">
        <v>0</v>
      </c>
      <c r="F39" s="7">
        <f>SUM(F40)</f>
        <v>0</v>
      </c>
      <c r="G39" s="8"/>
    </row>
    <row r="40" spans="1:7" ht="18" customHeight="1">
      <c r="A40" s="14" t="s">
        <v>527</v>
      </c>
      <c r="B40" s="13">
        <v>880</v>
      </c>
      <c r="C40" s="13">
        <v>24701</v>
      </c>
      <c r="D40" s="13">
        <v>10000</v>
      </c>
      <c r="E40" s="13"/>
      <c r="F40" s="13"/>
      <c r="G40" s="8"/>
    </row>
    <row r="41" spans="1:7" ht="18" customHeight="1">
      <c r="A41" s="14" t="s">
        <v>559</v>
      </c>
      <c r="B41" s="13"/>
      <c r="C41" s="13">
        <v>7618</v>
      </c>
      <c r="D41" s="13"/>
      <c r="E41" s="13"/>
      <c r="F41" s="13"/>
      <c r="G41" s="8"/>
    </row>
    <row r="42" spans="1:8" ht="18" customHeight="1">
      <c r="A42" s="20" t="s">
        <v>38</v>
      </c>
      <c r="B42" s="7">
        <f>SUM(B5+B28+B35+B39+B20)</f>
        <v>1769485</v>
      </c>
      <c r="C42" s="7">
        <f>SUM(C5+C28+C35+C39+C20+C41)</f>
        <v>675249</v>
      </c>
      <c r="D42" s="7">
        <f>SUM(D5+D28+D35+D39+D20)</f>
        <v>497297</v>
      </c>
      <c r="E42" s="7">
        <v>0</v>
      </c>
      <c r="F42" s="7" t="e">
        <f>SUM(F5+F28+F35+F39+#REF!)</f>
        <v>#REF!</v>
      </c>
      <c r="G42" s="8" t="e">
        <f>(F42/E42)</f>
        <v>#REF!</v>
      </c>
      <c r="H42" s="9"/>
    </row>
    <row r="43" spans="2:4" ht="12.75">
      <c r="B43" s="9"/>
      <c r="C43" s="9"/>
      <c r="D43" s="9"/>
    </row>
    <row r="44" spans="2:4" ht="12.75">
      <c r="B44" s="9"/>
      <c r="C44" s="9"/>
      <c r="D44" s="9"/>
    </row>
    <row r="45" spans="1:4" ht="15">
      <c r="A45" s="21"/>
      <c r="B45" s="9"/>
      <c r="C45" s="9"/>
      <c r="D45" s="9"/>
    </row>
    <row r="46" spans="2:4" ht="12.75">
      <c r="B46" s="9"/>
      <c r="C46" s="9"/>
      <c r="D46" s="9"/>
    </row>
    <row r="47" spans="2:4" ht="12.75">
      <c r="B47" s="9"/>
      <c r="C47" s="9"/>
      <c r="D47" s="9"/>
    </row>
    <row r="48" spans="1:4" ht="15">
      <c r="A48" s="21"/>
      <c r="B48" s="9"/>
      <c r="C48" s="9"/>
      <c r="D48" s="9"/>
    </row>
    <row r="49" spans="2:4" ht="12.75">
      <c r="B49" s="9"/>
      <c r="C49" s="9"/>
      <c r="D49" s="9"/>
    </row>
    <row r="50" spans="2:4" ht="12.75">
      <c r="B50" s="9"/>
      <c r="C50" s="9"/>
      <c r="D50" s="9"/>
    </row>
    <row r="51" spans="2:4" ht="12.75">
      <c r="B51" s="9"/>
      <c r="C51" s="9"/>
      <c r="D51" s="9"/>
    </row>
    <row r="52" spans="2:4" ht="12.75">
      <c r="B52" s="9"/>
      <c r="C52" s="9"/>
      <c r="D52" s="9"/>
    </row>
    <row r="53" spans="2:4" ht="12.75">
      <c r="B53" s="9"/>
      <c r="C53" s="9"/>
      <c r="D53" s="9"/>
    </row>
    <row r="54" spans="2:4" ht="12.75">
      <c r="B54" s="9"/>
      <c r="C54" s="9"/>
      <c r="D54" s="9"/>
    </row>
    <row r="55" spans="2:4" ht="12.75">
      <c r="B55" s="9"/>
      <c r="C55" s="9"/>
      <c r="D55" s="9"/>
    </row>
    <row r="56" spans="2:4" ht="12.75">
      <c r="B56" s="9"/>
      <c r="C56" s="9"/>
      <c r="D56" s="9"/>
    </row>
    <row r="57" spans="2:4" ht="12.75">
      <c r="B57" s="9"/>
      <c r="C57" s="9"/>
      <c r="D57" s="9"/>
    </row>
    <row r="58" spans="2:4" ht="12.75">
      <c r="B58" s="9"/>
      <c r="C58" s="9"/>
      <c r="D58" s="9"/>
    </row>
    <row r="59" spans="2:4" ht="12.75"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</sheetData>
  <sheetProtection/>
  <printOptions horizontalCentered="1"/>
  <pageMargins left="0.7874015748031497" right="0.7874015748031497" top="0.984251968503937" bottom="0.29" header="0.5118110236220472" footer="0.5118110236220472"/>
  <pageSetup horizontalDpi="600" verticalDpi="600" orientation="portrait" paperSize="9" r:id="rId3"/>
  <headerFooter alignWithMargins="0">
    <oddHeader>&amp;C1. melléklet az 1/2015. (III. 1.) önkormányzati rendelethez
</oddHeader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view="pageLayout" workbookViewId="0" topLeftCell="A1">
      <selection activeCell="H2" sqref="H2"/>
    </sheetView>
  </sheetViews>
  <sheetFormatPr defaultColWidth="9.140625" defaultRowHeight="12.75"/>
  <cols>
    <col min="1" max="1" width="5.28125" style="0" customWidth="1"/>
    <col min="2" max="2" width="25.7109375" style="0" customWidth="1"/>
    <col min="3" max="3" width="10.140625" style="0" customWidth="1"/>
    <col min="5" max="5" width="9.28125" style="0" customWidth="1"/>
    <col min="8" max="8" width="32.140625" style="0" customWidth="1"/>
  </cols>
  <sheetData>
    <row r="1" spans="1:8" ht="15.75">
      <c r="A1" s="255" t="s">
        <v>228</v>
      </c>
      <c r="B1" s="236"/>
      <c r="C1" s="236"/>
      <c r="D1" s="236"/>
      <c r="E1" s="236"/>
      <c r="F1" s="236"/>
      <c r="G1" s="236"/>
      <c r="H1" s="236"/>
    </row>
    <row r="2" spans="1:8" ht="12.75">
      <c r="A2" s="39"/>
      <c r="B2" s="39"/>
      <c r="C2" s="39"/>
      <c r="D2" s="39"/>
      <c r="E2" s="39"/>
      <c r="F2" s="39"/>
      <c r="G2" s="39"/>
      <c r="H2" s="39"/>
    </row>
    <row r="3" spans="1:8" ht="12.75">
      <c r="A3" s="39"/>
      <c r="B3" s="39"/>
      <c r="C3" s="39"/>
      <c r="D3" s="39"/>
      <c r="E3" s="39"/>
      <c r="F3" s="39"/>
      <c r="G3" s="39"/>
      <c r="H3" s="39"/>
    </row>
    <row r="4" spans="1:8" ht="12.75">
      <c r="A4" s="39"/>
      <c r="B4" s="39"/>
      <c r="C4" s="39"/>
      <c r="D4" s="39"/>
      <c r="E4" s="39"/>
      <c r="F4" s="39"/>
      <c r="G4" s="39"/>
      <c r="H4" s="39"/>
    </row>
    <row r="5" ht="12.75">
      <c r="H5" s="3" t="s">
        <v>120</v>
      </c>
    </row>
    <row r="6" spans="1:8" ht="12.75">
      <c r="A6" s="265" t="s">
        <v>121</v>
      </c>
      <c r="B6" s="300" t="s">
        <v>122</v>
      </c>
      <c r="C6" s="301" t="s">
        <v>532</v>
      </c>
      <c r="D6" s="301" t="s">
        <v>533</v>
      </c>
      <c r="E6" s="234" t="s">
        <v>3</v>
      </c>
      <c r="F6" s="234"/>
      <c r="G6" s="234"/>
      <c r="H6" s="300" t="s">
        <v>123</v>
      </c>
    </row>
    <row r="7" spans="1:8" ht="12.75">
      <c r="A7" s="265"/>
      <c r="B7" s="300"/>
      <c r="C7" s="302"/>
      <c r="D7" s="302"/>
      <c r="E7" s="10" t="s">
        <v>4</v>
      </c>
      <c r="F7" s="10" t="s">
        <v>42</v>
      </c>
      <c r="G7" s="10" t="s">
        <v>5</v>
      </c>
      <c r="H7" s="300"/>
    </row>
    <row r="8" spans="1:8" ht="39.75" customHeight="1">
      <c r="A8" s="24" t="s">
        <v>43</v>
      </c>
      <c r="B8" s="17" t="s">
        <v>124</v>
      </c>
      <c r="C8" s="207">
        <v>74384</v>
      </c>
      <c r="D8" s="13">
        <v>10000</v>
      </c>
      <c r="E8" s="13">
        <v>84384</v>
      </c>
      <c r="F8" s="13"/>
      <c r="G8" s="13"/>
      <c r="H8" s="17" t="s">
        <v>224</v>
      </c>
    </row>
    <row r="9" spans="1:8" ht="37.5" customHeight="1">
      <c r="A9" s="24" t="s">
        <v>45</v>
      </c>
      <c r="B9" s="17" t="s">
        <v>154</v>
      </c>
      <c r="C9" s="207"/>
      <c r="D9" s="13">
        <v>347</v>
      </c>
      <c r="E9" s="13">
        <v>347</v>
      </c>
      <c r="F9" s="13"/>
      <c r="G9" s="13"/>
      <c r="H9" s="17" t="s">
        <v>222</v>
      </c>
    </row>
    <row r="10" spans="1:8" ht="37.5" customHeight="1">
      <c r="A10" s="24" t="s">
        <v>47</v>
      </c>
      <c r="B10" s="17" t="s">
        <v>124</v>
      </c>
      <c r="C10" s="207"/>
      <c r="D10" s="13">
        <v>1000</v>
      </c>
      <c r="E10" s="13">
        <v>1000</v>
      </c>
      <c r="F10" s="13"/>
      <c r="G10" s="13"/>
      <c r="H10" s="17" t="s">
        <v>223</v>
      </c>
    </row>
    <row r="11" spans="1:8" ht="37.5" customHeight="1">
      <c r="A11" s="24" t="s">
        <v>54</v>
      </c>
      <c r="B11" s="17" t="s">
        <v>124</v>
      </c>
      <c r="C11" s="207">
        <v>49127</v>
      </c>
      <c r="D11" s="13"/>
      <c r="E11" s="13">
        <v>49127</v>
      </c>
      <c r="F11" s="13"/>
      <c r="G11" s="13"/>
      <c r="H11" s="17" t="s">
        <v>225</v>
      </c>
    </row>
    <row r="12" spans="1:8" ht="37.5" customHeight="1">
      <c r="A12" s="24" t="s">
        <v>65</v>
      </c>
      <c r="B12" s="17" t="s">
        <v>124</v>
      </c>
      <c r="C12" s="207"/>
      <c r="D12" s="13">
        <v>1000</v>
      </c>
      <c r="E12" s="13">
        <v>1000</v>
      </c>
      <c r="F12" s="13"/>
      <c r="G12" s="13"/>
      <c r="H12" s="17" t="s">
        <v>226</v>
      </c>
    </row>
    <row r="13" spans="1:8" ht="25.5" customHeight="1">
      <c r="A13" s="24"/>
      <c r="B13" s="42" t="s">
        <v>125</v>
      </c>
      <c r="C13" s="7">
        <f>SUM(C8:C12)</f>
        <v>123511</v>
      </c>
      <c r="D13" s="7">
        <f>SUM(D8:D12)</f>
        <v>12347</v>
      </c>
      <c r="E13" s="7">
        <f>SUM(E8:E12)</f>
        <v>135858</v>
      </c>
      <c r="F13" s="7">
        <f>SUM(F8:F12)</f>
        <v>0</v>
      </c>
      <c r="G13" s="7">
        <f>SUM(G8:G12)</f>
        <v>0</v>
      </c>
      <c r="H13" s="14"/>
    </row>
    <row r="14" spans="1:7" ht="12.75">
      <c r="A14" s="35"/>
      <c r="B14" s="43"/>
      <c r="C14" s="43"/>
      <c r="E14" s="9"/>
      <c r="F14" s="9"/>
      <c r="G14" s="9"/>
    </row>
    <row r="15" spans="1:7" ht="12.75">
      <c r="A15" s="35"/>
      <c r="B15" s="43"/>
      <c r="C15" s="43"/>
      <c r="D15" s="9"/>
      <c r="E15" s="9"/>
      <c r="F15" s="9"/>
      <c r="G15" s="9"/>
    </row>
    <row r="16" spans="1:7" ht="12.75">
      <c r="A16" s="35"/>
      <c r="B16" s="43"/>
      <c r="C16" s="43"/>
      <c r="E16" s="9"/>
      <c r="F16" s="9"/>
      <c r="G16" s="9"/>
    </row>
    <row r="17" spans="1:7" ht="12.75">
      <c r="A17" s="35"/>
      <c r="B17" s="43"/>
      <c r="C17" s="43"/>
      <c r="E17" s="9"/>
      <c r="F17" s="9"/>
      <c r="G17" s="9"/>
    </row>
    <row r="18" spans="1:7" ht="12.75">
      <c r="A18" s="35"/>
      <c r="B18" s="43"/>
      <c r="C18" s="43"/>
      <c r="E18" s="9"/>
      <c r="F18" s="9"/>
      <c r="G18" s="9"/>
    </row>
    <row r="19" spans="1:7" ht="12.75">
      <c r="A19" s="35"/>
      <c r="E19" s="9"/>
      <c r="F19" s="9"/>
      <c r="G19" s="9"/>
    </row>
    <row r="20" spans="1:7" ht="12.75">
      <c r="A20" s="35"/>
      <c r="E20" s="9"/>
      <c r="F20" s="9"/>
      <c r="G20" s="9"/>
    </row>
    <row r="21" spans="1:7" ht="12.75">
      <c r="A21" s="35"/>
      <c r="E21" s="9"/>
      <c r="F21" s="9"/>
      <c r="G21" s="9"/>
    </row>
    <row r="22" spans="5:7" ht="12.75">
      <c r="E22" s="9"/>
      <c r="F22" s="9"/>
      <c r="G22" s="9"/>
    </row>
    <row r="23" spans="5:7" ht="12.75">
      <c r="E23" s="9"/>
      <c r="F23" s="9"/>
      <c r="G23" s="9"/>
    </row>
    <row r="24" spans="5:7" ht="12.75">
      <c r="E24" s="9"/>
      <c r="F24" s="9"/>
      <c r="G24" s="9"/>
    </row>
  </sheetData>
  <sheetProtection/>
  <mergeCells count="7">
    <mergeCell ref="A1:H1"/>
    <mergeCell ref="A6:A7"/>
    <mergeCell ref="B6:B7"/>
    <mergeCell ref="D6:D7"/>
    <mergeCell ref="H6:H7"/>
    <mergeCell ref="E6:G6"/>
    <mergeCell ref="C6:C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&amp;C3. melléklet az 1/2015. (III. 1.)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view="pageLayout" workbookViewId="0" topLeftCell="A1">
      <selection activeCell="F14" sqref="F14"/>
    </sheetView>
  </sheetViews>
  <sheetFormatPr defaultColWidth="9.140625" defaultRowHeight="12.75"/>
  <cols>
    <col min="1" max="1" width="5.28125" style="0" customWidth="1"/>
    <col min="2" max="2" width="23.421875" style="0" customWidth="1"/>
    <col min="6" max="6" width="27.140625" style="0" customWidth="1"/>
  </cols>
  <sheetData>
    <row r="1" spans="1:6" ht="15.75">
      <c r="A1" s="40" t="s">
        <v>227</v>
      </c>
      <c r="B1" s="39"/>
      <c r="C1" s="39"/>
      <c r="D1" s="39"/>
      <c r="E1" s="39"/>
      <c r="F1" s="39"/>
    </row>
    <row r="2" spans="1:6" ht="12.75">
      <c r="A2" s="39"/>
      <c r="B2" s="39"/>
      <c r="D2" s="39"/>
      <c r="E2" s="39"/>
      <c r="F2" s="39"/>
    </row>
    <row r="5" ht="12.75">
      <c r="F5" s="3" t="s">
        <v>120</v>
      </c>
    </row>
    <row r="6" spans="1:6" ht="12.75">
      <c r="A6" s="265" t="s">
        <v>121</v>
      </c>
      <c r="B6" s="300" t="s">
        <v>122</v>
      </c>
      <c r="C6" s="234" t="s">
        <v>3</v>
      </c>
      <c r="D6" s="234"/>
      <c r="E6" s="234"/>
      <c r="F6" s="300" t="s">
        <v>123</v>
      </c>
    </row>
    <row r="7" spans="1:6" ht="12.75">
      <c r="A7" s="265"/>
      <c r="B7" s="300"/>
      <c r="C7" s="10" t="s">
        <v>4</v>
      </c>
      <c r="D7" s="10" t="s">
        <v>42</v>
      </c>
      <c r="E7" s="10" t="s">
        <v>5</v>
      </c>
      <c r="F7" s="300"/>
    </row>
    <row r="8" spans="1:6" ht="39.75" customHeight="1">
      <c r="A8" s="24" t="s">
        <v>43</v>
      </c>
      <c r="B8" s="17" t="s">
        <v>124</v>
      </c>
      <c r="C8" s="13">
        <v>400</v>
      </c>
      <c r="D8" s="13"/>
      <c r="E8" s="14"/>
      <c r="F8" s="17" t="s">
        <v>536</v>
      </c>
    </row>
    <row r="9" spans="1:6" ht="39.75" customHeight="1">
      <c r="A9" s="24" t="s">
        <v>45</v>
      </c>
      <c r="B9" s="17" t="s">
        <v>124</v>
      </c>
      <c r="C9" s="13">
        <v>200</v>
      </c>
      <c r="D9" s="13"/>
      <c r="E9" s="14"/>
      <c r="F9" s="17" t="s">
        <v>534</v>
      </c>
    </row>
    <row r="10" spans="1:6" ht="39.75" customHeight="1">
      <c r="A10" s="24" t="s">
        <v>47</v>
      </c>
      <c r="B10" s="17" t="s">
        <v>124</v>
      </c>
      <c r="C10" s="13">
        <v>100</v>
      </c>
      <c r="D10" s="13"/>
      <c r="E10" s="14"/>
      <c r="F10" s="17" t="s">
        <v>230</v>
      </c>
    </row>
    <row r="11" spans="1:6" ht="39.75" customHeight="1">
      <c r="A11" s="24" t="s">
        <v>54</v>
      </c>
      <c r="B11" s="17" t="s">
        <v>124</v>
      </c>
      <c r="C11" s="13">
        <v>400</v>
      </c>
      <c r="D11" s="13"/>
      <c r="E11" s="14"/>
      <c r="F11" s="17" t="s">
        <v>231</v>
      </c>
    </row>
    <row r="12" spans="1:6" ht="39.75" customHeight="1">
      <c r="A12" s="24" t="s">
        <v>65</v>
      </c>
      <c r="B12" s="17" t="s">
        <v>124</v>
      </c>
      <c r="C12" s="13">
        <v>90</v>
      </c>
      <c r="D12" s="13"/>
      <c r="E12" s="14"/>
      <c r="F12" s="17" t="s">
        <v>535</v>
      </c>
    </row>
    <row r="13" spans="1:6" ht="39.75" customHeight="1">
      <c r="A13" s="24" t="s">
        <v>67</v>
      </c>
      <c r="B13" s="17" t="s">
        <v>124</v>
      </c>
      <c r="C13" s="13">
        <v>20</v>
      </c>
      <c r="D13" s="13"/>
      <c r="E13" s="14"/>
      <c r="F13" s="17" t="s">
        <v>537</v>
      </c>
    </row>
    <row r="14" spans="1:6" ht="25.5" customHeight="1">
      <c r="A14" s="14"/>
      <c r="B14" s="48" t="s">
        <v>135</v>
      </c>
      <c r="C14" s="7">
        <f>SUM(C8:C13)</f>
        <v>1210</v>
      </c>
      <c r="D14" s="7">
        <f>SUM(D8)</f>
        <v>0</v>
      </c>
      <c r="E14" s="7">
        <f>SUM(E8:E11)</f>
        <v>0</v>
      </c>
      <c r="F14" s="14"/>
    </row>
    <row r="15" spans="3:4" ht="12.75">
      <c r="C15" s="9"/>
      <c r="D15" s="9"/>
    </row>
    <row r="16" spans="3:4" ht="12.75">
      <c r="C16" s="9"/>
      <c r="D16" s="9"/>
    </row>
    <row r="17" spans="3:4" ht="12.75">
      <c r="C17" s="9"/>
      <c r="D17" s="9"/>
    </row>
    <row r="18" spans="3:4" ht="12.75">
      <c r="C18" s="9"/>
      <c r="D18" s="9"/>
    </row>
    <row r="19" spans="3:4" ht="12.75">
      <c r="C19" s="9"/>
      <c r="D19" s="9"/>
    </row>
    <row r="20" spans="3:4" ht="12.75">
      <c r="C20" s="9"/>
      <c r="D20" s="9"/>
    </row>
  </sheetData>
  <sheetProtection/>
  <mergeCells count="4">
    <mergeCell ref="F6:F7"/>
    <mergeCell ref="A6:A7"/>
    <mergeCell ref="B6:B7"/>
    <mergeCell ref="C6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&amp;C4. melléklet az 1/2015. (III. 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view="pageLayout" workbookViewId="0" topLeftCell="A1">
      <selection activeCell="C13" sqref="C13"/>
    </sheetView>
  </sheetViews>
  <sheetFormatPr defaultColWidth="9.140625" defaultRowHeight="12.75"/>
  <cols>
    <col min="1" max="1" width="11.421875" style="0" customWidth="1"/>
    <col min="2" max="2" width="36.421875" style="0" customWidth="1"/>
    <col min="3" max="4" width="10.28125" style="0" customWidth="1"/>
    <col min="5" max="5" width="10.421875" style="0" customWidth="1"/>
  </cols>
  <sheetData>
    <row r="1" spans="1:5" ht="15.75">
      <c r="A1" s="40" t="s">
        <v>229</v>
      </c>
      <c r="B1" s="2"/>
      <c r="C1" s="39"/>
      <c r="D1" s="39"/>
      <c r="E1" s="39"/>
    </row>
    <row r="2" spans="1:5" ht="12.75">
      <c r="A2" s="39"/>
      <c r="B2" s="39"/>
      <c r="C2" s="39"/>
      <c r="D2" s="39"/>
      <c r="E2" s="39"/>
    </row>
    <row r="3" spans="1:5" ht="12.75">
      <c r="A3" s="39"/>
      <c r="B3" s="39"/>
      <c r="C3" s="39"/>
      <c r="D3" s="39"/>
      <c r="E3" s="39"/>
    </row>
    <row r="4" spans="1:5" ht="12.75">
      <c r="A4" s="39"/>
      <c r="B4" s="39"/>
      <c r="C4" s="39"/>
      <c r="D4" s="39"/>
      <c r="E4" s="39"/>
    </row>
    <row r="5" ht="12.75">
      <c r="E5" t="s">
        <v>219</v>
      </c>
    </row>
    <row r="6" spans="1:5" ht="12.75">
      <c r="A6" s="300" t="s">
        <v>2</v>
      </c>
      <c r="B6" s="300"/>
      <c r="C6" s="234" t="s">
        <v>3</v>
      </c>
      <c r="D6" s="234"/>
      <c r="E6" s="234"/>
    </row>
    <row r="7" spans="1:5" ht="12.75">
      <c r="A7" s="300"/>
      <c r="B7" s="300"/>
      <c r="C7" s="41" t="s">
        <v>41</v>
      </c>
      <c r="D7" s="41" t="s">
        <v>42</v>
      </c>
      <c r="E7" s="41" t="s">
        <v>5</v>
      </c>
    </row>
    <row r="8" spans="1:5" ht="18" customHeight="1">
      <c r="A8" s="304" t="s">
        <v>126</v>
      </c>
      <c r="B8" s="305"/>
      <c r="C8" s="7">
        <f>SUM(C9:C12)</f>
        <v>2150</v>
      </c>
      <c r="D8" s="7">
        <f>SUM(D9:D12)</f>
        <v>0</v>
      </c>
      <c r="E8" s="7">
        <f>SUM(E9:E12)</f>
        <v>0</v>
      </c>
    </row>
    <row r="9" spans="1:5" ht="18" customHeight="1">
      <c r="A9" s="102"/>
      <c r="B9" s="103" t="s">
        <v>218</v>
      </c>
      <c r="C9" s="19">
        <v>400</v>
      </c>
      <c r="D9" s="7"/>
      <c r="E9" s="7"/>
    </row>
    <row r="10" spans="1:5" ht="18" customHeight="1">
      <c r="A10" s="44"/>
      <c r="B10" s="14" t="s">
        <v>127</v>
      </c>
      <c r="C10" s="13">
        <v>1000</v>
      </c>
      <c r="D10" s="13"/>
      <c r="E10" s="13"/>
    </row>
    <row r="11" spans="1:5" ht="18" customHeight="1">
      <c r="A11" s="44"/>
      <c r="B11" s="14" t="s">
        <v>128</v>
      </c>
      <c r="C11" s="13">
        <v>150</v>
      </c>
      <c r="D11" s="13"/>
      <c r="E11" s="13"/>
    </row>
    <row r="12" spans="1:5" ht="18" customHeight="1">
      <c r="A12" s="44"/>
      <c r="B12" s="14" t="s">
        <v>129</v>
      </c>
      <c r="C12" s="13">
        <v>600</v>
      </c>
      <c r="D12" s="13"/>
      <c r="E12" s="13"/>
    </row>
    <row r="13" spans="1:5" ht="18" customHeight="1">
      <c r="A13" s="304" t="s">
        <v>130</v>
      </c>
      <c r="B13" s="305"/>
      <c r="C13" s="7">
        <f>SUM(C14:C22)</f>
        <v>24149</v>
      </c>
      <c r="D13" s="7">
        <f>SUM(D14:D22)</f>
        <v>0</v>
      </c>
      <c r="E13" s="7">
        <f>SUM(E14:E22)</f>
        <v>0</v>
      </c>
    </row>
    <row r="14" spans="1:5" ht="18" customHeight="1">
      <c r="A14" s="45"/>
      <c r="B14" s="14" t="s">
        <v>131</v>
      </c>
      <c r="C14" s="13">
        <v>2000</v>
      </c>
      <c r="D14" s="13"/>
      <c r="E14" s="13"/>
    </row>
    <row r="15" spans="1:5" ht="18" customHeight="1">
      <c r="A15" s="44"/>
      <c r="B15" s="14" t="s">
        <v>132</v>
      </c>
      <c r="C15" s="13">
        <v>2000</v>
      </c>
      <c r="D15" s="13"/>
      <c r="E15" s="13"/>
    </row>
    <row r="16" spans="1:5" ht="18" customHeight="1">
      <c r="A16" s="44"/>
      <c r="B16" s="18" t="s">
        <v>548</v>
      </c>
      <c r="C16" s="13">
        <v>2000</v>
      </c>
      <c r="D16" s="13"/>
      <c r="E16" s="13"/>
    </row>
    <row r="17" spans="1:5" ht="18" customHeight="1">
      <c r="A17" s="44"/>
      <c r="B17" s="14" t="s">
        <v>221</v>
      </c>
      <c r="C17" s="13">
        <v>200</v>
      </c>
      <c r="D17" s="13"/>
      <c r="E17" s="13"/>
    </row>
    <row r="18" spans="1:5" ht="18" customHeight="1">
      <c r="A18" s="44"/>
      <c r="B18" s="14" t="s">
        <v>220</v>
      </c>
      <c r="C18" s="13">
        <v>150</v>
      </c>
      <c r="D18" s="13"/>
      <c r="E18" s="13"/>
    </row>
    <row r="19" spans="1:5" ht="18" customHeight="1">
      <c r="A19" s="44"/>
      <c r="B19" s="14" t="s">
        <v>217</v>
      </c>
      <c r="C19" s="13">
        <v>200</v>
      </c>
      <c r="D19" s="13"/>
      <c r="E19" s="13"/>
    </row>
    <row r="20" spans="1:5" ht="31.5" customHeight="1">
      <c r="A20" s="44"/>
      <c r="B20" s="17" t="s">
        <v>260</v>
      </c>
      <c r="C20" s="13">
        <v>10499</v>
      </c>
      <c r="D20" s="13"/>
      <c r="E20" s="13"/>
    </row>
    <row r="21" spans="1:5" ht="18" customHeight="1">
      <c r="A21" s="44"/>
      <c r="B21" s="105" t="s">
        <v>133</v>
      </c>
      <c r="C21" s="13">
        <v>1100</v>
      </c>
      <c r="D21" s="13"/>
      <c r="E21" s="13"/>
    </row>
    <row r="22" spans="1:5" ht="18" customHeight="1">
      <c r="A22" s="46"/>
      <c r="B22" s="47" t="s">
        <v>134</v>
      </c>
      <c r="C22" s="13">
        <v>6000</v>
      </c>
      <c r="D22" s="13"/>
      <c r="E22" s="13"/>
    </row>
    <row r="23" spans="1:5" ht="18" customHeight="1">
      <c r="A23" s="303" t="s">
        <v>135</v>
      </c>
      <c r="B23" s="303"/>
      <c r="C23" s="7">
        <f>C8+C13</f>
        <v>26299</v>
      </c>
      <c r="D23" s="7">
        <f>D8+D13</f>
        <v>0</v>
      </c>
      <c r="E23" s="7">
        <f>E8+E13</f>
        <v>0</v>
      </c>
    </row>
  </sheetData>
  <sheetProtection/>
  <mergeCells count="5">
    <mergeCell ref="A23:B23"/>
    <mergeCell ref="C6:E6"/>
    <mergeCell ref="A6:B7"/>
    <mergeCell ref="A8:B8"/>
    <mergeCell ref="A13:B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&amp;C5. melléklet az 1/2015. (III. 1.)  önkormányzati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0"/>
  <sheetViews>
    <sheetView view="pageLayout" workbookViewId="0" topLeftCell="A1">
      <selection activeCell="A3" sqref="A3"/>
    </sheetView>
  </sheetViews>
  <sheetFormatPr defaultColWidth="9.140625" defaultRowHeight="12.75"/>
  <cols>
    <col min="1" max="1" width="10.421875" style="0" customWidth="1"/>
    <col min="2" max="2" width="33.421875" style="0" customWidth="1"/>
    <col min="3" max="3" width="10.57421875" style="0" customWidth="1"/>
    <col min="6" max="6" width="0" style="0" hidden="1" customWidth="1"/>
  </cols>
  <sheetData>
    <row r="1" spans="1:6" ht="15.75">
      <c r="A1" s="255" t="s">
        <v>155</v>
      </c>
      <c r="B1" s="255"/>
      <c r="C1" s="255"/>
      <c r="D1" s="255"/>
      <c r="E1" s="255"/>
      <c r="F1" s="255"/>
    </row>
    <row r="2" spans="1:6" ht="15.75">
      <c r="A2" s="306" t="s">
        <v>542</v>
      </c>
      <c r="B2" s="307"/>
      <c r="C2" s="307"/>
      <c r="D2" s="307"/>
      <c r="E2" s="307"/>
      <c r="F2" s="307"/>
    </row>
    <row r="5" ht="12.75">
      <c r="F5" s="3" t="s">
        <v>261</v>
      </c>
    </row>
    <row r="6" spans="1:6" ht="12.75" customHeight="1">
      <c r="A6" s="308"/>
      <c r="B6" s="286" t="s">
        <v>262</v>
      </c>
      <c r="C6" s="234" t="s">
        <v>3</v>
      </c>
      <c r="D6" s="234"/>
      <c r="E6" s="234"/>
      <c r="F6" s="234"/>
    </row>
    <row r="7" spans="1:6" ht="33.75">
      <c r="A7" s="309"/>
      <c r="B7" s="286"/>
      <c r="C7" s="41" t="s">
        <v>41</v>
      </c>
      <c r="D7" s="41" t="s">
        <v>42</v>
      </c>
      <c r="E7" s="41" t="s">
        <v>5</v>
      </c>
      <c r="F7" s="23" t="s">
        <v>6</v>
      </c>
    </row>
    <row r="8" spans="1:6" ht="15" customHeight="1">
      <c r="A8" s="212"/>
      <c r="B8" s="49" t="s">
        <v>177</v>
      </c>
      <c r="C8" s="13">
        <v>700</v>
      </c>
      <c r="D8" s="13"/>
      <c r="E8" s="13"/>
      <c r="F8" s="29" t="e">
        <f>(E8/D8)</f>
        <v>#DIV/0!</v>
      </c>
    </row>
    <row r="9" spans="1:6" ht="15" customHeight="1">
      <c r="A9" s="212"/>
      <c r="B9" s="49" t="s">
        <v>178</v>
      </c>
      <c r="C9" s="13">
        <v>300</v>
      </c>
      <c r="D9" s="13"/>
      <c r="E9" s="13"/>
      <c r="F9" s="29" t="e">
        <f>(E9/D9)</f>
        <v>#DIV/0!</v>
      </c>
    </row>
    <row r="10" spans="1:6" ht="15" customHeight="1">
      <c r="A10" s="212"/>
      <c r="B10" s="49" t="s">
        <v>179</v>
      </c>
      <c r="C10" s="13">
        <v>600</v>
      </c>
      <c r="D10" s="13"/>
      <c r="E10" s="13"/>
      <c r="F10" s="29" t="e">
        <f>(E10/D10)</f>
        <v>#DIV/0!</v>
      </c>
    </row>
    <row r="11" spans="1:6" ht="15" customHeight="1">
      <c r="A11" s="212"/>
      <c r="B11" s="49" t="s">
        <v>270</v>
      </c>
      <c r="C11" s="13">
        <v>2500</v>
      </c>
      <c r="D11" s="13"/>
      <c r="E11" s="13"/>
      <c r="F11" s="29" t="e">
        <f>(E11/D11)</f>
        <v>#DIV/0!</v>
      </c>
    </row>
    <row r="12" spans="1:6" ht="15" customHeight="1">
      <c r="A12" s="213"/>
      <c r="B12" s="119" t="s">
        <v>269</v>
      </c>
      <c r="C12" s="7">
        <f>SUM(C8:C11)</f>
        <v>4100</v>
      </c>
      <c r="D12" s="7">
        <f>SUM(D8:D11)</f>
        <v>0</v>
      </c>
      <c r="E12" s="7">
        <f>SUM(E8:E11)</f>
        <v>0</v>
      </c>
      <c r="F12" s="8" t="e">
        <f>(E12/D12)</f>
        <v>#DIV/0!</v>
      </c>
    </row>
    <row r="13" spans="1:5" ht="12.75">
      <c r="A13" s="312"/>
      <c r="B13" s="117" t="s">
        <v>263</v>
      </c>
      <c r="C13" s="209">
        <v>2200</v>
      </c>
      <c r="D13" s="118"/>
      <c r="E13" s="118"/>
    </row>
    <row r="14" spans="1:5" ht="12.75">
      <c r="A14" s="312"/>
      <c r="B14" s="37" t="s">
        <v>264</v>
      </c>
      <c r="C14" s="209">
        <v>2262</v>
      </c>
      <c r="D14" s="118"/>
      <c r="E14" s="118"/>
    </row>
    <row r="15" spans="1:5" ht="12.75">
      <c r="A15" s="312"/>
      <c r="B15" s="313" t="s">
        <v>265</v>
      </c>
      <c r="C15" s="315">
        <v>200</v>
      </c>
      <c r="D15" s="310"/>
      <c r="E15" s="310"/>
    </row>
    <row r="16" spans="1:5" ht="12.75">
      <c r="A16" s="312"/>
      <c r="B16" s="314"/>
      <c r="C16" s="316"/>
      <c r="D16" s="311"/>
      <c r="E16" s="311"/>
    </row>
    <row r="17" spans="1:5" ht="12.75">
      <c r="A17" s="212"/>
      <c r="B17" s="49" t="s">
        <v>266</v>
      </c>
      <c r="C17" s="210">
        <v>3800</v>
      </c>
      <c r="D17" s="13"/>
      <c r="E17" s="13"/>
    </row>
    <row r="18" spans="1:5" ht="12.75">
      <c r="A18" s="212"/>
      <c r="B18" s="49" t="s">
        <v>267</v>
      </c>
      <c r="C18" s="210">
        <v>12394</v>
      </c>
      <c r="D18" s="13"/>
      <c r="E18" s="13"/>
    </row>
    <row r="19" spans="1:5" ht="12.75">
      <c r="A19" s="212"/>
      <c r="B19" s="49" t="s">
        <v>268</v>
      </c>
      <c r="C19" s="210">
        <v>200</v>
      </c>
      <c r="D19" s="13"/>
      <c r="E19" s="13"/>
    </row>
    <row r="20" spans="1:5" ht="12.75">
      <c r="A20" s="212"/>
      <c r="B20" s="49"/>
      <c r="C20" s="210"/>
      <c r="D20" s="13"/>
      <c r="E20" s="13"/>
    </row>
    <row r="21" spans="1:5" ht="12.75">
      <c r="A21" s="212"/>
      <c r="B21" s="49"/>
      <c r="C21" s="210"/>
      <c r="D21" s="13"/>
      <c r="E21" s="13"/>
    </row>
    <row r="22" spans="1:5" ht="12.75">
      <c r="A22" s="212"/>
      <c r="B22" s="49"/>
      <c r="C22" s="210"/>
      <c r="D22" s="13"/>
      <c r="E22" s="13"/>
    </row>
    <row r="23" spans="1:5" ht="15.75">
      <c r="A23" s="213"/>
      <c r="B23" s="119" t="s">
        <v>269</v>
      </c>
      <c r="C23" s="211">
        <f>SUM(C13:C19)</f>
        <v>21056</v>
      </c>
      <c r="D23" s="7">
        <f>SUM(D13:D19)</f>
        <v>0</v>
      </c>
      <c r="E23" s="7">
        <f>SUM(E13:E22)</f>
        <v>0</v>
      </c>
    </row>
    <row r="24" spans="1:5" ht="24.75" customHeight="1">
      <c r="A24" s="46"/>
      <c r="B24" s="119" t="s">
        <v>541</v>
      </c>
      <c r="C24" s="7">
        <f>C12+C23</f>
        <v>25156</v>
      </c>
      <c r="D24" s="7">
        <f>D12+D23</f>
        <v>0</v>
      </c>
      <c r="E24" s="7">
        <f>E12+E23</f>
        <v>0</v>
      </c>
    </row>
    <row r="25" spans="2:5" ht="12.75">
      <c r="B25" s="52"/>
      <c r="C25" s="9"/>
      <c r="D25" s="9"/>
      <c r="E25" s="9"/>
    </row>
    <row r="26" spans="2:5" ht="12.75">
      <c r="B26" s="52"/>
      <c r="C26" s="9"/>
      <c r="D26" s="9"/>
      <c r="E26" s="9"/>
    </row>
    <row r="27" spans="2:5" ht="12.75">
      <c r="B27" s="52"/>
      <c r="C27" s="9"/>
      <c r="D27" s="9"/>
      <c r="E27" s="9"/>
    </row>
    <row r="28" spans="2:5" ht="12.75">
      <c r="B28" s="52"/>
      <c r="C28" s="9"/>
      <c r="D28" s="9"/>
      <c r="E28" s="9"/>
    </row>
    <row r="29" spans="2:5" ht="12.75">
      <c r="B29" s="52"/>
      <c r="C29" s="9"/>
      <c r="D29" s="9"/>
      <c r="E29" s="9"/>
    </row>
    <row r="30" spans="3:5" ht="12.75">
      <c r="C30" s="9"/>
      <c r="D30" s="9"/>
      <c r="E30" s="9"/>
    </row>
    <row r="31" spans="3:5" ht="12.75">
      <c r="C31" s="9"/>
      <c r="D31" s="9"/>
      <c r="E31" s="9"/>
    </row>
    <row r="32" spans="3:5" ht="12.75">
      <c r="C32" s="9"/>
      <c r="D32" s="9"/>
      <c r="E32" s="9"/>
    </row>
    <row r="33" spans="3:5" ht="12.75">
      <c r="C33" s="9"/>
      <c r="D33" s="9"/>
      <c r="E33" s="9"/>
    </row>
    <row r="34" spans="3:5" ht="12.75">
      <c r="C34" s="9"/>
      <c r="D34" s="9"/>
      <c r="E34" s="9"/>
    </row>
    <row r="35" spans="3:5" ht="12.75">
      <c r="C35" s="9"/>
      <c r="D35" s="9"/>
      <c r="E35" s="9"/>
    </row>
    <row r="36" spans="3:5" ht="12.75">
      <c r="C36" s="9"/>
      <c r="D36" s="9"/>
      <c r="E36" s="9"/>
    </row>
    <row r="37" spans="3:5" ht="12.75">
      <c r="C37" s="9"/>
      <c r="D37" s="9"/>
      <c r="E37" s="9"/>
    </row>
    <row r="38" spans="3:5" ht="12.75">
      <c r="C38" s="9"/>
      <c r="D38" s="9"/>
      <c r="E38" s="9"/>
    </row>
    <row r="39" spans="3:5" ht="12.75">
      <c r="C39" s="9"/>
      <c r="D39" s="9"/>
      <c r="E39" s="9"/>
    </row>
    <row r="40" spans="3:5" ht="12.75">
      <c r="C40" s="9"/>
      <c r="D40" s="9"/>
      <c r="E40" s="9"/>
    </row>
  </sheetData>
  <sheetProtection/>
  <mergeCells count="10">
    <mergeCell ref="A2:F2"/>
    <mergeCell ref="A1:F1"/>
    <mergeCell ref="C6:F6"/>
    <mergeCell ref="A6:A7"/>
    <mergeCell ref="B6:B7"/>
    <mergeCell ref="E15:E16"/>
    <mergeCell ref="A13:A16"/>
    <mergeCell ref="B15:B16"/>
    <mergeCell ref="C15:C16"/>
    <mergeCell ref="D15:D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&amp;C6/1. melléklet az 1/2015. (III. 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8"/>
  <sheetViews>
    <sheetView view="pageLayout" workbookViewId="0" topLeftCell="A1">
      <selection activeCell="I8" sqref="I8"/>
    </sheetView>
  </sheetViews>
  <sheetFormatPr defaultColWidth="9.140625" defaultRowHeight="12.75"/>
  <cols>
    <col min="2" max="2" width="34.57421875" style="0" customWidth="1"/>
    <col min="3" max="5" width="9.7109375" style="0" customWidth="1"/>
    <col min="6" max="6" width="9.7109375" style="0" hidden="1" customWidth="1"/>
  </cols>
  <sheetData>
    <row r="1" spans="1:6" ht="15.75">
      <c r="A1" s="40" t="s">
        <v>304</v>
      </c>
      <c r="B1" s="39"/>
      <c r="C1" s="39"/>
      <c r="D1" s="39"/>
      <c r="E1" s="39"/>
      <c r="F1" s="39"/>
    </row>
    <row r="2" spans="3:6" ht="12.75">
      <c r="C2" s="39"/>
      <c r="D2" s="39"/>
      <c r="E2" s="39"/>
      <c r="F2" s="39"/>
    </row>
    <row r="5" ht="12.75">
      <c r="F5" s="3" t="s">
        <v>261</v>
      </c>
    </row>
    <row r="6" spans="1:6" ht="12.75">
      <c r="A6" s="286" t="s">
        <v>2</v>
      </c>
      <c r="B6" s="286"/>
      <c r="C6" s="234" t="s">
        <v>3</v>
      </c>
      <c r="D6" s="234"/>
      <c r="E6" s="234"/>
      <c r="F6" s="234"/>
    </row>
    <row r="7" spans="1:6" ht="33.75">
      <c r="A7" s="286"/>
      <c r="B7" s="286"/>
      <c r="C7" s="41" t="s">
        <v>41</v>
      </c>
      <c r="D7" s="41" t="s">
        <v>42</v>
      </c>
      <c r="E7" s="41" t="s">
        <v>5</v>
      </c>
      <c r="F7" s="23" t="s">
        <v>6</v>
      </c>
    </row>
    <row r="8" spans="1:6" ht="18" customHeight="1">
      <c r="A8" s="121" t="s">
        <v>273</v>
      </c>
      <c r="B8" s="14"/>
      <c r="C8" s="14"/>
      <c r="D8" s="13"/>
      <c r="E8" s="13"/>
      <c r="F8" s="14"/>
    </row>
    <row r="9" spans="1:6" ht="18" customHeight="1">
      <c r="A9" s="14"/>
      <c r="B9" s="49" t="s">
        <v>274</v>
      </c>
      <c r="C9" s="13">
        <v>3800</v>
      </c>
      <c r="D9" s="13"/>
      <c r="E9" s="13"/>
      <c r="F9" s="29"/>
    </row>
    <row r="10" spans="1:6" ht="18" customHeight="1">
      <c r="A10" s="14"/>
      <c r="B10" s="49" t="s">
        <v>275</v>
      </c>
      <c r="C10" s="13">
        <v>2035</v>
      </c>
      <c r="D10" s="13"/>
      <c r="E10" s="13"/>
      <c r="F10" s="29" t="e">
        <f>(E10/D10)</f>
        <v>#DIV/0!</v>
      </c>
    </row>
    <row r="11" spans="1:6" ht="18" customHeight="1">
      <c r="A11" s="14"/>
      <c r="B11" s="49" t="s">
        <v>276</v>
      </c>
      <c r="C11" s="13">
        <v>9915</v>
      </c>
      <c r="D11" s="13"/>
      <c r="E11" s="13"/>
      <c r="F11" s="29" t="e">
        <f>(E11/D11)</f>
        <v>#DIV/0!</v>
      </c>
    </row>
    <row r="12" spans="1:6" ht="18" customHeight="1">
      <c r="A12" s="14"/>
      <c r="B12" s="49" t="s">
        <v>277</v>
      </c>
      <c r="C12" s="13">
        <v>1960</v>
      </c>
      <c r="D12" s="13"/>
      <c r="E12" s="13"/>
      <c r="F12" s="29" t="e">
        <f>(E12/D12)</f>
        <v>#DIV/0!</v>
      </c>
    </row>
    <row r="13" spans="1:6" ht="18" customHeight="1">
      <c r="A13" s="10" t="s">
        <v>269</v>
      </c>
      <c r="B13" s="49"/>
      <c r="C13" s="7">
        <f>SUM(C9:C12)</f>
        <v>17710</v>
      </c>
      <c r="D13" s="7">
        <f>SUM(D9:D12)</f>
        <v>0</v>
      </c>
      <c r="E13" s="7">
        <f>SUM(E9:E12)</f>
        <v>0</v>
      </c>
      <c r="F13" s="8" t="e">
        <f>(E13/D13)</f>
        <v>#DIV/0!</v>
      </c>
    </row>
    <row r="14" spans="2:5" ht="12.75">
      <c r="B14" s="52"/>
      <c r="C14" s="9"/>
      <c r="D14" s="9"/>
      <c r="E14" s="9"/>
    </row>
    <row r="15" spans="2:5" ht="12.75">
      <c r="B15" s="52"/>
      <c r="C15" s="9"/>
      <c r="D15" s="9"/>
      <c r="E15" s="9"/>
    </row>
    <row r="16" spans="2:5" ht="12.75">
      <c r="B16" s="52"/>
      <c r="C16" s="9"/>
      <c r="D16" s="9"/>
      <c r="E16" s="9"/>
    </row>
    <row r="17" spans="2:5" ht="12.75">
      <c r="B17" s="52"/>
      <c r="C17" s="9"/>
      <c r="D17" s="9"/>
      <c r="E17" s="9"/>
    </row>
    <row r="18" spans="2:5" ht="12.75">
      <c r="B18" s="52"/>
      <c r="C18" s="9"/>
      <c r="D18" s="9"/>
      <c r="E18" s="9"/>
    </row>
    <row r="19" spans="2:5" ht="12.75">
      <c r="B19" s="52"/>
      <c r="C19" s="9"/>
      <c r="D19" s="9"/>
      <c r="E19" s="9"/>
    </row>
    <row r="20" spans="2:5" ht="12.75">
      <c r="B20" s="52"/>
      <c r="C20" s="9"/>
      <c r="D20" s="9"/>
      <c r="E20" s="9"/>
    </row>
    <row r="21" spans="2:5" ht="12.75">
      <c r="B21" s="52"/>
      <c r="C21" s="9"/>
      <c r="D21" s="9"/>
      <c r="E21" s="9"/>
    </row>
    <row r="22" spans="2:5" ht="12.75">
      <c r="B22" s="52"/>
      <c r="C22" s="9"/>
      <c r="D22" s="9"/>
      <c r="E22" s="9"/>
    </row>
    <row r="23" spans="2:5" ht="12.75">
      <c r="B23" s="52"/>
      <c r="C23" s="9"/>
      <c r="D23" s="9"/>
      <c r="E23" s="9"/>
    </row>
    <row r="24" spans="2:5" ht="12.75">
      <c r="B24" s="52"/>
      <c r="C24" s="9"/>
      <c r="D24" s="9"/>
      <c r="E24" s="9"/>
    </row>
    <row r="25" spans="2:5" ht="12.75">
      <c r="B25" s="52"/>
      <c r="C25" s="9"/>
      <c r="D25" s="9"/>
      <c r="E25" s="9"/>
    </row>
    <row r="26" spans="3:5" ht="12.75">
      <c r="C26" s="9"/>
      <c r="D26" s="9"/>
      <c r="E26" s="9"/>
    </row>
    <row r="27" spans="3:5" ht="12.75">
      <c r="C27" s="9"/>
      <c r="D27" s="9"/>
      <c r="E27" s="9"/>
    </row>
    <row r="28" spans="3:5" ht="12.75">
      <c r="C28" s="9"/>
      <c r="D28" s="9"/>
      <c r="E28" s="9"/>
    </row>
  </sheetData>
  <sheetProtection/>
  <mergeCells count="2">
    <mergeCell ref="A6:B7"/>
    <mergeCell ref="C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&amp;C7. melléklet az 1/2015 (III. 1.)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66"/>
  <sheetViews>
    <sheetView view="pageLayout" workbookViewId="0" topLeftCell="A1">
      <selection activeCell="F8" sqref="F8"/>
    </sheetView>
  </sheetViews>
  <sheetFormatPr defaultColWidth="9.140625" defaultRowHeight="12.75"/>
  <cols>
    <col min="1" max="1" width="35.7109375" style="0" customWidth="1"/>
    <col min="2" max="4" width="10.7109375" style="0" customWidth="1"/>
    <col min="5" max="5" width="12.7109375" style="0" hidden="1" customWidth="1"/>
    <col min="6" max="6" width="29.28125" style="0" customWidth="1"/>
    <col min="7" max="9" width="10.7109375" style="0" customWidth="1"/>
  </cols>
  <sheetData>
    <row r="1" spans="1:6" ht="12.75">
      <c r="A1" s="235"/>
      <c r="B1" s="235"/>
      <c r="C1" s="235"/>
      <c r="D1" s="235"/>
      <c r="E1" s="235"/>
      <c r="F1" s="235"/>
    </row>
    <row r="2" spans="1:9" ht="12.75">
      <c r="A2" s="322" t="s">
        <v>478</v>
      </c>
      <c r="B2" s="236"/>
      <c r="C2" s="236"/>
      <c r="D2" s="236"/>
      <c r="E2" s="236"/>
      <c r="F2" s="236"/>
      <c r="G2" s="236"/>
      <c r="H2" s="236"/>
      <c r="I2" s="236"/>
    </row>
    <row r="3" spans="1:6" ht="14.25">
      <c r="A3" s="54"/>
      <c r="B3" s="151"/>
      <c r="C3" s="54"/>
      <c r="D3" s="54"/>
      <c r="E3" s="54"/>
      <c r="F3" s="54"/>
    </row>
    <row r="4" spans="1:5" ht="7.5" customHeight="1" thickBot="1">
      <c r="A4" s="21"/>
      <c r="E4" s="3" t="s">
        <v>1</v>
      </c>
    </row>
    <row r="5" spans="1:9" ht="12.75">
      <c r="A5" s="326" t="s">
        <v>384</v>
      </c>
      <c r="B5" s="319" t="s">
        <v>556</v>
      </c>
      <c r="C5" s="317" t="s">
        <v>557</v>
      </c>
      <c r="D5" s="225" t="s">
        <v>558</v>
      </c>
      <c r="E5" s="323" t="s">
        <v>6</v>
      </c>
      <c r="F5" s="324" t="s">
        <v>407</v>
      </c>
      <c r="G5" s="319" t="s">
        <v>556</v>
      </c>
      <c r="H5" s="317" t="s">
        <v>557</v>
      </c>
      <c r="I5" s="225" t="s">
        <v>558</v>
      </c>
    </row>
    <row r="6" spans="1:9" ht="23.25" customHeight="1" thickBot="1">
      <c r="A6" s="327"/>
      <c r="B6" s="320"/>
      <c r="C6" s="318"/>
      <c r="D6" s="225"/>
      <c r="E6" s="300"/>
      <c r="F6" s="325"/>
      <c r="G6" s="320"/>
      <c r="H6" s="318"/>
      <c r="I6" s="225"/>
    </row>
    <row r="7" spans="1:9" ht="12.75">
      <c r="A7" s="14" t="s">
        <v>7</v>
      </c>
      <c r="B7" s="13"/>
      <c r="C7" s="116"/>
      <c r="D7" s="14"/>
      <c r="E7" s="14"/>
      <c r="F7" s="14" t="s">
        <v>408</v>
      </c>
      <c r="G7" s="14"/>
      <c r="H7" s="14"/>
      <c r="I7" s="14"/>
    </row>
    <row r="8" spans="1:9" ht="12.75">
      <c r="A8" s="14" t="s">
        <v>8</v>
      </c>
      <c r="B8" s="13">
        <v>244233</v>
      </c>
      <c r="C8" s="13">
        <v>60616</v>
      </c>
      <c r="D8" s="13">
        <v>47346</v>
      </c>
      <c r="E8" s="29" t="e">
        <f>(#REF!/C8)</f>
        <v>#REF!</v>
      </c>
      <c r="F8" s="14" t="s">
        <v>409</v>
      </c>
      <c r="G8" s="13">
        <v>211789</v>
      </c>
      <c r="H8" s="13">
        <v>235166</v>
      </c>
      <c r="I8" s="13">
        <v>146233</v>
      </c>
    </row>
    <row r="9" spans="1:9" ht="12.75">
      <c r="A9" s="121" t="s">
        <v>385</v>
      </c>
      <c r="B9" s="152">
        <v>204</v>
      </c>
      <c r="C9" s="152">
        <v>64</v>
      </c>
      <c r="D9" s="152"/>
      <c r="E9" s="29"/>
      <c r="F9" s="14" t="s">
        <v>410</v>
      </c>
      <c r="G9" s="13">
        <v>44763</v>
      </c>
      <c r="H9" s="13">
        <v>49307</v>
      </c>
      <c r="I9" s="13">
        <v>39435</v>
      </c>
    </row>
    <row r="10" spans="1:9" ht="12.75">
      <c r="A10" s="14" t="s">
        <v>386</v>
      </c>
      <c r="B10" s="13">
        <v>394313</v>
      </c>
      <c r="C10" s="13">
        <v>376088</v>
      </c>
      <c r="D10" s="9">
        <v>249841</v>
      </c>
      <c r="E10" s="29" t="e">
        <f>(#REF!/C10)</f>
        <v>#REF!</v>
      </c>
      <c r="F10" s="14" t="s">
        <v>411</v>
      </c>
      <c r="G10" s="13">
        <v>128074</v>
      </c>
      <c r="H10" s="13">
        <v>129827</v>
      </c>
      <c r="I10" s="13">
        <v>109366</v>
      </c>
    </row>
    <row r="11" spans="1:9" ht="24.75" customHeight="1">
      <c r="A11" s="121" t="s">
        <v>387</v>
      </c>
      <c r="B11" s="152">
        <v>7028</v>
      </c>
      <c r="C11" s="152">
        <v>16999</v>
      </c>
      <c r="D11" s="152">
        <v>16966</v>
      </c>
      <c r="E11" s="29" t="e">
        <f>(#REF!/C11)</f>
        <v>#REF!</v>
      </c>
      <c r="F11" s="17" t="s">
        <v>412</v>
      </c>
      <c r="G11" s="13">
        <v>70172</v>
      </c>
      <c r="H11" s="13">
        <v>70730</v>
      </c>
      <c r="I11" s="13">
        <v>51455</v>
      </c>
    </row>
    <row r="12" spans="1:9" ht="24.75" customHeight="1">
      <c r="A12" s="153" t="s">
        <v>388</v>
      </c>
      <c r="B12" s="13">
        <v>274047</v>
      </c>
      <c r="C12" s="13">
        <v>244175</v>
      </c>
      <c r="D12" s="19">
        <v>214465</v>
      </c>
      <c r="E12" s="29" t="e">
        <f>(#REF!/C12)</f>
        <v>#REF!</v>
      </c>
      <c r="F12" s="156" t="s">
        <v>413</v>
      </c>
      <c r="G12" s="13">
        <v>14647</v>
      </c>
      <c r="H12" s="13">
        <v>30194</v>
      </c>
      <c r="I12" s="13">
        <v>24299</v>
      </c>
    </row>
    <row r="13" spans="1:9" ht="12.75">
      <c r="A13" s="121" t="s">
        <v>389</v>
      </c>
      <c r="B13" s="13">
        <v>55340</v>
      </c>
      <c r="C13" s="152">
        <v>55991</v>
      </c>
      <c r="D13" s="19">
        <v>50400</v>
      </c>
      <c r="E13" s="29" t="e">
        <f>(#REF!/C13)</f>
        <v>#REF!</v>
      </c>
      <c r="F13" s="121" t="s">
        <v>414</v>
      </c>
      <c r="G13" s="13">
        <v>55525</v>
      </c>
      <c r="H13" s="13">
        <v>40522</v>
      </c>
      <c r="I13" s="13">
        <v>25156</v>
      </c>
    </row>
    <row r="14" spans="1:9" ht="12.75">
      <c r="A14" s="154" t="s">
        <v>390</v>
      </c>
      <c r="B14" s="13">
        <f>B15</f>
        <v>29432</v>
      </c>
      <c r="C14" s="7"/>
      <c r="D14" s="19"/>
      <c r="E14" s="8"/>
      <c r="F14" s="14" t="s">
        <v>415</v>
      </c>
      <c r="G14" s="13"/>
      <c r="H14" s="13"/>
      <c r="I14" s="13"/>
    </row>
    <row r="15" spans="1:9" ht="12.75">
      <c r="A15" s="155" t="s">
        <v>391</v>
      </c>
      <c r="B15" s="13">
        <v>29432</v>
      </c>
      <c r="C15" s="152">
        <v>25691</v>
      </c>
      <c r="D15" s="152"/>
      <c r="E15" s="29"/>
      <c r="F15" s="14" t="s">
        <v>416</v>
      </c>
      <c r="G15" s="13"/>
      <c r="H15" s="13"/>
      <c r="I15" s="13">
        <v>2740</v>
      </c>
    </row>
    <row r="16" spans="1:9" ht="12.75">
      <c r="A16" s="155" t="s">
        <v>392</v>
      </c>
      <c r="B16" s="13"/>
      <c r="C16" s="152"/>
      <c r="D16" s="152"/>
      <c r="E16" s="29"/>
      <c r="F16" s="14" t="s">
        <v>417</v>
      </c>
      <c r="G16" s="13"/>
      <c r="H16" s="13"/>
      <c r="I16" s="13">
        <v>5000</v>
      </c>
    </row>
    <row r="17" spans="1:9" ht="12.75">
      <c r="A17" s="155" t="s">
        <v>393</v>
      </c>
      <c r="B17" s="152"/>
      <c r="C17" s="152"/>
      <c r="D17" s="14"/>
      <c r="E17" s="29"/>
      <c r="F17" s="10" t="s">
        <v>418</v>
      </c>
      <c r="G17" s="7">
        <f>SUM(G15:G16)</f>
        <v>0</v>
      </c>
      <c r="H17" s="7">
        <f>SUM(H15:H16)</f>
        <v>0</v>
      </c>
      <c r="I17" s="7">
        <f>SUM(I15:I16)</f>
        <v>7740</v>
      </c>
    </row>
    <row r="18" spans="1:9" ht="12.75">
      <c r="A18" s="10" t="s">
        <v>394</v>
      </c>
      <c r="B18" s="7">
        <f>B8+B10+B13+B15</f>
        <v>723318</v>
      </c>
      <c r="C18" s="7">
        <f>C8+C10+C13+C15</f>
        <v>518386</v>
      </c>
      <c r="D18" s="7">
        <f>D8+D10+D13+D15</f>
        <v>347587</v>
      </c>
      <c r="E18" s="8">
        <f>(D18/C18)</f>
        <v>0.6705177223150317</v>
      </c>
      <c r="F18" s="10" t="s">
        <v>419</v>
      </c>
      <c r="G18" s="7">
        <f>G8+G9+G10+G11+G17</f>
        <v>454798</v>
      </c>
      <c r="H18" s="7">
        <f>H8+H9+H10+H11+H17</f>
        <v>485030</v>
      </c>
      <c r="I18" s="7">
        <f>I8+I9+I10+I11+I17</f>
        <v>354229</v>
      </c>
    </row>
    <row r="19" spans="1:9" ht="25.5" customHeight="1">
      <c r="A19" s="17" t="s">
        <v>319</v>
      </c>
      <c r="B19" s="13">
        <v>100</v>
      </c>
      <c r="C19" s="13">
        <v>836</v>
      </c>
      <c r="D19" s="13"/>
      <c r="E19" s="29"/>
      <c r="F19" s="17" t="s">
        <v>420</v>
      </c>
      <c r="G19" s="14"/>
      <c r="H19" s="14"/>
      <c r="I19" s="14"/>
    </row>
    <row r="20" spans="1:9" ht="12.75">
      <c r="A20" s="14" t="s">
        <v>395</v>
      </c>
      <c r="B20" s="13"/>
      <c r="C20" s="13"/>
      <c r="D20" s="13"/>
      <c r="E20" s="29"/>
      <c r="F20" s="14" t="s">
        <v>479</v>
      </c>
      <c r="G20" s="13">
        <v>6729</v>
      </c>
      <c r="H20" s="13">
        <v>3650</v>
      </c>
      <c r="I20" s="13">
        <v>1210</v>
      </c>
    </row>
    <row r="21" spans="1:9" ht="12.75">
      <c r="A21" s="14" t="s">
        <v>396</v>
      </c>
      <c r="B21" s="13">
        <v>1688</v>
      </c>
      <c r="C21" s="13">
        <v>469</v>
      </c>
      <c r="D21" s="9">
        <v>3000</v>
      </c>
      <c r="E21" s="29" t="e">
        <f>(#REF!/C21)</f>
        <v>#REF!</v>
      </c>
      <c r="F21" s="14" t="s">
        <v>421</v>
      </c>
      <c r="G21" s="13">
        <v>1144718</v>
      </c>
      <c r="H21" s="13">
        <v>69211</v>
      </c>
      <c r="I21" s="13">
        <v>86731</v>
      </c>
    </row>
    <row r="22" spans="1:9" ht="12.75">
      <c r="A22" s="14" t="s">
        <v>397</v>
      </c>
      <c r="B22" s="13">
        <v>1009098</v>
      </c>
      <c r="C22" s="13">
        <v>26914</v>
      </c>
      <c r="D22" s="13">
        <v>123511</v>
      </c>
      <c r="E22" s="29" t="e">
        <f>SUM(#REF!/C22)</f>
        <v>#REF!</v>
      </c>
      <c r="F22" s="14" t="s">
        <v>422</v>
      </c>
      <c r="G22" s="13"/>
      <c r="H22" s="14">
        <v>96325</v>
      </c>
      <c r="I22" s="13">
        <v>49127</v>
      </c>
    </row>
    <row r="23" spans="1:9" ht="12.75">
      <c r="A23" s="14" t="s">
        <v>398</v>
      </c>
      <c r="B23" s="13">
        <v>34401</v>
      </c>
      <c r="C23" s="13"/>
      <c r="D23" s="13"/>
      <c r="E23" s="29" t="e">
        <f>SUM(#REF!/C23)</f>
        <v>#REF!</v>
      </c>
      <c r="F23" s="14" t="s">
        <v>560</v>
      </c>
      <c r="G23" s="14"/>
      <c r="H23" s="14"/>
      <c r="I23" s="14">
        <v>5000</v>
      </c>
    </row>
    <row r="24" spans="1:9" ht="25.5">
      <c r="A24" s="34" t="s">
        <v>399</v>
      </c>
      <c r="B24" s="7">
        <f>SUM(B19:B23)</f>
        <v>1045287</v>
      </c>
      <c r="C24" s="7">
        <f>SUM(C19:C23)</f>
        <v>28219</v>
      </c>
      <c r="D24" s="7">
        <f>SUM(D20:D23)</f>
        <v>126511</v>
      </c>
      <c r="E24" s="8" t="e">
        <f>(#REF!/C24)</f>
        <v>#REF!</v>
      </c>
      <c r="F24" s="34" t="s">
        <v>423</v>
      </c>
      <c r="G24" s="7">
        <f>SUM(G20:G23)</f>
        <v>1151447</v>
      </c>
      <c r="H24" s="7">
        <f>SUM(H20:H23)</f>
        <v>169186</v>
      </c>
      <c r="I24" s="7">
        <f>SUM(I20:I23)</f>
        <v>142068</v>
      </c>
    </row>
    <row r="25" spans="1:9" ht="12.75">
      <c r="A25" s="14" t="s">
        <v>400</v>
      </c>
      <c r="B25" s="13"/>
      <c r="C25" s="13"/>
      <c r="D25" s="13"/>
      <c r="E25" s="29"/>
      <c r="F25" s="14" t="s">
        <v>424</v>
      </c>
      <c r="G25" s="13"/>
      <c r="H25" s="13"/>
      <c r="I25" s="13"/>
    </row>
    <row r="26" spans="1:9" ht="12.75">
      <c r="A26" s="14" t="s">
        <v>401</v>
      </c>
      <c r="B26" s="13"/>
      <c r="C26" s="13"/>
      <c r="D26" s="13">
        <v>13199</v>
      </c>
      <c r="E26" s="29"/>
      <c r="F26" s="14" t="s">
        <v>425</v>
      </c>
      <c r="G26" s="13"/>
      <c r="H26" s="13">
        <v>7425</v>
      </c>
      <c r="I26" s="13"/>
    </row>
    <row r="27" spans="1:9" ht="12.75">
      <c r="A27" s="14" t="s">
        <v>402</v>
      </c>
      <c r="B27" s="13"/>
      <c r="C27" s="152">
        <v>96325</v>
      </c>
      <c r="D27" s="9"/>
      <c r="E27" s="29"/>
      <c r="F27" s="14" t="s">
        <v>426</v>
      </c>
      <c r="G27" s="13"/>
      <c r="H27" s="13"/>
      <c r="I27" s="13"/>
    </row>
    <row r="28" spans="1:9" ht="12.75">
      <c r="A28" s="14" t="s">
        <v>403</v>
      </c>
      <c r="B28" s="13">
        <f>B29</f>
        <v>880</v>
      </c>
      <c r="C28" s="13">
        <f>C29</f>
        <v>24701</v>
      </c>
      <c r="D28" s="13">
        <f>D29</f>
        <v>10000</v>
      </c>
      <c r="E28" s="29"/>
      <c r="F28" s="14" t="s">
        <v>427</v>
      </c>
      <c r="G28" s="13">
        <v>734</v>
      </c>
      <c r="H28" s="13"/>
      <c r="I28" s="13">
        <v>1000</v>
      </c>
    </row>
    <row r="29" spans="1:9" ht="12.75">
      <c r="A29" s="121" t="s">
        <v>404</v>
      </c>
      <c r="B29" s="152">
        <v>880</v>
      </c>
      <c r="C29" s="152">
        <v>24701</v>
      </c>
      <c r="D29" s="152">
        <v>10000</v>
      </c>
      <c r="E29" s="29"/>
      <c r="F29" s="14"/>
      <c r="G29" s="14"/>
      <c r="H29" s="14"/>
      <c r="I29" s="14"/>
    </row>
    <row r="30" spans="1:9" ht="25.5">
      <c r="A30" s="34" t="s">
        <v>405</v>
      </c>
      <c r="B30" s="7">
        <f>B28</f>
        <v>880</v>
      </c>
      <c r="C30" s="7">
        <f>C27+C28</f>
        <v>121026</v>
      </c>
      <c r="D30" s="7">
        <f>D26+D28</f>
        <v>23199</v>
      </c>
      <c r="E30" s="29"/>
      <c r="F30" s="34" t="s">
        <v>428</v>
      </c>
      <c r="G30" s="7">
        <f>SUM(G25:G28)</f>
        <v>734</v>
      </c>
      <c r="H30" s="7">
        <f>SUM(H25:H27)</f>
        <v>7425</v>
      </c>
      <c r="I30" s="7">
        <f>SUM(I25:I28)</f>
        <v>1000</v>
      </c>
    </row>
    <row r="31" spans="1:9" ht="12.75">
      <c r="A31" s="34" t="s">
        <v>406</v>
      </c>
      <c r="B31" s="7">
        <f>B24+B30</f>
        <v>1046167</v>
      </c>
      <c r="C31" s="7">
        <f>C24+C30</f>
        <v>149245</v>
      </c>
      <c r="D31" s="7">
        <f>D24+D30</f>
        <v>149710</v>
      </c>
      <c r="E31" s="8" t="e">
        <f>(#REF!/C31)</f>
        <v>#REF!</v>
      </c>
      <c r="F31" s="34" t="s">
        <v>429</v>
      </c>
      <c r="G31" s="7">
        <f>G24+G30</f>
        <v>1152181</v>
      </c>
      <c r="H31" s="7">
        <f>H24+H30</f>
        <v>176611</v>
      </c>
      <c r="I31" s="7">
        <f>I24+I30</f>
        <v>143068</v>
      </c>
    </row>
    <row r="32" spans="1:9" ht="12.75">
      <c r="A32" s="14" t="s">
        <v>559</v>
      </c>
      <c r="B32" s="13"/>
      <c r="C32" s="13">
        <v>7618</v>
      </c>
      <c r="D32" s="13"/>
      <c r="E32" s="29"/>
      <c r="F32" s="18"/>
      <c r="G32" s="13"/>
      <c r="H32" s="13"/>
      <c r="I32" s="13"/>
    </row>
    <row r="33" spans="1:9" ht="12.75">
      <c r="A33" s="10" t="s">
        <v>323</v>
      </c>
      <c r="B33" s="7">
        <f>B31+B18</f>
        <v>1769485</v>
      </c>
      <c r="C33" s="7">
        <f>C18+C24+C30+C32</f>
        <v>675249</v>
      </c>
      <c r="D33" s="7">
        <f>D18+D24+D30+D32</f>
        <v>497297</v>
      </c>
      <c r="E33" s="8" t="e">
        <f>(#REF!/C33)</f>
        <v>#REF!</v>
      </c>
      <c r="F33" s="10" t="s">
        <v>430</v>
      </c>
      <c r="G33" s="7">
        <f>G31+G18</f>
        <v>1606979</v>
      </c>
      <c r="H33" s="7">
        <f>H31+H18</f>
        <v>661641</v>
      </c>
      <c r="I33" s="7">
        <f>I31+I18</f>
        <v>497297</v>
      </c>
    </row>
    <row r="34" spans="2:5" ht="12.75">
      <c r="B34" s="9"/>
      <c r="C34" s="9"/>
      <c r="E34" s="9"/>
    </row>
    <row r="35" spans="5:6" ht="12.75">
      <c r="E35" s="3" t="s">
        <v>1</v>
      </c>
      <c r="F35" s="9"/>
    </row>
    <row r="36" spans="5:6" ht="12.75">
      <c r="E36" s="321" t="s">
        <v>6</v>
      </c>
      <c r="F36" s="9"/>
    </row>
    <row r="37" spans="5:6" ht="12.75">
      <c r="E37" s="286"/>
      <c r="F37" s="9"/>
    </row>
    <row r="38" spans="5:6" ht="12.75">
      <c r="E38" s="36"/>
      <c r="F38" s="9"/>
    </row>
    <row r="39" spans="5:6" ht="12.75">
      <c r="E39" s="13"/>
      <c r="F39" s="9"/>
    </row>
    <row r="40" spans="5:6" ht="12.75">
      <c r="E40" s="29">
        <f aca="true" t="shared" si="0" ref="E40:E45">(I8/H8)</f>
        <v>0.6218288358010937</v>
      </c>
      <c r="F40" s="9"/>
    </row>
    <row r="41" spans="5:6" ht="12.75">
      <c r="E41" s="29">
        <f t="shared" si="0"/>
        <v>0.7997850203825014</v>
      </c>
      <c r="F41" s="9"/>
    </row>
    <row r="42" spans="5:6" ht="12.75">
      <c r="E42" s="29">
        <f t="shared" si="0"/>
        <v>0.8423979603626365</v>
      </c>
      <c r="F42" s="9"/>
    </row>
    <row r="43" spans="5:6" ht="12.75">
      <c r="E43" s="29">
        <f t="shared" si="0"/>
        <v>0.7274848013572741</v>
      </c>
      <c r="F43" s="9"/>
    </row>
    <row r="44" spans="5:6" ht="12.75">
      <c r="E44" s="29">
        <f t="shared" si="0"/>
        <v>0.8047625356031</v>
      </c>
      <c r="F44" s="9"/>
    </row>
    <row r="45" spans="5:6" ht="12.75">
      <c r="E45" s="29">
        <f t="shared" si="0"/>
        <v>0.6207985785499235</v>
      </c>
      <c r="F45" s="9"/>
    </row>
    <row r="46" spans="5:6" ht="12.75">
      <c r="E46" s="29"/>
      <c r="F46" s="9"/>
    </row>
    <row r="47" spans="5:6" ht="12.75">
      <c r="E47" s="29"/>
      <c r="F47" s="9"/>
    </row>
    <row r="48" spans="5:6" ht="12.75">
      <c r="E48" s="29"/>
      <c r="F48" s="9"/>
    </row>
    <row r="49" spans="5:6" ht="12.75">
      <c r="E49" s="29"/>
      <c r="F49" s="9"/>
    </row>
    <row r="50" spans="5:6" ht="12.75">
      <c r="E50" s="29"/>
      <c r="F50" s="9"/>
    </row>
    <row r="51" spans="5:6" ht="12.75">
      <c r="E51" s="29"/>
      <c r="F51" s="9"/>
    </row>
    <row r="52" spans="5:6" ht="12.75">
      <c r="E52" s="29"/>
      <c r="F52" s="9"/>
    </row>
    <row r="53" spans="5:6" ht="12.75">
      <c r="E53" s="8">
        <f>(I18/H18)</f>
        <v>0.7303238974908769</v>
      </c>
      <c r="F53" s="9"/>
    </row>
    <row r="54" spans="5:6" ht="12.75">
      <c r="E54" s="29"/>
      <c r="F54" s="9"/>
    </row>
    <row r="55" spans="5:6" ht="12.75">
      <c r="E55" s="29"/>
      <c r="F55" s="9"/>
    </row>
    <row r="56" spans="5:6" ht="12.75">
      <c r="E56" s="29">
        <f>(I21/H21)</f>
        <v>1.2531389519007095</v>
      </c>
      <c r="F56" s="9"/>
    </row>
    <row r="57" spans="5:6" ht="12.75">
      <c r="E57" s="29"/>
      <c r="F57" s="9"/>
    </row>
    <row r="58" spans="5:6" ht="12.75">
      <c r="E58" s="8" t="e">
        <f>(#REF!/#REF!)</f>
        <v>#REF!</v>
      </c>
      <c r="F58" s="9"/>
    </row>
    <row r="59" spans="5:6" ht="12.75">
      <c r="E59" s="29"/>
      <c r="F59" s="9"/>
    </row>
    <row r="60" spans="5:6" ht="12.75">
      <c r="E60" s="29"/>
      <c r="F60" s="9"/>
    </row>
    <row r="61" ht="12.75">
      <c r="E61" s="29"/>
    </row>
    <row r="62" ht="12.75">
      <c r="E62" s="29" t="e">
        <f>(I28/H28)</f>
        <v>#DIV/0!</v>
      </c>
    </row>
    <row r="63" ht="12.75">
      <c r="E63" s="8" t="e">
        <f>(#REF!/#REF!)</f>
        <v>#REF!</v>
      </c>
    </row>
    <row r="64" ht="12.75">
      <c r="E64" s="8">
        <f>(I31/H31)</f>
        <v>0.8100741176936884</v>
      </c>
    </row>
    <row r="65" ht="12.75">
      <c r="E65" s="29"/>
    </row>
    <row r="66" ht="12.75">
      <c r="E66" s="8">
        <f>(I33/H33)</f>
        <v>0.7516115234696762</v>
      </c>
    </row>
  </sheetData>
  <sheetProtection/>
  <mergeCells count="12">
    <mergeCell ref="H5:H6"/>
    <mergeCell ref="B5:B6"/>
    <mergeCell ref="C5:C6"/>
    <mergeCell ref="G5:G6"/>
    <mergeCell ref="E36:E37"/>
    <mergeCell ref="A2:I2"/>
    <mergeCell ref="A1:F1"/>
    <mergeCell ref="D5:D6"/>
    <mergeCell ref="E5:E6"/>
    <mergeCell ref="F5:F6"/>
    <mergeCell ref="A5:A6"/>
    <mergeCell ref="I5:I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  <headerFooter alignWithMargins="0">
    <oddHeader>&amp;C
&amp;R8. melléklet az 1/2015. (III. 1.) önkormányzati rendelethez</oddHeader>
  </headerFooter>
  <rowBreaks count="1" manualBreakCount="1">
    <brk id="3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32"/>
  <sheetViews>
    <sheetView view="pageLayout" workbookViewId="0" topLeftCell="A1">
      <selection activeCell="F22" sqref="F22"/>
    </sheetView>
  </sheetViews>
  <sheetFormatPr defaultColWidth="9.140625" defaultRowHeight="12.75"/>
  <cols>
    <col min="1" max="1" width="37.57421875" style="0" customWidth="1"/>
    <col min="2" max="11" width="8.28125" style="0" customWidth="1"/>
  </cols>
  <sheetData>
    <row r="1" spans="1:11" ht="12.75">
      <c r="A1" s="39" t="s">
        <v>303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8.25" customHeight="1">
      <c r="A2" s="122"/>
    </row>
    <row r="3" ht="12.75">
      <c r="K3" s="3" t="s">
        <v>278</v>
      </c>
    </row>
    <row r="4" spans="1:11" ht="12.75">
      <c r="A4" s="300" t="s">
        <v>279</v>
      </c>
      <c r="B4" s="234" t="s">
        <v>280</v>
      </c>
      <c r="C4" s="234"/>
      <c r="D4" s="234" t="s">
        <v>281</v>
      </c>
      <c r="E4" s="234"/>
      <c r="F4" s="234" t="s">
        <v>282</v>
      </c>
      <c r="G4" s="234"/>
      <c r="H4" s="234" t="s">
        <v>283</v>
      </c>
      <c r="I4" s="234"/>
      <c r="J4" s="234" t="s">
        <v>125</v>
      </c>
      <c r="K4" s="234"/>
    </row>
    <row r="5" spans="1:11" ht="12.75">
      <c r="A5" s="300"/>
      <c r="B5" s="28" t="s">
        <v>284</v>
      </c>
      <c r="C5" s="28" t="s">
        <v>285</v>
      </c>
      <c r="D5" s="28" t="s">
        <v>284</v>
      </c>
      <c r="E5" s="28" t="s">
        <v>285</v>
      </c>
      <c r="F5" s="28" t="s">
        <v>284</v>
      </c>
      <c r="G5" s="28" t="s">
        <v>285</v>
      </c>
      <c r="H5" s="28" t="s">
        <v>284</v>
      </c>
      <c r="I5" s="28" t="s">
        <v>285</v>
      </c>
      <c r="J5" s="28" t="s">
        <v>284</v>
      </c>
      <c r="K5" s="28" t="s">
        <v>285</v>
      </c>
    </row>
    <row r="6" spans="1:11" ht="12.75">
      <c r="A6" s="10" t="s">
        <v>286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>
      <c r="A7" s="30" t="s">
        <v>287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2.75">
      <c r="A8" s="123" t="s">
        <v>288</v>
      </c>
      <c r="B8" s="13">
        <f>'[1]2.1-2.5. melléklet'!BT19</f>
        <v>14</v>
      </c>
      <c r="C8" s="14"/>
      <c r="D8" s="14"/>
      <c r="E8" s="14"/>
      <c r="F8" s="14"/>
      <c r="G8" s="14"/>
      <c r="H8" s="14"/>
      <c r="I8" s="14"/>
      <c r="J8" s="14">
        <f>B8+D8+F8+H8</f>
        <v>14</v>
      </c>
      <c r="K8" s="14">
        <f>C8+E8+G8+I8</f>
        <v>0</v>
      </c>
    </row>
    <row r="9" spans="1:11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30" t="s">
        <v>289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123" t="s">
        <v>290</v>
      </c>
      <c r="B12" s="14">
        <v>3</v>
      </c>
      <c r="C12" s="14"/>
      <c r="D12" s="14"/>
      <c r="E12" s="14"/>
      <c r="F12" s="14"/>
      <c r="G12" s="14"/>
      <c r="H12" s="14"/>
      <c r="I12" s="14"/>
      <c r="J12" s="14">
        <f aca="true" t="shared" si="0" ref="J12:K15">B12+D12+F12+H12</f>
        <v>3</v>
      </c>
      <c r="K12" s="14">
        <f t="shared" si="0"/>
        <v>0</v>
      </c>
    </row>
    <row r="13" spans="1:11" ht="12.75">
      <c r="A13" s="123" t="s">
        <v>291</v>
      </c>
      <c r="B13" s="14">
        <v>14</v>
      </c>
      <c r="C13" s="14"/>
      <c r="D13" s="14"/>
      <c r="E13" s="14"/>
      <c r="F13" s="14"/>
      <c r="G13" s="14"/>
      <c r="H13" s="14"/>
      <c r="I13" s="14"/>
      <c r="J13" s="14">
        <f t="shared" si="0"/>
        <v>14</v>
      </c>
      <c r="K13" s="14">
        <f t="shared" si="0"/>
        <v>0</v>
      </c>
    </row>
    <row r="14" spans="1:11" ht="12.75">
      <c r="A14" s="123" t="s">
        <v>292</v>
      </c>
      <c r="B14" s="14">
        <v>2</v>
      </c>
      <c r="C14" s="14"/>
      <c r="D14" s="14"/>
      <c r="E14" s="14"/>
      <c r="F14" s="14"/>
      <c r="G14" s="14"/>
      <c r="H14" s="14"/>
      <c r="I14" s="14"/>
      <c r="J14" s="14">
        <f t="shared" si="0"/>
        <v>2</v>
      </c>
      <c r="K14" s="14">
        <f t="shared" si="0"/>
        <v>0</v>
      </c>
    </row>
    <row r="15" spans="1:11" ht="12.75">
      <c r="A15" s="123" t="s">
        <v>293</v>
      </c>
      <c r="B15" s="14">
        <v>3</v>
      </c>
      <c r="C15" s="14"/>
      <c r="D15" s="14"/>
      <c r="E15" s="14"/>
      <c r="F15" s="14"/>
      <c r="G15" s="14"/>
      <c r="H15" s="14"/>
      <c r="I15" s="14"/>
      <c r="J15" s="14">
        <f t="shared" si="0"/>
        <v>3</v>
      </c>
      <c r="K15" s="14">
        <f t="shared" si="0"/>
        <v>0</v>
      </c>
    </row>
    <row r="16" spans="1:11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>
      <c r="A17" s="30" t="s">
        <v>294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.75">
      <c r="A18" s="123" t="s">
        <v>295</v>
      </c>
      <c r="B18" s="14">
        <v>2</v>
      </c>
      <c r="C18" s="14"/>
      <c r="D18" s="14"/>
      <c r="E18" s="14"/>
      <c r="F18" s="14"/>
      <c r="G18" s="14"/>
      <c r="H18" s="14"/>
      <c r="I18" s="14"/>
      <c r="J18" s="14">
        <f>B18+D18+F18+H18</f>
        <v>2</v>
      </c>
      <c r="K18" s="14">
        <f>C18+E18+G18+I18</f>
        <v>0</v>
      </c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0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30" t="s">
        <v>154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23" t="s">
        <v>296</v>
      </c>
      <c r="B22" s="14"/>
      <c r="C22" s="14"/>
      <c r="D22" s="14">
        <v>15</v>
      </c>
      <c r="E22" s="14"/>
      <c r="F22" s="14"/>
      <c r="G22" s="14"/>
      <c r="H22" s="14"/>
      <c r="I22" s="14"/>
      <c r="J22" s="14">
        <v>15</v>
      </c>
      <c r="K22" s="14"/>
    </row>
    <row r="23" spans="1:11" ht="12.75">
      <c r="A23" s="123" t="s">
        <v>297</v>
      </c>
      <c r="B23" s="14">
        <v>3</v>
      </c>
      <c r="C23" s="14"/>
      <c r="D23" s="14"/>
      <c r="E23" s="14"/>
      <c r="F23" s="14"/>
      <c r="G23" s="14"/>
      <c r="H23" s="14"/>
      <c r="I23" s="14"/>
      <c r="J23" s="14">
        <f>B23+D23+F23+H23</f>
        <v>3</v>
      </c>
      <c r="K23" s="14"/>
    </row>
    <row r="24" spans="1:1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0" t="s">
        <v>298</v>
      </c>
      <c r="B25" s="10">
        <f aca="true" t="shared" si="1" ref="B25:K25">SUM(B6:B23)</f>
        <v>41</v>
      </c>
      <c r="C25" s="10">
        <f t="shared" si="1"/>
        <v>0</v>
      </c>
      <c r="D25" s="10">
        <f t="shared" si="1"/>
        <v>15</v>
      </c>
      <c r="E25" s="10">
        <f t="shared" si="1"/>
        <v>0</v>
      </c>
      <c r="F25" s="10">
        <f t="shared" si="1"/>
        <v>0</v>
      </c>
      <c r="G25" s="10">
        <f t="shared" si="1"/>
        <v>0</v>
      </c>
      <c r="H25" s="10">
        <f t="shared" si="1"/>
        <v>0</v>
      </c>
      <c r="I25" s="10">
        <f t="shared" si="1"/>
        <v>0</v>
      </c>
      <c r="J25" s="10">
        <f t="shared" si="1"/>
        <v>56</v>
      </c>
      <c r="K25" s="10">
        <f t="shared" si="1"/>
        <v>0</v>
      </c>
    </row>
    <row r="26" spans="1:11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.75">
      <c r="A27" s="123" t="s">
        <v>299</v>
      </c>
      <c r="B27" s="14"/>
      <c r="C27" s="14"/>
      <c r="D27" s="14"/>
      <c r="E27" s="14"/>
      <c r="F27" s="14"/>
      <c r="G27" s="14"/>
      <c r="H27" s="14"/>
      <c r="I27" s="14"/>
      <c r="J27" s="14"/>
      <c r="K27" s="14">
        <f>C27+E27+G27+I27</f>
        <v>0</v>
      </c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0" t="s">
        <v>300</v>
      </c>
      <c r="B29" s="10">
        <f aca="true" t="shared" si="2" ref="B29:K29">SUM(B25:B28)</f>
        <v>41</v>
      </c>
      <c r="C29" s="10">
        <f t="shared" si="2"/>
        <v>0</v>
      </c>
      <c r="D29" s="10">
        <f t="shared" si="2"/>
        <v>15</v>
      </c>
      <c r="E29" s="10">
        <f t="shared" si="2"/>
        <v>0</v>
      </c>
      <c r="F29" s="10">
        <f t="shared" si="2"/>
        <v>0</v>
      </c>
      <c r="G29" s="10">
        <f t="shared" si="2"/>
        <v>0</v>
      </c>
      <c r="H29" s="10">
        <f t="shared" si="2"/>
        <v>0</v>
      </c>
      <c r="I29" s="10">
        <f t="shared" si="2"/>
        <v>0</v>
      </c>
      <c r="J29" s="10">
        <f t="shared" si="2"/>
        <v>56</v>
      </c>
      <c r="K29" s="10">
        <f t="shared" si="2"/>
        <v>0</v>
      </c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23" t="s">
        <v>301</v>
      </c>
      <c r="B31" s="14"/>
      <c r="C31" s="14"/>
      <c r="D31" s="14"/>
      <c r="E31" s="14"/>
      <c r="F31" s="14">
        <v>7</v>
      </c>
      <c r="G31" s="14"/>
      <c r="H31" s="14"/>
      <c r="I31" s="14"/>
      <c r="J31" s="14">
        <f>B31+D31+F31+H31</f>
        <v>7</v>
      </c>
      <c r="K31" s="14"/>
    </row>
    <row r="32" spans="1:11" ht="12.75">
      <c r="A32" s="10" t="s">
        <v>302</v>
      </c>
      <c r="B32" s="10">
        <f aca="true" t="shared" si="3" ref="B32:K32">SUM(B29:B31)</f>
        <v>41</v>
      </c>
      <c r="C32" s="10">
        <f t="shared" si="3"/>
        <v>0</v>
      </c>
      <c r="D32" s="10">
        <f t="shared" si="3"/>
        <v>15</v>
      </c>
      <c r="E32" s="10">
        <f t="shared" si="3"/>
        <v>0</v>
      </c>
      <c r="F32" s="10">
        <f t="shared" si="3"/>
        <v>7</v>
      </c>
      <c r="G32" s="10">
        <f t="shared" si="3"/>
        <v>0</v>
      </c>
      <c r="H32" s="10">
        <f t="shared" si="3"/>
        <v>0</v>
      </c>
      <c r="I32" s="10">
        <f t="shared" si="3"/>
        <v>0</v>
      </c>
      <c r="J32" s="10">
        <f t="shared" si="3"/>
        <v>63</v>
      </c>
      <c r="K32" s="10">
        <f t="shared" si="3"/>
        <v>0</v>
      </c>
    </row>
  </sheetData>
  <sheetProtection/>
  <mergeCells count="6">
    <mergeCell ref="H4:I4"/>
    <mergeCell ref="J4:K4"/>
    <mergeCell ref="A4:A5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&amp;C9. melléklet az 1/2015. (III. 1.) 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59"/>
  <sheetViews>
    <sheetView view="pageLayout" workbookViewId="0" topLeftCell="A1">
      <selection activeCell="C8" sqref="C8"/>
    </sheetView>
  </sheetViews>
  <sheetFormatPr defaultColWidth="9.140625" defaultRowHeight="12.75"/>
  <cols>
    <col min="1" max="1" width="36.57421875" style="0" customWidth="1"/>
    <col min="2" max="4" width="15.7109375" style="0" customWidth="1"/>
  </cols>
  <sheetData>
    <row r="1" spans="1:4" ht="15.75">
      <c r="A1" s="40" t="s">
        <v>136</v>
      </c>
      <c r="B1" s="40"/>
      <c r="C1" s="40"/>
      <c r="D1" s="40"/>
    </row>
    <row r="3" ht="12.75">
      <c r="D3" s="3" t="s">
        <v>137</v>
      </c>
    </row>
    <row r="4" spans="1:4" ht="18" customHeight="1">
      <c r="A4" s="28" t="s">
        <v>2</v>
      </c>
      <c r="B4" s="28" t="s">
        <v>138</v>
      </c>
      <c r="C4" s="28" t="s">
        <v>139</v>
      </c>
      <c r="D4" s="28" t="s">
        <v>140</v>
      </c>
    </row>
    <row r="5" spans="1:4" ht="18" customHeight="1">
      <c r="A5" s="10" t="s">
        <v>141</v>
      </c>
      <c r="B5" s="13">
        <v>557</v>
      </c>
      <c r="C5" s="13">
        <v>3500</v>
      </c>
      <c r="D5" s="13">
        <f>B5*C5</f>
        <v>1949500</v>
      </c>
    </row>
    <row r="6" spans="1:4" ht="18" customHeight="1">
      <c r="A6" s="10" t="s">
        <v>142</v>
      </c>
      <c r="B6" s="13">
        <v>37</v>
      </c>
      <c r="C6" s="13">
        <v>7000</v>
      </c>
      <c r="D6" s="13">
        <f>B6*C6</f>
        <v>259000</v>
      </c>
    </row>
    <row r="7" spans="1:4" ht="18" customHeight="1">
      <c r="A7" s="10" t="s">
        <v>271</v>
      </c>
      <c r="B7" s="13"/>
      <c r="C7" s="13"/>
      <c r="D7" s="13"/>
    </row>
    <row r="8" spans="1:4" ht="25.5">
      <c r="A8" s="34" t="s">
        <v>272</v>
      </c>
      <c r="B8" s="13"/>
      <c r="C8" s="13"/>
      <c r="D8" s="13">
        <v>150000</v>
      </c>
    </row>
    <row r="9" spans="1:4" ht="25.5" customHeight="1">
      <c r="A9" s="10" t="s">
        <v>143</v>
      </c>
      <c r="B9" s="13"/>
      <c r="C9" s="13"/>
      <c r="D9" s="13"/>
    </row>
    <row r="10" spans="1:4" ht="18" customHeight="1">
      <c r="A10" s="49" t="s">
        <v>144</v>
      </c>
      <c r="B10" s="13">
        <v>11</v>
      </c>
      <c r="C10" s="13"/>
      <c r="D10" s="13">
        <v>457790</v>
      </c>
    </row>
    <row r="11" spans="1:4" ht="18" customHeight="1">
      <c r="A11" s="49" t="s">
        <v>145</v>
      </c>
      <c r="B11" s="13">
        <v>5</v>
      </c>
      <c r="C11" s="13"/>
      <c r="D11" s="13">
        <v>1744710</v>
      </c>
    </row>
    <row r="12" spans="1:4" ht="18" customHeight="1">
      <c r="A12" s="50" t="s">
        <v>146</v>
      </c>
      <c r="B12" s="13"/>
      <c r="C12" s="13"/>
      <c r="D12" s="13"/>
    </row>
    <row r="13" spans="1:4" ht="18" customHeight="1">
      <c r="A13" s="49" t="s">
        <v>147</v>
      </c>
      <c r="B13" s="13"/>
      <c r="C13" s="13"/>
      <c r="D13" s="13">
        <v>285000</v>
      </c>
    </row>
    <row r="14" spans="1:4" ht="18" customHeight="1">
      <c r="A14" s="50" t="s">
        <v>148</v>
      </c>
      <c r="B14" s="13"/>
      <c r="C14" s="13"/>
      <c r="D14" s="13">
        <v>5000</v>
      </c>
    </row>
    <row r="15" spans="1:4" ht="18" customHeight="1">
      <c r="A15" s="50" t="s">
        <v>149</v>
      </c>
      <c r="B15" s="13"/>
      <c r="C15" s="13"/>
      <c r="D15" s="13">
        <v>120000</v>
      </c>
    </row>
    <row r="16" spans="1:4" ht="18" customHeight="1">
      <c r="A16" s="50" t="s">
        <v>150</v>
      </c>
      <c r="B16" s="13"/>
      <c r="C16" s="13"/>
      <c r="D16" s="13">
        <v>40000</v>
      </c>
    </row>
    <row r="17" spans="1:4" ht="18" customHeight="1">
      <c r="A17" s="50" t="s">
        <v>151</v>
      </c>
      <c r="B17" s="13"/>
      <c r="C17" s="13"/>
      <c r="D17" s="13">
        <v>100000</v>
      </c>
    </row>
    <row r="18" spans="1:4" ht="18" customHeight="1">
      <c r="A18" s="50" t="s">
        <v>152</v>
      </c>
      <c r="B18" s="13"/>
      <c r="C18" s="13"/>
      <c r="D18" s="13">
        <v>200000</v>
      </c>
    </row>
    <row r="19" spans="1:4" ht="18" customHeight="1">
      <c r="A19" s="51" t="s">
        <v>135</v>
      </c>
      <c r="B19" s="7"/>
      <c r="C19" s="7"/>
      <c r="D19" s="7">
        <f>SUM(D5:D18)</f>
        <v>5311000</v>
      </c>
    </row>
    <row r="20" spans="1:4" ht="12.75">
      <c r="A20" s="52"/>
      <c r="B20" s="9"/>
      <c r="C20" s="9"/>
      <c r="D20" s="9"/>
    </row>
    <row r="21" spans="1:4" ht="12.75">
      <c r="A21" s="52"/>
      <c r="B21" s="9"/>
      <c r="C21" s="9"/>
      <c r="D21" s="9"/>
    </row>
    <row r="22" spans="1:4" ht="12.75">
      <c r="A22" s="52"/>
      <c r="B22" s="9"/>
      <c r="C22" s="9"/>
      <c r="D22" s="9"/>
    </row>
    <row r="23" spans="1:4" ht="12.75">
      <c r="A23" s="52"/>
      <c r="B23" s="9"/>
      <c r="C23" s="9"/>
      <c r="D23" s="9"/>
    </row>
    <row r="24" spans="1:4" ht="12.75">
      <c r="A24" s="52"/>
      <c r="B24" s="9"/>
      <c r="C24" s="9"/>
      <c r="D24" s="9"/>
    </row>
    <row r="25" spans="1:4" ht="12.75">
      <c r="A25" s="52"/>
      <c r="B25" s="9"/>
      <c r="C25" s="9"/>
      <c r="D25" s="9"/>
    </row>
    <row r="26" spans="1:4" ht="12.75">
      <c r="A26" s="52"/>
      <c r="B26" s="9"/>
      <c r="C26" s="9"/>
      <c r="D26" s="9"/>
    </row>
    <row r="27" spans="1:4" ht="12.75">
      <c r="A27" s="52"/>
      <c r="B27" s="9"/>
      <c r="C27" s="9"/>
      <c r="D27" s="9"/>
    </row>
    <row r="28" spans="1:4" ht="12.75">
      <c r="A28" s="52"/>
      <c r="B28" s="9"/>
      <c r="C28" s="9"/>
      <c r="D28" s="9"/>
    </row>
    <row r="29" spans="1:4" ht="12.75">
      <c r="A29" s="52"/>
      <c r="B29" s="9"/>
      <c r="C29" s="9"/>
      <c r="D29" s="9"/>
    </row>
    <row r="30" spans="1:4" ht="12.75">
      <c r="A30" s="52"/>
      <c r="B30" s="9"/>
      <c r="C30" s="9"/>
      <c r="D30" s="9"/>
    </row>
    <row r="31" spans="1:4" ht="12.75">
      <c r="A31" s="52"/>
      <c r="B31" s="9"/>
      <c r="C31" s="9"/>
      <c r="D31" s="9"/>
    </row>
    <row r="32" spans="1:4" ht="12.75">
      <c r="A32" s="52"/>
      <c r="B32" s="9"/>
      <c r="C32" s="9"/>
      <c r="D32" s="9"/>
    </row>
    <row r="33" spans="1:4" ht="12.75">
      <c r="A33" s="52"/>
      <c r="B33" s="9"/>
      <c r="C33" s="9"/>
      <c r="D33" s="9"/>
    </row>
    <row r="34" spans="1:4" ht="12.75">
      <c r="A34" s="52"/>
      <c r="B34" s="9"/>
      <c r="C34" s="9"/>
      <c r="D34" s="9"/>
    </row>
    <row r="35" spans="1:4" ht="12.75">
      <c r="A35" s="52"/>
      <c r="B35" s="9"/>
      <c r="C35" s="9"/>
      <c r="D35" s="9"/>
    </row>
    <row r="36" spans="1:4" ht="12.75">
      <c r="A36" s="52"/>
      <c r="B36" s="9"/>
      <c r="C36" s="9"/>
      <c r="D36" s="9"/>
    </row>
    <row r="37" spans="1:4" ht="12.75">
      <c r="A37" s="52"/>
      <c r="B37" s="9"/>
      <c r="C37" s="9"/>
      <c r="D37" s="9"/>
    </row>
    <row r="38" spans="1:4" ht="12.75">
      <c r="A38" s="52"/>
      <c r="B38" s="9"/>
      <c r="C38" s="9"/>
      <c r="D38" s="9"/>
    </row>
    <row r="39" spans="1:4" ht="12.75">
      <c r="A39" s="52"/>
      <c r="B39" s="9"/>
      <c r="C39" s="9"/>
      <c r="D39" s="9"/>
    </row>
    <row r="40" spans="1:4" ht="12.75">
      <c r="A40" s="52"/>
      <c r="B40" s="9"/>
      <c r="C40" s="9"/>
      <c r="D40" s="9"/>
    </row>
    <row r="41" spans="1:4" ht="12.75">
      <c r="A41" s="52"/>
      <c r="B41" s="9"/>
      <c r="C41" s="9"/>
      <c r="D41" s="9"/>
    </row>
    <row r="42" spans="1:4" ht="12.75">
      <c r="A42" s="52"/>
      <c r="B42" s="9"/>
      <c r="C42" s="9"/>
      <c r="D42" s="9"/>
    </row>
    <row r="43" spans="1:4" ht="12.75">
      <c r="A43" s="52"/>
      <c r="B43" s="9"/>
      <c r="C43" s="9"/>
      <c r="D43" s="9"/>
    </row>
    <row r="44" spans="1:4" ht="12.75">
      <c r="A44" s="52"/>
      <c r="B44" s="9"/>
      <c r="C44" s="9"/>
      <c r="D44" s="9"/>
    </row>
    <row r="45" spans="1:4" ht="12.75">
      <c r="A45" s="52"/>
      <c r="B45" s="9"/>
      <c r="C45" s="9"/>
      <c r="D45" s="9"/>
    </row>
    <row r="46" spans="1:4" ht="12.75">
      <c r="A46" s="52"/>
      <c r="B46" s="9"/>
      <c r="C46" s="9"/>
      <c r="D46" s="9"/>
    </row>
    <row r="47" spans="1:4" ht="12.75">
      <c r="A47" s="52"/>
      <c r="B47" s="9"/>
      <c r="C47" s="9"/>
      <c r="D47" s="9"/>
    </row>
    <row r="48" spans="1:4" ht="12.75">
      <c r="A48" s="52"/>
      <c r="B48" s="9"/>
      <c r="C48" s="9"/>
      <c r="D48" s="9"/>
    </row>
    <row r="49" spans="1:4" ht="12.75">
      <c r="A49" s="52"/>
      <c r="B49" s="9"/>
      <c r="C49" s="9"/>
      <c r="D49" s="9"/>
    </row>
    <row r="50" spans="1:4" ht="12.75">
      <c r="A50" s="52"/>
      <c r="B50" s="9"/>
      <c r="C50" s="9"/>
      <c r="D50" s="9"/>
    </row>
    <row r="51" spans="2:4" ht="12.75">
      <c r="B51" s="9"/>
      <c r="C51" s="9"/>
      <c r="D51" s="9"/>
    </row>
    <row r="52" spans="2:4" ht="12.75">
      <c r="B52" s="9"/>
      <c r="C52" s="9"/>
      <c r="D52" s="9"/>
    </row>
    <row r="53" spans="2:4" ht="12.75">
      <c r="B53" s="9"/>
      <c r="C53" s="9"/>
      <c r="D53" s="9"/>
    </row>
    <row r="54" spans="2:4" ht="12.75">
      <c r="B54" s="9"/>
      <c r="C54" s="9"/>
      <c r="D54" s="9"/>
    </row>
    <row r="55" spans="2:4" ht="12.75">
      <c r="B55" s="9"/>
      <c r="C55" s="9"/>
      <c r="D55" s="9"/>
    </row>
    <row r="56" spans="2:4" ht="12.75">
      <c r="B56" s="9"/>
      <c r="C56" s="9"/>
      <c r="D56" s="9"/>
    </row>
    <row r="57" spans="2:4" ht="12.75">
      <c r="B57" s="9"/>
      <c r="C57" s="9"/>
      <c r="D57" s="9"/>
    </row>
    <row r="58" spans="2:4" ht="12.75">
      <c r="B58" s="9"/>
      <c r="C58" s="9"/>
      <c r="D58" s="9"/>
    </row>
    <row r="59" spans="2:4" ht="12.75">
      <c r="B59" s="9"/>
      <c r="C59" s="9"/>
      <c r="D59" s="9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&amp;C10.melléklet az 1/2015. (III. 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81"/>
  <sheetViews>
    <sheetView view="pageLayout" workbookViewId="0" topLeftCell="A1">
      <selection activeCell="E21" sqref="E21"/>
    </sheetView>
  </sheetViews>
  <sheetFormatPr defaultColWidth="8.00390625" defaultRowHeight="12.75"/>
  <cols>
    <col min="1" max="1" width="4.140625" style="174" customWidth="1"/>
    <col min="2" max="2" width="26.7109375" style="173" customWidth="1"/>
    <col min="3" max="4" width="7.7109375" style="173" customWidth="1"/>
    <col min="5" max="5" width="8.140625" style="173" customWidth="1"/>
    <col min="6" max="6" width="7.57421875" style="173" customWidth="1"/>
    <col min="7" max="7" width="7.421875" style="173" customWidth="1"/>
    <col min="8" max="8" width="7.57421875" style="173" customWidth="1"/>
    <col min="9" max="9" width="7.00390625" style="173" customWidth="1"/>
    <col min="10" max="14" width="8.140625" style="173" customWidth="1"/>
    <col min="15" max="15" width="10.8515625" style="174" customWidth="1"/>
    <col min="16" max="16384" width="8.00390625" style="173" customWidth="1"/>
  </cols>
  <sheetData>
    <row r="1" spans="1:15" ht="31.5" customHeight="1">
      <c r="A1" s="331" t="str">
        <f>+CONCATENATE("Előirányzat-felhasználási terv",CHAR(10),LEFT('[2]ÖSSZEFÜGGÉSEK'!A5,4),". évre")</f>
        <v>Előirányzat-felhasználási terv
2015. évre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</row>
    <row r="2" ht="16.5" thickBot="1">
      <c r="O2" s="175" t="s">
        <v>483</v>
      </c>
    </row>
    <row r="3" spans="1:15" s="174" customFormat="1" ht="25.5" customHeight="1" thickBot="1">
      <c r="A3" s="176" t="s">
        <v>121</v>
      </c>
      <c r="B3" s="177" t="s">
        <v>2</v>
      </c>
      <c r="C3" s="177" t="s">
        <v>484</v>
      </c>
      <c r="D3" s="177" t="s">
        <v>485</v>
      </c>
      <c r="E3" s="177" t="s">
        <v>486</v>
      </c>
      <c r="F3" s="177" t="s">
        <v>487</v>
      </c>
      <c r="G3" s="177" t="s">
        <v>488</v>
      </c>
      <c r="H3" s="177" t="s">
        <v>489</v>
      </c>
      <c r="I3" s="177" t="s">
        <v>490</v>
      </c>
      <c r="J3" s="177" t="s">
        <v>491</v>
      </c>
      <c r="K3" s="177" t="s">
        <v>492</v>
      </c>
      <c r="L3" s="177" t="s">
        <v>493</v>
      </c>
      <c r="M3" s="177" t="s">
        <v>494</v>
      </c>
      <c r="N3" s="177" t="s">
        <v>495</v>
      </c>
      <c r="O3" s="178" t="s">
        <v>135</v>
      </c>
    </row>
    <row r="4" spans="1:15" s="180" customFormat="1" ht="15" customHeight="1" thickBot="1">
      <c r="A4" s="179" t="s">
        <v>43</v>
      </c>
      <c r="B4" s="328" t="s">
        <v>384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30"/>
    </row>
    <row r="5" spans="1:15" s="180" customFormat="1" ht="22.5">
      <c r="A5" s="181" t="s">
        <v>45</v>
      </c>
      <c r="B5" s="182" t="s">
        <v>496</v>
      </c>
      <c r="C5" s="183">
        <v>17500</v>
      </c>
      <c r="D5" s="183">
        <v>17500</v>
      </c>
      <c r="E5" s="183">
        <v>17500</v>
      </c>
      <c r="F5" s="183">
        <v>17500</v>
      </c>
      <c r="G5" s="183">
        <v>17500</v>
      </c>
      <c r="H5" s="183">
        <v>19500</v>
      </c>
      <c r="I5" s="183">
        <v>17500</v>
      </c>
      <c r="J5" s="183">
        <v>17500</v>
      </c>
      <c r="K5" s="183">
        <v>17500</v>
      </c>
      <c r="L5" s="183">
        <v>17500</v>
      </c>
      <c r="M5" s="183">
        <v>17500</v>
      </c>
      <c r="N5" s="183">
        <v>19965</v>
      </c>
      <c r="O5" s="184">
        <f aca="true" t="shared" si="0" ref="O5:O14">SUM(C5:N5)</f>
        <v>214465</v>
      </c>
    </row>
    <row r="6" spans="1:15" s="189" customFormat="1" ht="22.5">
      <c r="A6" s="185" t="s">
        <v>47</v>
      </c>
      <c r="B6" s="186" t="s">
        <v>497</v>
      </c>
      <c r="C6" s="187">
        <v>3104</v>
      </c>
      <c r="D6" s="187">
        <v>3294</v>
      </c>
      <c r="E6" s="187">
        <v>2248</v>
      </c>
      <c r="F6" s="187">
        <v>1890</v>
      </c>
      <c r="G6" s="187">
        <v>1762</v>
      </c>
      <c r="H6" s="187">
        <v>1665</v>
      </c>
      <c r="I6" s="187">
        <v>994</v>
      </c>
      <c r="J6" s="187">
        <v>876</v>
      </c>
      <c r="K6" s="187">
        <v>644</v>
      </c>
      <c r="L6" s="187">
        <v>510</v>
      </c>
      <c r="M6" s="187">
        <v>387</v>
      </c>
      <c r="N6" s="187">
        <v>1036</v>
      </c>
      <c r="O6" s="188">
        <f t="shared" si="0"/>
        <v>18410</v>
      </c>
    </row>
    <row r="7" spans="1:15" s="189" customFormat="1" ht="22.5">
      <c r="A7" s="185" t="s">
        <v>54</v>
      </c>
      <c r="B7" s="190" t="s">
        <v>498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2">
        <f t="shared" si="0"/>
        <v>0</v>
      </c>
    </row>
    <row r="8" spans="1:15" s="189" customFormat="1" ht="13.5" customHeight="1">
      <c r="A8" s="185" t="s">
        <v>65</v>
      </c>
      <c r="B8" s="193" t="s">
        <v>317</v>
      </c>
      <c r="C8" s="187">
        <v>900</v>
      </c>
      <c r="D8" s="187">
        <v>1500</v>
      </c>
      <c r="E8" s="187">
        <v>16250</v>
      </c>
      <c r="F8" s="187">
        <v>1000</v>
      </c>
      <c r="G8" s="187">
        <v>5000</v>
      </c>
      <c r="H8" s="187">
        <v>1000</v>
      </c>
      <c r="I8" s="187">
        <v>1000</v>
      </c>
      <c r="J8" s="187">
        <v>1500</v>
      </c>
      <c r="K8" s="187">
        <v>16250</v>
      </c>
      <c r="L8" s="187">
        <v>2000</v>
      </c>
      <c r="M8" s="187">
        <v>2000</v>
      </c>
      <c r="N8" s="187">
        <v>2000</v>
      </c>
      <c r="O8" s="188">
        <f t="shared" si="0"/>
        <v>50400</v>
      </c>
    </row>
    <row r="9" spans="1:15" s="189" customFormat="1" ht="13.5" customHeight="1">
      <c r="A9" s="185" t="s">
        <v>67</v>
      </c>
      <c r="B9" s="193" t="s">
        <v>499</v>
      </c>
      <c r="C9" s="187">
        <v>3700</v>
      </c>
      <c r="D9" s="187">
        <v>3750</v>
      </c>
      <c r="E9" s="187">
        <v>3800</v>
      </c>
      <c r="F9" s="187">
        <v>3850</v>
      </c>
      <c r="G9" s="187">
        <v>3850</v>
      </c>
      <c r="H9" s="187">
        <v>3850</v>
      </c>
      <c r="I9" s="187">
        <v>3850</v>
      </c>
      <c r="J9" s="187">
        <v>3850</v>
      </c>
      <c r="K9" s="187">
        <v>5144</v>
      </c>
      <c r="L9" s="187">
        <v>3834</v>
      </c>
      <c r="M9" s="187">
        <v>3820</v>
      </c>
      <c r="N9" s="187">
        <v>4048</v>
      </c>
      <c r="O9" s="188">
        <f t="shared" si="0"/>
        <v>47346</v>
      </c>
    </row>
    <row r="10" spans="1:15" s="189" customFormat="1" ht="13.5" customHeight="1">
      <c r="A10" s="185" t="s">
        <v>105</v>
      </c>
      <c r="B10" s="193" t="s">
        <v>500</v>
      </c>
      <c r="C10" s="187"/>
      <c r="D10" s="187"/>
      <c r="E10" s="187"/>
      <c r="F10" s="187"/>
      <c r="G10" s="187"/>
      <c r="H10" s="187"/>
      <c r="J10" s="187"/>
      <c r="K10" s="187"/>
      <c r="M10" s="187"/>
      <c r="N10" s="187"/>
      <c r="O10" s="188">
        <f t="shared" si="0"/>
        <v>0</v>
      </c>
    </row>
    <row r="11" spans="1:15" s="189" customFormat="1" ht="13.5" customHeight="1">
      <c r="A11" s="185" t="s">
        <v>107</v>
      </c>
      <c r="B11" s="193" t="s">
        <v>501</v>
      </c>
      <c r="C11" s="187">
        <v>1414</v>
      </c>
      <c r="D11" s="187">
        <v>1414</v>
      </c>
      <c r="E11" s="187">
        <v>1414</v>
      </c>
      <c r="F11" s="187">
        <v>1414</v>
      </c>
      <c r="G11" s="187">
        <v>1414</v>
      </c>
      <c r="H11" s="187">
        <v>1414</v>
      </c>
      <c r="I11" s="187">
        <v>1414</v>
      </c>
      <c r="J11" s="187">
        <v>1414</v>
      </c>
      <c r="K11" s="187">
        <v>1414</v>
      </c>
      <c r="L11" s="187">
        <v>1414</v>
      </c>
      <c r="M11" s="187">
        <v>1414</v>
      </c>
      <c r="N11" s="187">
        <v>1412</v>
      </c>
      <c r="O11" s="188">
        <f t="shared" si="0"/>
        <v>16966</v>
      </c>
    </row>
    <row r="12" spans="1:15" s="189" customFormat="1" ht="22.5">
      <c r="A12" s="185" t="s">
        <v>211</v>
      </c>
      <c r="B12" s="186" t="s">
        <v>502</v>
      </c>
      <c r="C12" s="187"/>
      <c r="D12" s="187"/>
      <c r="E12" s="187"/>
      <c r="F12" s="187"/>
      <c r="G12" s="187"/>
      <c r="H12" s="187"/>
      <c r="I12" s="187">
        <v>40000</v>
      </c>
      <c r="J12" s="187"/>
      <c r="K12" s="187"/>
      <c r="L12" s="187">
        <v>86511</v>
      </c>
      <c r="M12" s="187"/>
      <c r="N12" s="187"/>
      <c r="O12" s="188">
        <f t="shared" si="0"/>
        <v>126511</v>
      </c>
    </row>
    <row r="13" spans="1:15" s="189" customFormat="1" ht="13.5" customHeight="1" thickBot="1">
      <c r="A13" s="185" t="s">
        <v>503</v>
      </c>
      <c r="B13" s="193" t="s">
        <v>504</v>
      </c>
      <c r="C13" s="187">
        <v>13199</v>
      </c>
      <c r="D13" s="187"/>
      <c r="E13" s="187"/>
      <c r="F13" s="187"/>
      <c r="G13" s="187"/>
      <c r="H13" s="187">
        <v>10000</v>
      </c>
      <c r="I13" s="187"/>
      <c r="J13" s="187"/>
      <c r="K13" s="187"/>
      <c r="L13" s="187"/>
      <c r="M13" s="187"/>
      <c r="N13" s="187"/>
      <c r="O13" s="188">
        <f t="shared" si="0"/>
        <v>23199</v>
      </c>
    </row>
    <row r="14" spans="1:15" s="180" customFormat="1" ht="15.75" customHeight="1" thickBot="1">
      <c r="A14" s="179" t="s">
        <v>505</v>
      </c>
      <c r="B14" s="194" t="s">
        <v>323</v>
      </c>
      <c r="C14" s="195">
        <f aca="true" t="shared" si="1" ref="C14:N14">SUM(C5:C13)</f>
        <v>39817</v>
      </c>
      <c r="D14" s="195">
        <f t="shared" si="1"/>
        <v>27458</v>
      </c>
      <c r="E14" s="195">
        <f t="shared" si="1"/>
        <v>41212</v>
      </c>
      <c r="F14" s="195">
        <f t="shared" si="1"/>
        <v>25654</v>
      </c>
      <c r="G14" s="195">
        <f t="shared" si="1"/>
        <v>29526</v>
      </c>
      <c r="H14" s="195">
        <f t="shared" si="1"/>
        <v>37429</v>
      </c>
      <c r="I14" s="195">
        <f t="shared" si="1"/>
        <v>64758</v>
      </c>
      <c r="J14" s="195">
        <f t="shared" si="1"/>
        <v>25140</v>
      </c>
      <c r="K14" s="195">
        <f t="shared" si="1"/>
        <v>40952</v>
      </c>
      <c r="L14" s="195">
        <f t="shared" si="1"/>
        <v>111769</v>
      </c>
      <c r="M14" s="195">
        <f t="shared" si="1"/>
        <v>25121</v>
      </c>
      <c r="N14" s="195">
        <f t="shared" si="1"/>
        <v>28461</v>
      </c>
      <c r="O14" s="196">
        <f t="shared" si="0"/>
        <v>497297</v>
      </c>
    </row>
    <row r="15" spans="1:15" s="180" customFormat="1" ht="15" customHeight="1" thickBot="1">
      <c r="A15" s="179" t="s">
        <v>506</v>
      </c>
      <c r="B15" s="328" t="s">
        <v>407</v>
      </c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30"/>
    </row>
    <row r="16" spans="1:15" s="189" customFormat="1" ht="13.5" customHeight="1">
      <c r="A16" s="197" t="s">
        <v>507</v>
      </c>
      <c r="B16" s="198" t="s">
        <v>253</v>
      </c>
      <c r="C16" s="191">
        <v>11298</v>
      </c>
      <c r="D16" s="191">
        <v>12166</v>
      </c>
      <c r="E16" s="191">
        <v>12166</v>
      </c>
      <c r="F16" s="191">
        <v>12166</v>
      </c>
      <c r="G16" s="191">
        <v>12303</v>
      </c>
      <c r="H16" s="191">
        <v>12303</v>
      </c>
      <c r="I16" s="191">
        <v>12303</v>
      </c>
      <c r="J16" s="191">
        <v>12303</v>
      </c>
      <c r="K16" s="191">
        <v>12303</v>
      </c>
      <c r="L16" s="191">
        <v>12303</v>
      </c>
      <c r="M16" s="191">
        <v>12303</v>
      </c>
      <c r="N16" s="191">
        <v>12316</v>
      </c>
      <c r="O16" s="192">
        <f aca="true" t="shared" si="2" ref="O16:O25">SUM(C16:N16)</f>
        <v>146233</v>
      </c>
    </row>
    <row r="17" spans="1:15" s="189" customFormat="1" ht="27" customHeight="1">
      <c r="A17" s="185" t="s">
        <v>508</v>
      </c>
      <c r="B17" s="186" t="s">
        <v>509</v>
      </c>
      <c r="C17" s="187">
        <v>3050</v>
      </c>
      <c r="D17" s="187">
        <f>D16*0.27</f>
        <v>3284.82</v>
      </c>
      <c r="E17" s="187">
        <f aca="true" t="shared" si="3" ref="E17:M17">E16*0.27</f>
        <v>3284.82</v>
      </c>
      <c r="F17" s="187">
        <f t="shared" si="3"/>
        <v>3284.82</v>
      </c>
      <c r="G17" s="187">
        <f t="shared" si="3"/>
        <v>3321.8100000000004</v>
      </c>
      <c r="H17" s="187">
        <f t="shared" si="3"/>
        <v>3321.8100000000004</v>
      </c>
      <c r="I17" s="187">
        <f t="shared" si="3"/>
        <v>3321.8100000000004</v>
      </c>
      <c r="J17" s="187">
        <f t="shared" si="3"/>
        <v>3321.8100000000004</v>
      </c>
      <c r="K17" s="187">
        <f t="shared" si="3"/>
        <v>3321.8100000000004</v>
      </c>
      <c r="L17" s="187">
        <f t="shared" si="3"/>
        <v>3321.8100000000004</v>
      </c>
      <c r="M17" s="187">
        <f t="shared" si="3"/>
        <v>3321.8100000000004</v>
      </c>
      <c r="N17" s="187">
        <v>3278</v>
      </c>
      <c r="O17" s="188">
        <f t="shared" si="2"/>
        <v>39435.130000000005</v>
      </c>
    </row>
    <row r="18" spans="1:15" s="189" customFormat="1" ht="13.5" customHeight="1">
      <c r="A18" s="185" t="s">
        <v>510</v>
      </c>
      <c r="B18" s="193" t="s">
        <v>511</v>
      </c>
      <c r="C18" s="206">
        <v>10900</v>
      </c>
      <c r="D18" s="206">
        <v>10500</v>
      </c>
      <c r="E18" s="206">
        <v>10000</v>
      </c>
      <c r="F18" s="206">
        <v>8900</v>
      </c>
      <c r="G18" s="206">
        <v>8000</v>
      </c>
      <c r="H18" s="206">
        <v>7000</v>
      </c>
      <c r="I18" s="206">
        <v>6300</v>
      </c>
      <c r="J18" s="206">
        <v>6300</v>
      </c>
      <c r="K18" s="206">
        <v>8000</v>
      </c>
      <c r="L18" s="206">
        <v>10550</v>
      </c>
      <c r="M18" s="206">
        <v>11350</v>
      </c>
      <c r="N18" s="206">
        <v>11566</v>
      </c>
      <c r="O18" s="188">
        <f t="shared" si="2"/>
        <v>109366</v>
      </c>
    </row>
    <row r="19" spans="1:15" s="189" customFormat="1" ht="13.5" customHeight="1">
      <c r="A19" s="185" t="s">
        <v>512</v>
      </c>
      <c r="B19" s="193" t="s">
        <v>513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8">
        <f t="shared" si="2"/>
        <v>0</v>
      </c>
    </row>
    <row r="20" spans="1:15" s="189" customFormat="1" ht="13.5" customHeight="1">
      <c r="A20" s="185" t="s">
        <v>514</v>
      </c>
      <c r="B20" s="193" t="s">
        <v>515</v>
      </c>
      <c r="C20" s="187">
        <v>5815</v>
      </c>
      <c r="D20" s="187">
        <v>3718</v>
      </c>
      <c r="E20" s="187">
        <v>5709</v>
      </c>
      <c r="F20" s="187">
        <v>3701</v>
      </c>
      <c r="G20" s="187">
        <v>3752</v>
      </c>
      <c r="H20" s="187">
        <v>4531</v>
      </c>
      <c r="I20" s="187">
        <v>3943</v>
      </c>
      <c r="J20" s="187">
        <v>3950</v>
      </c>
      <c r="K20" s="187">
        <v>7434</v>
      </c>
      <c r="L20" s="187">
        <v>2476</v>
      </c>
      <c r="M20" s="187">
        <v>2626</v>
      </c>
      <c r="N20" s="187">
        <v>3800</v>
      </c>
      <c r="O20" s="188">
        <f t="shared" si="2"/>
        <v>51455</v>
      </c>
    </row>
    <row r="21" spans="1:15" s="189" customFormat="1" ht="13.5" customHeight="1">
      <c r="A21" s="185" t="s">
        <v>516</v>
      </c>
      <c r="B21" s="193" t="s">
        <v>517</v>
      </c>
      <c r="C21" s="187"/>
      <c r="D21" s="187"/>
      <c r="E21" s="187"/>
      <c r="F21" s="187"/>
      <c r="G21" s="187">
        <v>32892</v>
      </c>
      <c r="H21" s="187">
        <v>30000</v>
      </c>
      <c r="I21" s="187">
        <v>4000</v>
      </c>
      <c r="J21" s="187">
        <v>34384</v>
      </c>
      <c r="K21" s="187">
        <v>5000</v>
      </c>
      <c r="L21" s="187">
        <v>4347</v>
      </c>
      <c r="M21" s="187">
        <v>25235</v>
      </c>
      <c r="N21" s="187"/>
      <c r="O21" s="188">
        <f t="shared" si="2"/>
        <v>135858</v>
      </c>
    </row>
    <row r="22" spans="1:15" s="189" customFormat="1" ht="15.75">
      <c r="A22" s="185" t="s">
        <v>518</v>
      </c>
      <c r="B22" s="186" t="s">
        <v>519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>
        <v>922</v>
      </c>
      <c r="M22" s="187">
        <v>288</v>
      </c>
      <c r="N22" s="187"/>
      <c r="O22" s="188">
        <f t="shared" si="2"/>
        <v>1210</v>
      </c>
    </row>
    <row r="23" spans="1:15" s="189" customFormat="1" ht="13.5" customHeight="1">
      <c r="A23" s="185" t="s">
        <v>520</v>
      </c>
      <c r="B23" s="193" t="s">
        <v>521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8">
        <f t="shared" si="2"/>
        <v>0</v>
      </c>
    </row>
    <row r="24" spans="1:15" s="189" customFormat="1" ht="13.5" customHeight="1" thickBot="1">
      <c r="A24" s="185" t="s">
        <v>522</v>
      </c>
      <c r="B24" s="193" t="s">
        <v>523</v>
      </c>
      <c r="C24" s="187"/>
      <c r="D24" s="187"/>
      <c r="E24" s="187">
        <v>100</v>
      </c>
      <c r="F24" s="187">
        <v>100</v>
      </c>
      <c r="G24" s="187">
        <v>100</v>
      </c>
      <c r="H24" s="187">
        <v>100</v>
      </c>
      <c r="I24" s="187">
        <v>100</v>
      </c>
      <c r="J24" s="187">
        <v>100</v>
      </c>
      <c r="K24" s="187">
        <v>100</v>
      </c>
      <c r="L24" s="187">
        <v>100</v>
      </c>
      <c r="M24" s="187">
        <v>100</v>
      </c>
      <c r="N24" s="187">
        <v>12840</v>
      </c>
      <c r="O24" s="188">
        <f t="shared" si="2"/>
        <v>13740</v>
      </c>
    </row>
    <row r="25" spans="1:15" s="180" customFormat="1" ht="15.75" customHeight="1" thickBot="1">
      <c r="A25" s="199" t="s">
        <v>524</v>
      </c>
      <c r="B25" s="194" t="s">
        <v>430</v>
      </c>
      <c r="C25" s="195">
        <f aca="true" t="shared" si="4" ref="C25:N25">SUM(C16:C24)</f>
        <v>31063</v>
      </c>
      <c r="D25" s="195">
        <f t="shared" si="4"/>
        <v>29668.82</v>
      </c>
      <c r="E25" s="195">
        <f t="shared" si="4"/>
        <v>31259.82</v>
      </c>
      <c r="F25" s="195">
        <f t="shared" si="4"/>
        <v>28151.82</v>
      </c>
      <c r="G25" s="195">
        <f t="shared" si="4"/>
        <v>60368.81</v>
      </c>
      <c r="H25" s="195">
        <f t="shared" si="4"/>
        <v>57255.81</v>
      </c>
      <c r="I25" s="195">
        <f t="shared" si="4"/>
        <v>29967.81</v>
      </c>
      <c r="J25" s="195">
        <f t="shared" si="4"/>
        <v>60358.81</v>
      </c>
      <c r="K25" s="195">
        <f t="shared" si="4"/>
        <v>36158.81</v>
      </c>
      <c r="L25" s="195">
        <f t="shared" si="4"/>
        <v>34019.81</v>
      </c>
      <c r="M25" s="195">
        <f t="shared" si="4"/>
        <v>55223.81</v>
      </c>
      <c r="N25" s="195">
        <f t="shared" si="4"/>
        <v>43800</v>
      </c>
      <c r="O25" s="196">
        <f t="shared" si="2"/>
        <v>497297.13</v>
      </c>
    </row>
    <row r="26" spans="1:15" ht="16.5" thickBot="1">
      <c r="A26" s="199" t="s">
        <v>525</v>
      </c>
      <c r="B26" s="200" t="s">
        <v>526</v>
      </c>
      <c r="C26" s="201">
        <f aca="true" t="shared" si="5" ref="C26:O26">C14-C25</f>
        <v>8754</v>
      </c>
      <c r="D26" s="201">
        <f t="shared" si="5"/>
        <v>-2210.8199999999997</v>
      </c>
      <c r="E26" s="201">
        <f t="shared" si="5"/>
        <v>9952.18</v>
      </c>
      <c r="F26" s="201">
        <f t="shared" si="5"/>
        <v>-2497.8199999999997</v>
      </c>
      <c r="G26" s="201">
        <f t="shared" si="5"/>
        <v>-30842.809999999998</v>
      </c>
      <c r="H26" s="201">
        <f t="shared" si="5"/>
        <v>-19826.809999999998</v>
      </c>
      <c r="I26" s="201">
        <f t="shared" si="5"/>
        <v>34790.19</v>
      </c>
      <c r="J26" s="201">
        <f t="shared" si="5"/>
        <v>-35218.81</v>
      </c>
      <c r="K26" s="201">
        <f t="shared" si="5"/>
        <v>4793.190000000002</v>
      </c>
      <c r="L26" s="201">
        <f t="shared" si="5"/>
        <v>77749.19</v>
      </c>
      <c r="M26" s="201">
        <f t="shared" si="5"/>
        <v>-30102.809999999998</v>
      </c>
      <c r="N26" s="201">
        <f t="shared" si="5"/>
        <v>-15339</v>
      </c>
      <c r="O26" s="202">
        <f t="shared" si="5"/>
        <v>-0.1300000000046566</v>
      </c>
    </row>
    <row r="27" ht="15.75">
      <c r="A27" s="203"/>
    </row>
    <row r="28" spans="2:15" ht="15.75">
      <c r="B28" s="204"/>
      <c r="C28" s="205"/>
      <c r="D28" s="205"/>
      <c r="O28" s="173"/>
    </row>
    <row r="29" ht="15.75">
      <c r="O29" s="173"/>
    </row>
    <row r="30" ht="15.75">
      <c r="O30" s="173"/>
    </row>
    <row r="31" ht="15.75">
      <c r="O31" s="173"/>
    </row>
    <row r="32" ht="15.75">
      <c r="O32" s="173"/>
    </row>
    <row r="33" ht="15.75">
      <c r="O33" s="173"/>
    </row>
    <row r="34" ht="15.75">
      <c r="O34" s="173"/>
    </row>
    <row r="35" ht="15.75">
      <c r="O35" s="173"/>
    </row>
    <row r="36" ht="15.75">
      <c r="O36" s="173"/>
    </row>
    <row r="37" ht="15.75">
      <c r="O37" s="173"/>
    </row>
    <row r="38" ht="15.75">
      <c r="O38" s="173"/>
    </row>
    <row r="39" ht="15.75">
      <c r="O39" s="173"/>
    </row>
    <row r="40" ht="15.75">
      <c r="O40" s="173"/>
    </row>
    <row r="41" ht="15.75">
      <c r="O41" s="173"/>
    </row>
    <row r="42" ht="15.75">
      <c r="O42" s="173"/>
    </row>
    <row r="43" ht="15.75">
      <c r="O43" s="173"/>
    </row>
    <row r="44" ht="15.75">
      <c r="O44" s="173"/>
    </row>
    <row r="45" ht="15.75">
      <c r="O45" s="173"/>
    </row>
    <row r="46" ht="15.75">
      <c r="O46" s="173"/>
    </row>
    <row r="47" ht="15.75">
      <c r="O47" s="173"/>
    </row>
    <row r="48" ht="15.75">
      <c r="O48" s="173"/>
    </row>
    <row r="49" ht="15.75">
      <c r="O49" s="173"/>
    </row>
    <row r="50" ht="15.75">
      <c r="O50" s="173"/>
    </row>
    <row r="51" ht="15.75">
      <c r="O51" s="173"/>
    </row>
    <row r="52" ht="15.75">
      <c r="O52" s="173"/>
    </row>
    <row r="53" ht="15.75">
      <c r="O53" s="173"/>
    </row>
    <row r="54" ht="15.75">
      <c r="O54" s="173"/>
    </row>
    <row r="55" ht="15.75">
      <c r="O55" s="173"/>
    </row>
    <row r="56" ht="15.75">
      <c r="O56" s="173"/>
    </row>
    <row r="57" ht="15.75">
      <c r="O57" s="173"/>
    </row>
    <row r="58" ht="15.75">
      <c r="O58" s="173"/>
    </row>
    <row r="59" ht="15.75">
      <c r="O59" s="173"/>
    </row>
    <row r="60" ht="15.75">
      <c r="O60" s="173"/>
    </row>
    <row r="61" ht="15.75">
      <c r="O61" s="173"/>
    </row>
    <row r="62" ht="15.75">
      <c r="O62" s="173"/>
    </row>
    <row r="63" ht="15.75">
      <c r="O63" s="173"/>
    </row>
    <row r="64" ht="15.75">
      <c r="O64" s="173"/>
    </row>
    <row r="65" ht="15.75">
      <c r="O65" s="173"/>
    </row>
    <row r="66" ht="15.75">
      <c r="O66" s="173"/>
    </row>
    <row r="67" ht="15.75">
      <c r="O67" s="173"/>
    </row>
    <row r="68" ht="15.75">
      <c r="O68" s="173"/>
    </row>
    <row r="69" ht="15.75">
      <c r="O69" s="173"/>
    </row>
    <row r="70" ht="15.75">
      <c r="O70" s="173"/>
    </row>
    <row r="71" ht="15.75">
      <c r="O71" s="173"/>
    </row>
    <row r="72" ht="15.75">
      <c r="O72" s="173"/>
    </row>
    <row r="73" ht="15.75">
      <c r="O73" s="173"/>
    </row>
    <row r="74" ht="15.75">
      <c r="O74" s="173"/>
    </row>
    <row r="75" ht="15.75">
      <c r="O75" s="173"/>
    </row>
    <row r="76" ht="15.75">
      <c r="O76" s="173"/>
    </row>
    <row r="77" ht="15.75">
      <c r="O77" s="173"/>
    </row>
    <row r="78" ht="15.75">
      <c r="O78" s="173"/>
    </row>
    <row r="79" ht="15.75">
      <c r="O79" s="173"/>
    </row>
    <row r="80" ht="15.75">
      <c r="O80" s="173"/>
    </row>
    <row r="81" ht="15.75">
      <c r="O81" s="173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2"/>
  <headerFooter alignWithMargins="0">
    <oddHeader>&amp;C11. melléklet az 1/2015. (III. 1.) önkormányzati rendelethez&amp;R&amp;"Times New Roman CE,Félkövér dőlt"&amp;11 11. melléklet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5:J15"/>
  <sheetViews>
    <sheetView view="pageLayout" workbookViewId="0" topLeftCell="A1">
      <selection activeCell="H23" sqref="H23"/>
    </sheetView>
  </sheetViews>
  <sheetFormatPr defaultColWidth="9.140625" defaultRowHeight="12.75"/>
  <cols>
    <col min="2" max="2" width="13.00390625" style="0" customWidth="1"/>
    <col min="3" max="3" width="6.57421875" style="0" customWidth="1"/>
    <col min="4" max="4" width="6.8515625" style="0" customWidth="1"/>
    <col min="5" max="8" width="6.421875" style="0" customWidth="1"/>
    <col min="9" max="9" width="6.7109375" style="0" customWidth="1"/>
    <col min="10" max="10" width="6.57421875" style="0" customWidth="1"/>
  </cols>
  <sheetData>
    <row r="5" spans="2:10" ht="12.75">
      <c r="B5" s="235" t="s">
        <v>380</v>
      </c>
      <c r="C5" s="333"/>
      <c r="D5" s="333"/>
      <c r="E5" s="333"/>
      <c r="F5" s="333"/>
      <c r="G5" s="333"/>
      <c r="H5" s="333"/>
      <c r="I5" s="333"/>
      <c r="J5" s="333"/>
    </row>
    <row r="7" spans="2:10" ht="12.75">
      <c r="B7" s="235" t="s">
        <v>381</v>
      </c>
      <c r="C7" s="237"/>
      <c r="D7" s="237"/>
      <c r="E7" s="237"/>
      <c r="F7" s="237"/>
      <c r="G7" s="237"/>
      <c r="H7" s="237"/>
      <c r="I7" s="237"/>
      <c r="J7" s="237"/>
    </row>
    <row r="10" spans="2:10" ht="12.75">
      <c r="B10" s="235" t="s">
        <v>382</v>
      </c>
      <c r="C10" s="235"/>
      <c r="D10" s="235"/>
      <c r="E10" s="235"/>
      <c r="F10" s="235"/>
      <c r="G10" s="333"/>
      <c r="H10" s="333"/>
      <c r="I10" s="333"/>
      <c r="J10" s="333"/>
    </row>
    <row r="12" spans="9:10" ht="12.75">
      <c r="I12" s="334" t="s">
        <v>233</v>
      </c>
      <c r="J12" s="334"/>
    </row>
    <row r="13" spans="2:10" ht="22.5">
      <c r="B13" s="146" t="s">
        <v>383</v>
      </c>
      <c r="C13" s="147">
        <v>2015</v>
      </c>
      <c r="D13" s="147">
        <v>2016</v>
      </c>
      <c r="E13" s="147">
        <v>2017</v>
      </c>
      <c r="F13" s="147">
        <v>2018</v>
      </c>
      <c r="G13" s="147">
        <v>2019</v>
      </c>
      <c r="H13" s="147">
        <v>2020</v>
      </c>
      <c r="I13" s="147">
        <v>2021</v>
      </c>
      <c r="J13" s="147">
        <v>2022</v>
      </c>
    </row>
    <row r="14" spans="2:10" ht="23.25" customHeight="1">
      <c r="B14" s="148" t="s">
        <v>140</v>
      </c>
      <c r="C14" s="149">
        <v>297610</v>
      </c>
      <c r="D14" s="149">
        <v>297610</v>
      </c>
      <c r="E14" s="149">
        <v>297610</v>
      </c>
      <c r="F14" s="149">
        <v>297610</v>
      </c>
      <c r="G14" s="149">
        <v>297610</v>
      </c>
      <c r="H14" s="149">
        <v>297610</v>
      </c>
      <c r="I14" s="149">
        <v>297610</v>
      </c>
      <c r="J14" s="149">
        <v>297610</v>
      </c>
    </row>
    <row r="15" ht="12.75">
      <c r="F15" s="150"/>
    </row>
  </sheetData>
  <sheetProtection/>
  <mergeCells count="4">
    <mergeCell ref="B5:J5"/>
    <mergeCell ref="B7:J7"/>
    <mergeCell ref="B10:J10"/>
    <mergeCell ref="I12:J1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&amp;C12. melléklet az 1/2015. (III. 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"/>
  <sheetViews>
    <sheetView view="pageLayout" workbookViewId="0" topLeftCell="Q1">
      <selection activeCell="Q2" sqref="Q2:AE2"/>
    </sheetView>
  </sheetViews>
  <sheetFormatPr defaultColWidth="9.140625" defaultRowHeight="12.75"/>
  <cols>
    <col min="1" max="1" width="20.421875" style="0" customWidth="1"/>
    <col min="2" max="5" width="7.7109375" style="0" customWidth="1"/>
    <col min="6" max="6" width="9.7109375" style="0" customWidth="1"/>
    <col min="7" max="10" width="7.7109375" style="0" customWidth="1"/>
    <col min="11" max="11" width="9.28125" style="0" customWidth="1"/>
    <col min="12" max="12" width="9.8515625" style="0" customWidth="1"/>
    <col min="13" max="13" width="20.421875" style="0" hidden="1" customWidth="1"/>
    <col min="14" max="14" width="9.28125" style="0" hidden="1" customWidth="1"/>
    <col min="15" max="15" width="9.28125" style="0" customWidth="1"/>
    <col min="16" max="16" width="5.421875" style="0" customWidth="1"/>
    <col min="17" max="17" width="21.421875" style="0" customWidth="1"/>
    <col min="18" max="18" width="6.421875" style="0" customWidth="1"/>
    <col min="19" max="19" width="6.140625" style="0" customWidth="1"/>
    <col min="20" max="20" width="6.28125" style="0" customWidth="1"/>
    <col min="21" max="21" width="7.7109375" style="0" customWidth="1"/>
    <col min="22" max="22" width="6.140625" style="0" customWidth="1"/>
    <col min="23" max="23" width="6.28125" style="0" customWidth="1"/>
    <col min="24" max="24" width="6.00390625" style="0" customWidth="1"/>
    <col min="25" max="25" width="6.140625" style="0" customWidth="1"/>
    <col min="26" max="26" width="7.140625" style="0" customWidth="1"/>
    <col min="27" max="27" width="6.8515625" style="0" customWidth="1"/>
    <col min="28" max="28" width="8.28125" style="0" customWidth="1"/>
    <col min="29" max="29" width="10.140625" style="0" customWidth="1"/>
    <col min="30" max="30" width="11.421875" style="0" customWidth="1"/>
    <col min="31" max="31" width="14.57421875" style="0" customWidth="1"/>
    <col min="32" max="32" width="36.8515625" style="0" customWidth="1"/>
    <col min="33" max="34" width="16.7109375" style="0" customWidth="1"/>
  </cols>
  <sheetData>
    <row r="1" spans="1:31" ht="12.75">
      <c r="A1" s="235" t="s">
        <v>379</v>
      </c>
      <c r="B1" s="236"/>
      <c r="C1" s="236"/>
      <c r="D1" s="236"/>
      <c r="E1" s="236"/>
      <c r="F1" s="236"/>
      <c r="G1" s="236"/>
      <c r="H1" s="236"/>
      <c r="I1" s="236"/>
      <c r="J1" s="236"/>
      <c r="K1" s="237"/>
      <c r="L1" s="237"/>
      <c r="Q1" s="235" t="s">
        <v>379</v>
      </c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</row>
    <row r="2" spans="1:34" ht="12.75">
      <c r="A2" s="39" t="s">
        <v>155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4"/>
      <c r="N2" s="35"/>
      <c r="O2" s="35"/>
      <c r="P2" s="35"/>
      <c r="Q2" s="235" t="s">
        <v>155</v>
      </c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135"/>
      <c r="AG2" s="136"/>
      <c r="AH2" s="136"/>
    </row>
    <row r="3" spans="1:34" ht="8.25" customHeight="1">
      <c r="A3" s="3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AF3" s="75"/>
      <c r="AG3" s="75"/>
      <c r="AH3" s="75"/>
    </row>
    <row r="4" spans="1:34" ht="12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 t="s">
        <v>261</v>
      </c>
      <c r="AE4" s="3" t="s">
        <v>261</v>
      </c>
      <c r="AF4" s="75"/>
      <c r="AG4" s="75"/>
      <c r="AH4" s="137"/>
    </row>
    <row r="5" spans="1:34" ht="41.25" customHeight="1">
      <c r="A5" s="228" t="s">
        <v>306</v>
      </c>
      <c r="B5" s="233" t="s">
        <v>352</v>
      </c>
      <c r="C5" s="234"/>
      <c r="D5" s="233" t="s">
        <v>353</v>
      </c>
      <c r="E5" s="234"/>
      <c r="F5" s="244" t="s">
        <v>354</v>
      </c>
      <c r="G5" s="244"/>
      <c r="H5" s="244" t="s">
        <v>355</v>
      </c>
      <c r="I5" s="244"/>
      <c r="J5" s="224" t="s">
        <v>356</v>
      </c>
      <c r="K5" s="225"/>
      <c r="L5" s="240" t="s">
        <v>357</v>
      </c>
      <c r="M5" s="241"/>
      <c r="N5" s="242"/>
      <c r="O5" s="243"/>
      <c r="Q5" s="228" t="s">
        <v>306</v>
      </c>
      <c r="R5" s="233" t="s">
        <v>358</v>
      </c>
      <c r="S5" s="234"/>
      <c r="T5" s="231" t="s">
        <v>531</v>
      </c>
      <c r="U5" s="232"/>
      <c r="V5" s="224" t="s">
        <v>359</v>
      </c>
      <c r="W5" s="230"/>
      <c r="X5" s="224" t="s">
        <v>360</v>
      </c>
      <c r="Y5" s="225"/>
      <c r="Z5" s="224" t="s">
        <v>361</v>
      </c>
      <c r="AA5" s="225"/>
      <c r="AB5" s="226" t="s">
        <v>362</v>
      </c>
      <c r="AC5" s="227"/>
      <c r="AD5" s="238" t="s">
        <v>363</v>
      </c>
      <c r="AE5" s="239"/>
      <c r="AF5" s="138"/>
      <c r="AG5" s="73"/>
      <c r="AH5" s="73"/>
    </row>
    <row r="6" spans="1:34" ht="25.5" customHeight="1">
      <c r="A6" s="229"/>
      <c r="B6" s="14" t="s">
        <v>4</v>
      </c>
      <c r="C6" s="14" t="s">
        <v>5</v>
      </c>
      <c r="D6" s="14" t="s">
        <v>4</v>
      </c>
      <c r="E6" s="14" t="s">
        <v>5</v>
      </c>
      <c r="F6" s="14" t="s">
        <v>4</v>
      </c>
      <c r="G6" s="14" t="s">
        <v>5</v>
      </c>
      <c r="H6" s="14" t="s">
        <v>4</v>
      </c>
      <c r="I6" s="14" t="s">
        <v>5</v>
      </c>
      <c r="J6" s="14" t="s">
        <v>4</v>
      </c>
      <c r="K6" s="17" t="s">
        <v>5</v>
      </c>
      <c r="L6" s="14" t="s">
        <v>4</v>
      </c>
      <c r="M6" s="125"/>
      <c r="N6" s="14" t="s">
        <v>4</v>
      </c>
      <c r="O6" s="14" t="s">
        <v>5</v>
      </c>
      <c r="Q6" s="229"/>
      <c r="R6" s="14" t="s">
        <v>4</v>
      </c>
      <c r="S6" s="14" t="s">
        <v>5</v>
      </c>
      <c r="T6" s="14" t="s">
        <v>4</v>
      </c>
      <c r="U6" s="14" t="s">
        <v>5</v>
      </c>
      <c r="V6" s="14" t="s">
        <v>4</v>
      </c>
      <c r="W6" s="14" t="s">
        <v>198</v>
      </c>
      <c r="X6" s="14" t="s">
        <v>4</v>
      </c>
      <c r="Y6" s="14" t="s">
        <v>364</v>
      </c>
      <c r="Z6" s="14" t="s">
        <v>4</v>
      </c>
      <c r="AA6" s="14" t="s">
        <v>198</v>
      </c>
      <c r="AB6" s="14" t="s">
        <v>4</v>
      </c>
      <c r="AC6" s="65" t="s">
        <v>5</v>
      </c>
      <c r="AD6" s="10" t="s">
        <v>4</v>
      </c>
      <c r="AE6" s="74" t="s">
        <v>364</v>
      </c>
      <c r="AF6" s="138"/>
      <c r="AG6" s="139"/>
      <c r="AH6" s="139"/>
    </row>
    <row r="7" spans="1:34" ht="24.75" customHeight="1">
      <c r="A7" s="126" t="s">
        <v>311</v>
      </c>
      <c r="B7" s="13"/>
      <c r="C7" s="13"/>
      <c r="D7" s="13"/>
      <c r="E7" s="13"/>
      <c r="F7" s="13">
        <f>418+1300+198</f>
        <v>1916</v>
      </c>
      <c r="G7" s="13"/>
      <c r="H7" s="13"/>
      <c r="I7" s="13"/>
      <c r="J7" s="13"/>
      <c r="K7" s="13"/>
      <c r="L7" s="13"/>
      <c r="M7" s="126" t="s">
        <v>311</v>
      </c>
      <c r="N7" s="13"/>
      <c r="O7" s="13"/>
      <c r="Q7" s="126" t="s">
        <v>311</v>
      </c>
      <c r="R7" s="13"/>
      <c r="S7" s="13"/>
      <c r="T7" s="13"/>
      <c r="U7" s="13"/>
      <c r="V7" s="13"/>
      <c r="W7" s="13"/>
      <c r="X7" s="13">
        <v>1270</v>
      </c>
      <c r="Y7" s="13"/>
      <c r="Z7" s="13"/>
      <c r="AA7" s="13"/>
      <c r="AB7" s="13"/>
      <c r="AC7" s="79"/>
      <c r="AD7" s="80">
        <f>SUM(B7+D7+F7+H7+J7+L7+R7+T7+V7+X7+Z7+AB7)</f>
        <v>3186</v>
      </c>
      <c r="AE7" s="81">
        <f aca="true" t="shared" si="0" ref="AE7:AE12">SUM(C7+E7+G7+I7+K7+O7+S7+U7+W7+Y7+AA7+AC7)</f>
        <v>0</v>
      </c>
      <c r="AF7" s="140"/>
      <c r="AG7" s="141"/>
      <c r="AH7" s="141"/>
    </row>
    <row r="8" spans="1:34" ht="22.5" customHeight="1">
      <c r="A8" s="126" t="s">
        <v>312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26" t="s">
        <v>312</v>
      </c>
      <c r="N8" s="13"/>
      <c r="O8" s="13"/>
      <c r="Q8" s="126" t="s">
        <v>312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79"/>
      <c r="AD8" s="80">
        <f>SUM(B8+D8+F8+H8+J8+L8+R8+T8+V8+X8+Z8+AB8)</f>
        <v>0</v>
      </c>
      <c r="AE8" s="81">
        <f t="shared" si="0"/>
        <v>0</v>
      </c>
      <c r="AF8" s="140"/>
      <c r="AG8" s="141"/>
      <c r="AH8" s="141"/>
    </row>
    <row r="9" spans="1:34" ht="22.5" customHeight="1">
      <c r="A9" s="126" t="s">
        <v>313</v>
      </c>
      <c r="B9" s="13">
        <v>224</v>
      </c>
      <c r="C9" s="13"/>
      <c r="D9" s="13">
        <v>1307</v>
      </c>
      <c r="E9" s="13"/>
      <c r="F9" s="13">
        <v>337</v>
      </c>
      <c r="G9" s="13"/>
      <c r="H9" s="13"/>
      <c r="I9" s="13"/>
      <c r="J9" s="13"/>
      <c r="K9" s="13"/>
      <c r="L9" s="13"/>
      <c r="M9" s="126" t="s">
        <v>313</v>
      </c>
      <c r="N9" s="13"/>
      <c r="O9" s="13"/>
      <c r="Q9" s="126" t="s">
        <v>313</v>
      </c>
      <c r="R9" s="13"/>
      <c r="S9" s="13"/>
      <c r="T9" s="13"/>
      <c r="U9" s="13"/>
      <c r="V9" s="13"/>
      <c r="W9" s="13"/>
      <c r="X9" s="13">
        <v>343</v>
      </c>
      <c r="Y9" s="13"/>
      <c r="Z9" s="13"/>
      <c r="AA9" s="13"/>
      <c r="AB9" s="13"/>
      <c r="AC9" s="79"/>
      <c r="AD9" s="80">
        <f>SUM(B9+D9+F9+H9+J9+L9+R9+T9+V9+X9+Z9+AB9)</f>
        <v>2211</v>
      </c>
      <c r="AE9" s="81">
        <f t="shared" si="0"/>
        <v>0</v>
      </c>
      <c r="AF9" s="140"/>
      <c r="AG9" s="141"/>
      <c r="AH9" s="141"/>
    </row>
    <row r="10" spans="1:34" ht="21.75" customHeight="1">
      <c r="A10" s="126" t="s">
        <v>271</v>
      </c>
      <c r="B10" s="13">
        <v>828</v>
      </c>
      <c r="C10" s="13"/>
      <c r="D10" s="13">
        <v>4807</v>
      </c>
      <c r="E10" s="13"/>
      <c r="F10" s="13"/>
      <c r="G10" s="13"/>
      <c r="H10" s="13"/>
      <c r="I10" s="13"/>
      <c r="J10" s="13"/>
      <c r="K10" s="13"/>
      <c r="L10" s="13"/>
      <c r="M10" s="126" t="s">
        <v>365</v>
      </c>
      <c r="N10" s="13"/>
      <c r="O10" s="13"/>
      <c r="Q10" s="126" t="s">
        <v>314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79"/>
      <c r="AD10" s="80">
        <f>SUM(B10+D10+F10+H10+J10+L10+R10+T10+V10+X10+Z10+AB10)</f>
        <v>5635</v>
      </c>
      <c r="AE10" s="81">
        <f t="shared" si="0"/>
        <v>0</v>
      </c>
      <c r="AF10" s="140"/>
      <c r="AG10" s="141"/>
      <c r="AH10" s="141"/>
    </row>
    <row r="11" spans="1:34" ht="22.5" customHeight="1">
      <c r="A11" s="126" t="s">
        <v>366</v>
      </c>
      <c r="B11" s="13"/>
      <c r="C11" s="13"/>
      <c r="D11" s="13"/>
      <c r="E11" s="13"/>
      <c r="F11" s="13">
        <v>700</v>
      </c>
      <c r="G11" s="13"/>
      <c r="H11" s="13"/>
      <c r="I11" s="13"/>
      <c r="J11" s="13"/>
      <c r="K11" s="13"/>
      <c r="L11" s="13">
        <v>232175</v>
      </c>
      <c r="M11" s="126" t="s">
        <v>367</v>
      </c>
      <c r="N11" s="13"/>
      <c r="O11" s="13"/>
      <c r="Q11" s="126" t="s">
        <v>368</v>
      </c>
      <c r="R11" s="13">
        <v>194</v>
      </c>
      <c r="S11" s="13"/>
      <c r="T11" s="13">
        <f>10499+6273</f>
        <v>16772</v>
      </c>
      <c r="U11" s="13"/>
      <c r="V11" s="13"/>
      <c r="W11" s="13"/>
      <c r="X11" s="13"/>
      <c r="Y11" s="13"/>
      <c r="Z11" s="13"/>
      <c r="AA11" s="13"/>
      <c r="AB11" s="13"/>
      <c r="AC11" s="79"/>
      <c r="AD11" s="80">
        <f>SUM(B11+D11+F11+H11+J11+L11+R11+T11+V11+X11+Z11+AB11)</f>
        <v>249841</v>
      </c>
      <c r="AE11" s="81">
        <f t="shared" si="0"/>
        <v>0</v>
      </c>
      <c r="AF11" s="140"/>
      <c r="AG11" s="141"/>
      <c r="AH11" s="141"/>
    </row>
    <row r="12" spans="1:34" ht="22.5" customHeight="1">
      <c r="A12" s="126" t="s">
        <v>369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26" t="s">
        <v>370</v>
      </c>
      <c r="N12" s="13"/>
      <c r="O12" s="13"/>
      <c r="Q12" s="126" t="s">
        <v>371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79"/>
      <c r="AD12" s="80">
        <f>SUM(B12+D12+F12+H12+J12+L12+T12+V12+X12+Z12+AB12)</f>
        <v>0</v>
      </c>
      <c r="AE12" s="81">
        <f t="shared" si="0"/>
        <v>0</v>
      </c>
      <c r="AF12" s="140"/>
      <c r="AG12" s="141"/>
      <c r="AH12" s="141"/>
    </row>
    <row r="13" spans="1:34" ht="24.75" customHeight="1">
      <c r="A13" s="126" t="s">
        <v>317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>
        <v>50400</v>
      </c>
      <c r="M13" s="126" t="s">
        <v>372</v>
      </c>
      <c r="N13" s="13"/>
      <c r="O13" s="13"/>
      <c r="Q13" s="126" t="s">
        <v>317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9"/>
      <c r="AD13" s="80">
        <f>SUM(B13+D13+F13+H13+J13+L13+R13+T13+V13+X13+Z13+AB13)</f>
        <v>50400</v>
      </c>
      <c r="AE13" s="81">
        <f>SUM(C13+E13+G13+I13+K13+S13+U13+W13+Y13+AA13+AC13)</f>
        <v>0</v>
      </c>
      <c r="AF13" s="140"/>
      <c r="AG13" s="141"/>
      <c r="AH13" s="141"/>
    </row>
    <row r="14" spans="1:34" ht="24.75" customHeight="1">
      <c r="A14" s="127" t="s">
        <v>318</v>
      </c>
      <c r="B14" s="7">
        <f aca="true" t="shared" si="1" ref="B14:L14">SUM(B7:B13)</f>
        <v>1052</v>
      </c>
      <c r="C14" s="7">
        <f t="shared" si="1"/>
        <v>0</v>
      </c>
      <c r="D14" s="7">
        <f t="shared" si="1"/>
        <v>6114</v>
      </c>
      <c r="E14" s="7">
        <f t="shared" si="1"/>
        <v>0</v>
      </c>
      <c r="F14" s="7">
        <f t="shared" si="1"/>
        <v>2953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282575</v>
      </c>
      <c r="M14" s="127" t="s">
        <v>318</v>
      </c>
      <c r="N14" s="7">
        <f>SUM(N7:N13)</f>
        <v>0</v>
      </c>
      <c r="O14" s="7">
        <f>SUM(O7:O13)</f>
        <v>0</v>
      </c>
      <c r="Q14" s="127" t="s">
        <v>318</v>
      </c>
      <c r="R14" s="7">
        <f>SUM(R7:R13)</f>
        <v>194</v>
      </c>
      <c r="S14" s="7">
        <f>SUM(S7:S13)</f>
        <v>0</v>
      </c>
      <c r="T14" s="7">
        <f>SUM(T7:T13)</f>
        <v>16772</v>
      </c>
      <c r="U14" s="7">
        <f>SUM(U7:U13)</f>
        <v>0</v>
      </c>
      <c r="V14" s="7"/>
      <c r="W14" s="7">
        <f aca="true" t="shared" si="2" ref="W14:AE14">SUM(W7:W13)</f>
        <v>0</v>
      </c>
      <c r="X14" s="7">
        <f t="shared" si="2"/>
        <v>1613</v>
      </c>
      <c r="Y14" s="7">
        <f t="shared" si="2"/>
        <v>0</v>
      </c>
      <c r="Z14" s="7">
        <f t="shared" si="2"/>
        <v>0</v>
      </c>
      <c r="AA14" s="7">
        <f t="shared" si="2"/>
        <v>0</v>
      </c>
      <c r="AB14" s="7">
        <f t="shared" si="2"/>
        <v>0</v>
      </c>
      <c r="AC14" s="93">
        <f t="shared" si="2"/>
        <v>0</v>
      </c>
      <c r="AD14" s="80">
        <f t="shared" si="2"/>
        <v>311273</v>
      </c>
      <c r="AE14" s="81">
        <f t="shared" si="2"/>
        <v>0</v>
      </c>
      <c r="AF14" s="142"/>
      <c r="AG14" s="141"/>
      <c r="AH14" s="141"/>
    </row>
    <row r="15" spans="1:34" ht="24.75" customHeight="1">
      <c r="A15" s="126" t="s">
        <v>319</v>
      </c>
      <c r="B15" s="13"/>
      <c r="C15" s="13"/>
      <c r="D15" s="13"/>
      <c r="E15" s="13"/>
      <c r="F15" s="13">
        <v>123511</v>
      </c>
      <c r="G15" s="13"/>
      <c r="H15" s="13"/>
      <c r="I15" s="13"/>
      <c r="J15" s="13"/>
      <c r="K15" s="13"/>
      <c r="L15" s="13"/>
      <c r="M15" s="126" t="s">
        <v>373</v>
      </c>
      <c r="N15" s="13"/>
      <c r="O15" s="13"/>
      <c r="Q15" s="126" t="s">
        <v>319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79"/>
      <c r="AD15" s="80">
        <f>SUM(B15+D15+F15+H15+J15+L15+R15+T15+V15+X15+Z15+AB15)</f>
        <v>123511</v>
      </c>
      <c r="AE15" s="81">
        <f>SUM(C15+E15+G15+I15+K15+O15+S15+U15+W15+Y15+AA15+AC15)</f>
        <v>0</v>
      </c>
      <c r="AF15" s="140"/>
      <c r="AG15" s="141"/>
      <c r="AH15" s="141"/>
    </row>
    <row r="16" spans="1:34" ht="24.75" customHeight="1">
      <c r="A16" s="126" t="s">
        <v>374</v>
      </c>
      <c r="B16" s="13"/>
      <c r="C16" s="13"/>
      <c r="D16" s="13"/>
      <c r="E16" s="13"/>
      <c r="F16" s="13">
        <v>2400</v>
      </c>
      <c r="G16" s="13"/>
      <c r="H16" s="13">
        <v>300</v>
      </c>
      <c r="I16" s="13"/>
      <c r="J16" s="13">
        <v>300</v>
      </c>
      <c r="K16" s="13"/>
      <c r="L16" s="13"/>
      <c r="M16" s="126" t="s">
        <v>375</v>
      </c>
      <c r="N16" s="13"/>
      <c r="O16" s="13"/>
      <c r="Q16" s="126" t="s">
        <v>374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79"/>
      <c r="AD16" s="80">
        <f>SUM(B16+D16+F16+H16+J16+L16+R16+T16+V16+X16+Z16+AB16)</f>
        <v>3000</v>
      </c>
      <c r="AE16" s="81">
        <f>SUM(C16+E16+G16+I16+K16+O16+S16+U16+W16+Y16+AA16+AC16)</f>
        <v>0</v>
      </c>
      <c r="AF16" s="140"/>
      <c r="AG16" s="141"/>
      <c r="AH16" s="141"/>
    </row>
    <row r="17" spans="1:34" ht="24.75" customHeight="1">
      <c r="A17" s="128" t="s">
        <v>376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>
        <v>13199</v>
      </c>
      <c r="M17" s="126" t="s">
        <v>377</v>
      </c>
      <c r="N17" s="13"/>
      <c r="O17" s="13"/>
      <c r="Q17" s="126" t="s">
        <v>350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79"/>
      <c r="AD17" s="80">
        <f>SUM(B17+F17+D17+H17+J17+L17+R17+T17+V17+X17+Z17+AB17)</f>
        <v>13199</v>
      </c>
      <c r="AE17" s="81">
        <f>SUM(C17+E17+G17+I17+K17+O17+S17+U17+W17+Y17+AA17+AC17)</f>
        <v>0</v>
      </c>
      <c r="AF17" s="140"/>
      <c r="AG17" s="141"/>
      <c r="AH17" s="141"/>
    </row>
    <row r="18" spans="1:34" ht="24.75" customHeight="1">
      <c r="A18" s="126" t="s">
        <v>322</v>
      </c>
      <c r="B18" s="13"/>
      <c r="C18" s="13"/>
      <c r="D18" s="13"/>
      <c r="E18" s="13"/>
      <c r="F18" s="13">
        <v>10000</v>
      </c>
      <c r="G18" s="13"/>
      <c r="H18" s="13"/>
      <c r="I18" s="13"/>
      <c r="J18" s="13"/>
      <c r="K18" s="13"/>
      <c r="L18" s="13"/>
      <c r="M18" s="126" t="s">
        <v>378</v>
      </c>
      <c r="N18" s="13"/>
      <c r="O18" s="13"/>
      <c r="Q18" s="126" t="s">
        <v>351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79"/>
      <c r="AD18" s="80">
        <f>SUM(B18+D18+F18+H18+J18+L18+R18+T18+V18+X18+Z18+AB18)</f>
        <v>10000</v>
      </c>
      <c r="AE18" s="81">
        <f>SUM(C18+E18+G18+I18+K18+O18+S18+U18+W18+Y18+AA18+AC18)</f>
        <v>0</v>
      </c>
      <c r="AF18" s="143"/>
      <c r="AG18" s="141"/>
      <c r="AH18" s="141"/>
    </row>
    <row r="19" spans="1:34" ht="13.5" thickBot="1">
      <c r="A19" s="144" t="s">
        <v>323</v>
      </c>
      <c r="B19" s="7">
        <f aca="true" t="shared" si="3" ref="B19:O19">SUM(B14:B18)</f>
        <v>1052</v>
      </c>
      <c r="C19" s="7">
        <f t="shared" si="3"/>
        <v>0</v>
      </c>
      <c r="D19" s="7">
        <f t="shared" si="3"/>
        <v>6114</v>
      </c>
      <c r="E19" s="7">
        <f t="shared" si="3"/>
        <v>0</v>
      </c>
      <c r="F19" s="7">
        <f t="shared" si="3"/>
        <v>138864</v>
      </c>
      <c r="G19" s="7">
        <f t="shared" si="3"/>
        <v>0</v>
      </c>
      <c r="H19" s="7">
        <f t="shared" si="3"/>
        <v>300</v>
      </c>
      <c r="I19" s="7">
        <f t="shared" si="3"/>
        <v>0</v>
      </c>
      <c r="J19" s="7">
        <f t="shared" si="3"/>
        <v>300</v>
      </c>
      <c r="K19" s="7">
        <f t="shared" si="3"/>
        <v>0</v>
      </c>
      <c r="L19" s="7">
        <f t="shared" si="3"/>
        <v>295774</v>
      </c>
      <c r="M19" s="7">
        <f t="shared" si="3"/>
        <v>0</v>
      </c>
      <c r="N19" s="7">
        <f t="shared" si="3"/>
        <v>0</v>
      </c>
      <c r="O19" s="7">
        <f t="shared" si="3"/>
        <v>0</v>
      </c>
      <c r="Q19" s="34" t="s">
        <v>323</v>
      </c>
      <c r="R19" s="7">
        <f>SUM(R14:R18)</f>
        <v>194</v>
      </c>
      <c r="S19" s="7">
        <f>SUM(S14:S18)</f>
        <v>0</v>
      </c>
      <c r="T19" s="7">
        <f>SUM(T14:T18)</f>
        <v>16772</v>
      </c>
      <c r="U19" s="7">
        <f>SUM(U14:U18)</f>
        <v>0</v>
      </c>
      <c r="V19" s="7"/>
      <c r="W19" s="7">
        <f aca="true" t="shared" si="4" ref="W19:AE19">SUM(W14:W18)</f>
        <v>0</v>
      </c>
      <c r="X19" s="7">
        <f t="shared" si="4"/>
        <v>1613</v>
      </c>
      <c r="Y19" s="7">
        <f t="shared" si="4"/>
        <v>0</v>
      </c>
      <c r="Z19" s="7">
        <f t="shared" si="4"/>
        <v>0</v>
      </c>
      <c r="AA19" s="7">
        <f t="shared" si="4"/>
        <v>0</v>
      </c>
      <c r="AB19" s="7">
        <f t="shared" si="4"/>
        <v>0</v>
      </c>
      <c r="AC19" s="93">
        <f t="shared" si="4"/>
        <v>0</v>
      </c>
      <c r="AD19" s="95">
        <f t="shared" si="4"/>
        <v>460983</v>
      </c>
      <c r="AE19" s="96">
        <f t="shared" si="4"/>
        <v>0</v>
      </c>
      <c r="AF19" s="142"/>
      <c r="AG19" s="141"/>
      <c r="AH19" s="141"/>
    </row>
    <row r="20" spans="32:34" ht="12.75">
      <c r="AF20" s="75"/>
      <c r="AG20" s="75"/>
      <c r="AH20" s="75"/>
    </row>
    <row r="21" spans="32:34" ht="12.75">
      <c r="AF21" s="75"/>
      <c r="AG21" s="75"/>
      <c r="AH21" s="75"/>
    </row>
    <row r="22" spans="32:34" ht="12.75">
      <c r="AF22" s="75"/>
      <c r="AG22" s="75"/>
      <c r="AH22" s="75"/>
    </row>
  </sheetData>
  <sheetProtection/>
  <mergeCells count="18">
    <mergeCell ref="A1:L1"/>
    <mergeCell ref="AD5:AE5"/>
    <mergeCell ref="L5:O5"/>
    <mergeCell ref="B5:C5"/>
    <mergeCell ref="D5:E5"/>
    <mergeCell ref="F5:G5"/>
    <mergeCell ref="H5:I5"/>
    <mergeCell ref="Z5:AA5"/>
    <mergeCell ref="Q1:AE1"/>
    <mergeCell ref="Q2:AE2"/>
    <mergeCell ref="X5:Y5"/>
    <mergeCell ref="AB5:AC5"/>
    <mergeCell ref="J5:K5"/>
    <mergeCell ref="A5:A6"/>
    <mergeCell ref="V5:W5"/>
    <mergeCell ref="T5:U5"/>
    <mergeCell ref="Q5:Q6"/>
    <mergeCell ref="R5:S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&amp;C1/1. melléklet az 1/2015. (III. 1.) önkormányzati rendelethez
</oddHeader>
    <oddFooter>&amp;C&amp;P.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4"/>
  <sheetViews>
    <sheetView view="pageLayout" workbookViewId="0" topLeftCell="A1">
      <selection activeCell="G22" sqref="G22"/>
    </sheetView>
  </sheetViews>
  <sheetFormatPr defaultColWidth="9.140625" defaultRowHeight="12.75"/>
  <cols>
    <col min="1" max="1" width="14.28125" style="0" customWidth="1"/>
    <col min="2" max="2" width="10.28125" style="0" customWidth="1"/>
    <col min="3" max="3" width="9.8515625" style="0" customWidth="1"/>
    <col min="4" max="4" width="8.8515625" style="0" customWidth="1"/>
    <col min="5" max="5" width="9.421875" style="0" customWidth="1"/>
    <col min="6" max="6" width="10.00390625" style="0" customWidth="1"/>
    <col min="7" max="7" width="10.140625" style="0" customWidth="1"/>
    <col min="8" max="8" width="11.00390625" style="0" customWidth="1"/>
    <col min="9" max="9" width="12.8515625" style="0" customWidth="1"/>
    <col min="10" max="10" width="14.7109375" style="0" customWidth="1"/>
  </cols>
  <sheetData>
    <row r="1" ht="12.75">
      <c r="D1" s="22" t="s">
        <v>247</v>
      </c>
    </row>
    <row r="2" spans="2:8" ht="12.75">
      <c r="B2" s="335" t="s">
        <v>431</v>
      </c>
      <c r="C2" s="335"/>
      <c r="D2" s="335"/>
      <c r="E2" s="335"/>
      <c r="F2" s="335"/>
      <c r="G2" s="335"/>
      <c r="H2" s="235"/>
    </row>
    <row r="3" spans="2:8" ht="12.75">
      <c r="B3" s="335" t="s">
        <v>432</v>
      </c>
      <c r="C3" s="335"/>
      <c r="D3" s="335"/>
      <c r="E3" s="335"/>
      <c r="F3" s="335"/>
      <c r="G3" s="335"/>
      <c r="H3" s="335"/>
    </row>
    <row r="4" ht="12.75">
      <c r="I4" t="s">
        <v>233</v>
      </c>
    </row>
    <row r="5" spans="1:10" ht="12.75">
      <c r="A5" s="336" t="s">
        <v>248</v>
      </c>
      <c r="B5" s="338" t="s">
        <v>433</v>
      </c>
      <c r="C5" s="339"/>
      <c r="D5" s="339"/>
      <c r="E5" s="340"/>
      <c r="F5" s="338" t="s">
        <v>407</v>
      </c>
      <c r="G5" s="339"/>
      <c r="H5" s="339"/>
      <c r="I5" s="340"/>
      <c r="J5" s="45"/>
    </row>
    <row r="6" spans="1:10" ht="56.25">
      <c r="A6" s="337"/>
      <c r="B6" s="157" t="s">
        <v>434</v>
      </c>
      <c r="C6" s="157" t="s">
        <v>435</v>
      </c>
      <c r="D6" s="157" t="s">
        <v>436</v>
      </c>
      <c r="E6" s="158" t="s">
        <v>125</v>
      </c>
      <c r="F6" s="157" t="s">
        <v>434</v>
      </c>
      <c r="G6" s="157" t="s">
        <v>435</v>
      </c>
      <c r="H6" s="157" t="s">
        <v>437</v>
      </c>
      <c r="I6" s="158" t="s">
        <v>125</v>
      </c>
      <c r="J6" s="159" t="s">
        <v>438</v>
      </c>
    </row>
    <row r="7" spans="1:10" ht="12.75">
      <c r="A7" s="123" t="s">
        <v>439</v>
      </c>
      <c r="B7" s="160">
        <v>55065</v>
      </c>
      <c r="C7" s="160">
        <v>0</v>
      </c>
      <c r="D7" s="160">
        <v>0</v>
      </c>
      <c r="E7" s="160">
        <f aca="true" t="shared" si="0" ref="E7:E12">SUM(B7:D7)</f>
        <v>55065</v>
      </c>
      <c r="F7" s="160">
        <v>69110</v>
      </c>
      <c r="G7" s="160">
        <v>0</v>
      </c>
      <c r="H7" s="160">
        <v>0</v>
      </c>
      <c r="I7" s="160">
        <f aca="true" t="shared" si="1" ref="I7:I12">SUM(F7:H7)</f>
        <v>69110</v>
      </c>
      <c r="J7" s="161">
        <f aca="true" t="shared" si="2" ref="J7:J12">E7-I7</f>
        <v>-14045</v>
      </c>
    </row>
    <row r="8" spans="1:10" ht="12.75">
      <c r="A8" s="123" t="s">
        <v>440</v>
      </c>
      <c r="B8" s="160">
        <v>19076</v>
      </c>
      <c r="C8" s="160">
        <v>54409</v>
      </c>
      <c r="D8" s="160">
        <v>0</v>
      </c>
      <c r="E8" s="160">
        <f t="shared" si="0"/>
        <v>73485</v>
      </c>
      <c r="F8" s="160">
        <v>26199</v>
      </c>
      <c r="G8" s="160">
        <v>62659</v>
      </c>
      <c r="H8" s="160">
        <v>0</v>
      </c>
      <c r="I8" s="160">
        <f t="shared" si="1"/>
        <v>88858</v>
      </c>
      <c r="J8" s="161">
        <f t="shared" si="2"/>
        <v>-15373</v>
      </c>
    </row>
    <row r="9" spans="1:10" ht="12.75">
      <c r="A9" s="123" t="s">
        <v>441</v>
      </c>
      <c r="B9" s="160">
        <v>4832</v>
      </c>
      <c r="C9" s="160">
        <v>0</v>
      </c>
      <c r="D9" s="160">
        <v>0</v>
      </c>
      <c r="E9" s="160">
        <f t="shared" si="0"/>
        <v>4832</v>
      </c>
      <c r="F9" s="160">
        <v>7183</v>
      </c>
      <c r="G9" s="160">
        <v>0</v>
      </c>
      <c r="H9" s="160">
        <v>0</v>
      </c>
      <c r="I9" s="160">
        <f t="shared" si="1"/>
        <v>7183</v>
      </c>
      <c r="J9" s="161">
        <f t="shared" si="2"/>
        <v>-2351</v>
      </c>
    </row>
    <row r="10" spans="1:10" ht="12.75">
      <c r="A10" s="123" t="s">
        <v>442</v>
      </c>
      <c r="B10" s="160">
        <v>19384</v>
      </c>
      <c r="C10" s="160">
        <v>0</v>
      </c>
      <c r="D10" s="160">
        <v>48823</v>
      </c>
      <c r="E10" s="160">
        <f t="shared" si="0"/>
        <v>68207</v>
      </c>
      <c r="F10" s="160">
        <v>26271</v>
      </c>
      <c r="G10" s="160">
        <v>0</v>
      </c>
      <c r="H10" s="160">
        <v>50340</v>
      </c>
      <c r="I10" s="160">
        <f t="shared" si="1"/>
        <v>76611</v>
      </c>
      <c r="J10" s="161">
        <f t="shared" si="2"/>
        <v>-8404</v>
      </c>
    </row>
    <row r="11" spans="1:10" ht="12.75">
      <c r="A11" s="123" t="s">
        <v>155</v>
      </c>
      <c r="B11" s="160">
        <v>177067</v>
      </c>
      <c r="C11" s="160">
        <v>118641</v>
      </c>
      <c r="D11" s="160">
        <v>0</v>
      </c>
      <c r="E11" s="160">
        <f t="shared" si="0"/>
        <v>295708</v>
      </c>
      <c r="F11" s="160">
        <v>112977</v>
      </c>
      <c r="G11" s="160">
        <v>142558</v>
      </c>
      <c r="H11" s="160"/>
      <c r="I11" s="160">
        <f t="shared" si="1"/>
        <v>255535</v>
      </c>
      <c r="J11" s="161">
        <f t="shared" si="2"/>
        <v>40173</v>
      </c>
    </row>
    <row r="12" spans="1:10" ht="12.75">
      <c r="A12" s="132" t="s">
        <v>443</v>
      </c>
      <c r="B12" s="162">
        <f>SUM(B7:B11)</f>
        <v>275424</v>
      </c>
      <c r="C12" s="162">
        <f>SUM(C7:C11)</f>
        <v>173050</v>
      </c>
      <c r="D12" s="162">
        <f>SUM(D7:D11)</f>
        <v>48823</v>
      </c>
      <c r="E12" s="162">
        <f t="shared" si="0"/>
        <v>497297</v>
      </c>
      <c r="F12" s="162">
        <f>SUM(F7:F11)</f>
        <v>241740</v>
      </c>
      <c r="G12" s="162">
        <f>SUM(G7:G11)</f>
        <v>205217</v>
      </c>
      <c r="H12" s="162">
        <f>SUM(H7:H11)</f>
        <v>50340</v>
      </c>
      <c r="I12" s="162">
        <f t="shared" si="1"/>
        <v>497297</v>
      </c>
      <c r="J12" s="161">
        <f t="shared" si="2"/>
        <v>0</v>
      </c>
    </row>
    <row r="14" ht="12.75">
      <c r="I14" s="172"/>
    </row>
  </sheetData>
  <sheetProtection/>
  <mergeCells count="5">
    <mergeCell ref="B2:H2"/>
    <mergeCell ref="B3:H3"/>
    <mergeCell ref="A5:A6"/>
    <mergeCell ref="B5:E5"/>
    <mergeCell ref="F5:I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&amp;C13. melléklet az 1/2015. (III. 1.)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4:L16"/>
  <sheetViews>
    <sheetView view="pageLayout" workbookViewId="0" topLeftCell="A1">
      <selection activeCell="F16" sqref="F16"/>
    </sheetView>
  </sheetViews>
  <sheetFormatPr defaultColWidth="9.140625" defaultRowHeight="12.75"/>
  <cols>
    <col min="1" max="1" width="5.57421875" style="0" customWidth="1"/>
    <col min="2" max="2" width="31.140625" style="0" customWidth="1"/>
    <col min="4" max="6" width="10.00390625" style="0" customWidth="1"/>
    <col min="8" max="8" width="10.140625" style="0" customWidth="1"/>
    <col min="11" max="11" width="11.140625" style="0" customWidth="1"/>
  </cols>
  <sheetData>
    <row r="4" spans="1:11" ht="12.75">
      <c r="A4" s="39" t="s">
        <v>259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12.75">
      <c r="K7" s="3" t="s">
        <v>233</v>
      </c>
    </row>
    <row r="8" spans="1:12" ht="38.25">
      <c r="A8" s="114" t="s">
        <v>234</v>
      </c>
      <c r="B8" s="86" t="s">
        <v>248</v>
      </c>
      <c r="C8" s="78" t="s">
        <v>249</v>
      </c>
      <c r="D8" s="115" t="s">
        <v>250</v>
      </c>
      <c r="E8" s="78" t="s">
        <v>251</v>
      </c>
      <c r="F8" s="108" t="s">
        <v>252</v>
      </c>
      <c r="G8" s="107" t="s">
        <v>253</v>
      </c>
      <c r="H8" s="107" t="s">
        <v>254</v>
      </c>
      <c r="I8" s="107" t="s">
        <v>255</v>
      </c>
      <c r="J8" s="107" t="s">
        <v>561</v>
      </c>
      <c r="K8" s="108" t="s">
        <v>256</v>
      </c>
      <c r="L8" s="43"/>
    </row>
    <row r="9" spans="1:11" ht="18" customHeight="1">
      <c r="A9" s="24">
        <v>1</v>
      </c>
      <c r="B9" s="14" t="s">
        <v>158</v>
      </c>
      <c r="C9" s="116">
        <v>33714</v>
      </c>
      <c r="D9" s="13">
        <v>33498</v>
      </c>
      <c r="E9" s="13">
        <f>K9-D9-C9</f>
        <v>21646</v>
      </c>
      <c r="F9" s="7">
        <f>C9+D9+E9</f>
        <v>88858</v>
      </c>
      <c r="G9" s="13">
        <v>42960</v>
      </c>
      <c r="H9" s="13">
        <v>11438</v>
      </c>
      <c r="I9" s="13">
        <v>34460</v>
      </c>
      <c r="J9" s="13"/>
      <c r="K9" s="7">
        <f>SUM(G9:J9)</f>
        <v>88858</v>
      </c>
    </row>
    <row r="10" spans="1:11" ht="18" customHeight="1">
      <c r="A10" s="24">
        <v>2</v>
      </c>
      <c r="B10" s="14" t="s">
        <v>157</v>
      </c>
      <c r="C10" s="13">
        <v>2200</v>
      </c>
      <c r="D10" s="13">
        <v>52865</v>
      </c>
      <c r="E10" s="13">
        <f>K10-D10-C10</f>
        <v>14045</v>
      </c>
      <c r="F10" s="7">
        <f>C10+D10+E10</f>
        <v>69110</v>
      </c>
      <c r="G10" s="13">
        <v>43137</v>
      </c>
      <c r="H10" s="13">
        <v>11773</v>
      </c>
      <c r="I10" s="13">
        <v>14200</v>
      </c>
      <c r="J10" s="13"/>
      <c r="K10" s="7">
        <f>SUM(G10:J10)</f>
        <v>69110</v>
      </c>
    </row>
    <row r="11" spans="1:11" ht="18" customHeight="1">
      <c r="A11" s="24">
        <v>3</v>
      </c>
      <c r="B11" s="14" t="s">
        <v>257</v>
      </c>
      <c r="C11" s="13">
        <v>400</v>
      </c>
      <c r="D11" s="13">
        <v>4432</v>
      </c>
      <c r="E11" s="13">
        <f>K11-D11-C11</f>
        <v>2351</v>
      </c>
      <c r="F11" s="7">
        <f>C11+D11+E11</f>
        <v>7183</v>
      </c>
      <c r="G11" s="13">
        <v>3607</v>
      </c>
      <c r="H11" s="13">
        <v>974</v>
      </c>
      <c r="I11" s="13">
        <v>2602</v>
      </c>
      <c r="J11" s="13"/>
      <c r="K11" s="7">
        <f>SUM(G11:J11)</f>
        <v>7183</v>
      </c>
    </row>
    <row r="12" spans="1:11" ht="18" customHeight="1">
      <c r="A12" s="24">
        <v>4</v>
      </c>
      <c r="B12" s="14" t="s">
        <v>154</v>
      </c>
      <c r="C12" s="13">
        <v>0</v>
      </c>
      <c r="D12" s="13">
        <v>48823</v>
      </c>
      <c r="E12" s="13">
        <f>K12-D12-C12</f>
        <v>27788</v>
      </c>
      <c r="F12" s="7">
        <f>C12+D12+E12</f>
        <v>76611</v>
      </c>
      <c r="G12" s="13">
        <v>50618</v>
      </c>
      <c r="H12" s="13">
        <v>13611</v>
      </c>
      <c r="I12" s="13">
        <v>12035</v>
      </c>
      <c r="J12" s="13">
        <v>347</v>
      </c>
      <c r="K12" s="7">
        <f>SUM(G12:J12)</f>
        <v>76611</v>
      </c>
    </row>
    <row r="13" spans="1:11" ht="18" customHeight="1">
      <c r="A13" s="256" t="s">
        <v>258</v>
      </c>
      <c r="B13" s="243"/>
      <c r="C13" s="7">
        <f>SUM(C9:C12)</f>
        <v>36314</v>
      </c>
      <c r="D13" s="7">
        <f>SUM(D9:D12)</f>
        <v>139618</v>
      </c>
      <c r="E13" s="7">
        <f>SUM(E9:E12)</f>
        <v>65830</v>
      </c>
      <c r="F13" s="7">
        <f>C13+D13+E13</f>
        <v>241762</v>
      </c>
      <c r="G13" s="7">
        <f>SUM(G9:G12)</f>
        <v>140322</v>
      </c>
      <c r="H13" s="7">
        <f>SUM(H9:H12)</f>
        <v>37796</v>
      </c>
      <c r="I13" s="7">
        <f>SUM(I9:I12)</f>
        <v>63297</v>
      </c>
      <c r="J13" s="7">
        <f>SUM(J9:J12)</f>
        <v>347</v>
      </c>
      <c r="K13" s="7">
        <f>SUM(G13:J13)</f>
        <v>241762</v>
      </c>
    </row>
    <row r="16" ht="12.75">
      <c r="C16" s="75"/>
    </row>
  </sheetData>
  <sheetProtection/>
  <mergeCells count="1">
    <mergeCell ref="A13:B1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&amp;C14. melléklet az 1/2015. (III. 1.)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17"/>
  <sheetViews>
    <sheetView view="pageLayout" workbookViewId="0" topLeftCell="A1">
      <selection activeCell="A16" sqref="A16:E17"/>
    </sheetView>
  </sheetViews>
  <sheetFormatPr defaultColWidth="9.140625" defaultRowHeight="12.75"/>
  <cols>
    <col min="2" max="2" width="36.421875" style="0" customWidth="1"/>
  </cols>
  <sheetData>
    <row r="1" spans="1:5" ht="12.75">
      <c r="A1" s="39"/>
      <c r="B1" s="39" t="s">
        <v>240</v>
      </c>
      <c r="C1" s="39"/>
      <c r="D1" s="39"/>
      <c r="E1" s="39"/>
    </row>
    <row r="2" spans="1:5" ht="12.75">
      <c r="A2" s="39"/>
      <c r="B2" s="39" t="s">
        <v>247</v>
      </c>
      <c r="C2" s="39"/>
      <c r="D2" s="39"/>
      <c r="E2" s="39"/>
    </row>
    <row r="3" spans="1:5" ht="12.75">
      <c r="A3" s="39"/>
      <c r="B3" s="39"/>
      <c r="C3" s="39"/>
      <c r="D3" s="39"/>
      <c r="E3" s="39"/>
    </row>
    <row r="4" ht="12.75">
      <c r="E4" s="3" t="s">
        <v>1</v>
      </c>
    </row>
    <row r="5" spans="1:5" ht="18" customHeight="1">
      <c r="A5" s="10" t="s">
        <v>234</v>
      </c>
      <c r="B5" s="28" t="s">
        <v>241</v>
      </c>
      <c r="C5" s="28">
        <v>2015</v>
      </c>
      <c r="D5" s="28">
        <v>2016</v>
      </c>
      <c r="E5" s="28" t="s">
        <v>242</v>
      </c>
    </row>
    <row r="6" spans="1:5" ht="18" customHeight="1">
      <c r="A6" s="24" t="s">
        <v>43</v>
      </c>
      <c r="B6" s="14" t="s">
        <v>243</v>
      </c>
      <c r="C6" s="13">
        <v>355</v>
      </c>
      <c r="D6" s="13">
        <v>370</v>
      </c>
      <c r="E6" s="13">
        <v>380</v>
      </c>
    </row>
    <row r="7" spans="1:5" ht="18" customHeight="1">
      <c r="A7" s="24" t="s">
        <v>45</v>
      </c>
      <c r="B7" s="14" t="s">
        <v>549</v>
      </c>
      <c r="C7" s="13">
        <v>10000</v>
      </c>
      <c r="D7" s="13">
        <v>2500</v>
      </c>
      <c r="E7" s="13">
        <v>10000</v>
      </c>
    </row>
    <row r="8" spans="1:5" ht="18" customHeight="1">
      <c r="A8" s="14"/>
      <c r="B8" s="10" t="s">
        <v>135</v>
      </c>
      <c r="C8" s="7">
        <f>SUM(C6:C7)</f>
        <v>10355</v>
      </c>
      <c r="D8" s="7">
        <f>SUM(D6:D7)</f>
        <v>2870</v>
      </c>
      <c r="E8" s="7">
        <f>SUM(E6:E7)</f>
        <v>10380</v>
      </c>
    </row>
    <row r="9" spans="3:5" ht="12.75">
      <c r="C9" s="9"/>
      <c r="D9" s="9"/>
      <c r="E9" s="9"/>
    </row>
    <row r="10" spans="1:5" ht="12.75">
      <c r="A10" s="341" t="s">
        <v>244</v>
      </c>
      <c r="B10" s="342"/>
      <c r="C10" s="9"/>
      <c r="D10" s="9"/>
      <c r="E10" s="9"/>
    </row>
    <row r="11" spans="3:5" ht="12.75">
      <c r="C11" s="9"/>
      <c r="D11" s="9"/>
      <c r="E11" s="9"/>
    </row>
    <row r="14" spans="1:5" ht="24" customHeight="1">
      <c r="A14" s="113" t="s">
        <v>245</v>
      </c>
      <c r="B14" s="343" t="s">
        <v>246</v>
      </c>
      <c r="C14" s="343"/>
      <c r="D14" s="343"/>
      <c r="E14" s="343"/>
    </row>
    <row r="15" spans="1:2" ht="12.75">
      <c r="A15" t="s">
        <v>550</v>
      </c>
      <c r="B15" t="s">
        <v>551</v>
      </c>
    </row>
    <row r="16" spans="1:5" ht="12.75">
      <c r="A16" s="343"/>
      <c r="B16" s="343"/>
      <c r="C16" s="343"/>
      <c r="D16" s="343"/>
      <c r="E16" s="343"/>
    </row>
    <row r="17" spans="1:5" ht="25.5" customHeight="1">
      <c r="A17" s="343"/>
      <c r="B17" s="343"/>
      <c r="C17" s="343"/>
      <c r="D17" s="343"/>
      <c r="E17" s="343"/>
    </row>
  </sheetData>
  <sheetProtection/>
  <mergeCells count="3">
    <mergeCell ref="A10:B10"/>
    <mergeCell ref="B14:E14"/>
    <mergeCell ref="A16:E1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&amp;C15.melléklet az 1/2015. (III. 1.)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42"/>
  <sheetViews>
    <sheetView view="pageLayout" workbookViewId="0" topLeftCell="A1">
      <selection activeCell="B3" sqref="B3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10.421875" style="0" customWidth="1"/>
    <col min="4" max="4" width="10.57421875" style="0" customWidth="1"/>
    <col min="5" max="5" width="11.28125" style="0" customWidth="1"/>
    <col min="6" max="6" width="12.7109375" style="0" customWidth="1"/>
  </cols>
  <sheetData>
    <row r="1" ht="17.25" customHeight="1">
      <c r="A1" s="22" t="s">
        <v>482</v>
      </c>
    </row>
    <row r="2" ht="20.25" customHeight="1">
      <c r="F2" s="171" t="s">
        <v>481</v>
      </c>
    </row>
    <row r="3" spans="1:6" ht="36.75">
      <c r="A3" s="41" t="s">
        <v>444</v>
      </c>
      <c r="B3" s="163" t="s">
        <v>445</v>
      </c>
      <c r="C3" s="164" t="s">
        <v>446</v>
      </c>
      <c r="D3" s="164" t="s">
        <v>447</v>
      </c>
      <c r="E3" s="164" t="s">
        <v>448</v>
      </c>
      <c r="F3" s="164" t="s">
        <v>480</v>
      </c>
    </row>
    <row r="4" spans="1:6" ht="12.7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</row>
    <row r="5" spans="1:6" ht="18" customHeight="1">
      <c r="A5" s="123" t="s">
        <v>449</v>
      </c>
      <c r="B5" s="165" t="s">
        <v>450</v>
      </c>
      <c r="C5" s="166">
        <v>44500</v>
      </c>
      <c r="D5" s="166">
        <v>44500</v>
      </c>
      <c r="E5" s="166">
        <v>44500</v>
      </c>
      <c r="F5" s="166">
        <v>44500</v>
      </c>
    </row>
    <row r="6" spans="1:6" ht="33.75" customHeight="1">
      <c r="A6" s="126" t="s">
        <v>451</v>
      </c>
      <c r="B6" s="167" t="s">
        <v>452</v>
      </c>
      <c r="C6" s="166">
        <v>6000</v>
      </c>
      <c r="D6" s="166">
        <v>6531</v>
      </c>
      <c r="E6" s="166">
        <v>6856</v>
      </c>
      <c r="F6" s="166">
        <v>7200</v>
      </c>
    </row>
    <row r="7" spans="1:6" ht="18" customHeight="1">
      <c r="A7" s="123" t="s">
        <v>453</v>
      </c>
      <c r="B7" s="165" t="s">
        <v>454</v>
      </c>
      <c r="C7" s="166"/>
      <c r="D7" s="166"/>
      <c r="E7" s="166"/>
      <c r="F7" s="166"/>
    </row>
    <row r="8" spans="1:6" ht="35.25" customHeight="1">
      <c r="A8" s="126" t="s">
        <v>455</v>
      </c>
      <c r="B8" s="165" t="s">
        <v>456</v>
      </c>
      <c r="C8" s="166"/>
      <c r="D8" s="166"/>
      <c r="E8" s="166"/>
      <c r="F8" s="166"/>
    </row>
    <row r="9" spans="1:6" ht="18" customHeight="1">
      <c r="A9" s="123" t="s">
        <v>457</v>
      </c>
      <c r="B9" s="167" t="s">
        <v>458</v>
      </c>
      <c r="C9" s="166">
        <v>1300</v>
      </c>
      <c r="D9" s="166">
        <v>1300</v>
      </c>
      <c r="E9" s="166">
        <v>1300</v>
      </c>
      <c r="F9" s="166">
        <v>1300</v>
      </c>
    </row>
    <row r="10" spans="1:6" ht="18" customHeight="1">
      <c r="A10" s="123" t="s">
        <v>459</v>
      </c>
      <c r="B10" s="165" t="s">
        <v>460</v>
      </c>
      <c r="C10" s="166"/>
      <c r="D10" s="166"/>
      <c r="E10" s="166"/>
      <c r="F10" s="166"/>
    </row>
    <row r="11" spans="1:6" ht="18" customHeight="1">
      <c r="A11" s="132" t="s">
        <v>461</v>
      </c>
      <c r="B11" s="165" t="s">
        <v>462</v>
      </c>
      <c r="C11" s="168">
        <f>C10+C9+C8+C7+C6+C5</f>
        <v>51800</v>
      </c>
      <c r="D11" s="168">
        <f>D10+D9+D8+D7+D6+D5</f>
        <v>52331</v>
      </c>
      <c r="E11" s="168">
        <f>E10+E9+E8+E7+E6+E5</f>
        <v>52656</v>
      </c>
      <c r="F11" s="168">
        <f>F10+F9+F8+F7+F6+F5</f>
        <v>53000</v>
      </c>
    </row>
    <row r="12" spans="1:6" ht="18" customHeight="1">
      <c r="A12" s="132" t="s">
        <v>463</v>
      </c>
      <c r="B12" s="167" t="s">
        <v>464</v>
      </c>
      <c r="C12" s="168">
        <f>C11/2</f>
        <v>25900</v>
      </c>
      <c r="D12" s="168">
        <f>D11/2</f>
        <v>26165.5</v>
      </c>
      <c r="E12" s="168">
        <f>E11/2</f>
        <v>26328</v>
      </c>
      <c r="F12" s="168">
        <f>F11/2</f>
        <v>26500</v>
      </c>
    </row>
    <row r="13" spans="1:6" ht="26.25" customHeight="1">
      <c r="A13" s="127" t="s">
        <v>465</v>
      </c>
      <c r="B13" s="165" t="s">
        <v>466</v>
      </c>
      <c r="C13" s="168">
        <f>C14+C15+C16+C17+C18+C19+C20+C21</f>
        <v>0</v>
      </c>
      <c r="D13" s="168">
        <f>D14+D15+D16+D17+D18+D19+D20+D21</f>
        <v>2500</v>
      </c>
      <c r="E13" s="168">
        <f>E14+E15+E16+E17+E18+E19+E20+E21</f>
        <v>2500</v>
      </c>
      <c r="F13" s="168">
        <f>F14+F15+F16+F17+F18+F19+F20+F21</f>
        <v>2500</v>
      </c>
    </row>
    <row r="14" spans="1:6" ht="24.75" customHeight="1">
      <c r="A14" s="126" t="s">
        <v>467</v>
      </c>
      <c r="B14" s="169">
        <v>10</v>
      </c>
      <c r="C14" s="166"/>
      <c r="D14" s="166">
        <v>2500</v>
      </c>
      <c r="E14" s="166">
        <v>2500</v>
      </c>
      <c r="F14" s="166">
        <v>2500</v>
      </c>
    </row>
    <row r="15" spans="1:6" ht="18" customHeight="1">
      <c r="A15" s="123" t="s">
        <v>468</v>
      </c>
      <c r="B15" s="169">
        <v>11</v>
      </c>
      <c r="C15" s="166"/>
      <c r="D15" s="166"/>
      <c r="E15" s="166"/>
      <c r="F15" s="166"/>
    </row>
    <row r="16" spans="1:6" ht="18" customHeight="1">
      <c r="A16" s="123" t="s">
        <v>469</v>
      </c>
      <c r="B16" s="169">
        <v>12</v>
      </c>
      <c r="C16" s="166"/>
      <c r="D16" s="166"/>
      <c r="E16" s="166"/>
      <c r="F16" s="166"/>
    </row>
    <row r="17" spans="1:6" ht="18" customHeight="1">
      <c r="A17" s="123" t="s">
        <v>470</v>
      </c>
      <c r="B17" s="169">
        <v>13</v>
      </c>
      <c r="C17" s="166"/>
      <c r="D17" s="166"/>
      <c r="E17" s="166"/>
      <c r="F17" s="166"/>
    </row>
    <row r="18" spans="1:6" ht="18" customHeight="1">
      <c r="A18" s="123" t="s">
        <v>471</v>
      </c>
      <c r="B18" s="169">
        <v>14</v>
      </c>
      <c r="C18" s="166"/>
      <c r="D18" s="166"/>
      <c r="E18" s="166"/>
      <c r="F18" s="166"/>
    </row>
    <row r="19" spans="1:6" ht="18" customHeight="1">
      <c r="A19" s="123" t="s">
        <v>472</v>
      </c>
      <c r="B19" s="169">
        <v>15</v>
      </c>
      <c r="C19" s="166"/>
      <c r="D19" s="166"/>
      <c r="E19" s="166"/>
      <c r="F19" s="166"/>
    </row>
    <row r="20" spans="1:8" ht="27.75" customHeight="1">
      <c r="A20" s="126" t="s">
        <v>473</v>
      </c>
      <c r="B20" s="169">
        <v>16</v>
      </c>
      <c r="C20" s="166"/>
      <c r="D20" s="166"/>
      <c r="E20" s="166"/>
      <c r="F20" s="166"/>
      <c r="H20" s="22"/>
    </row>
    <row r="21" spans="1:6" ht="18" customHeight="1">
      <c r="A21" s="123" t="s">
        <v>474</v>
      </c>
      <c r="B21" s="169">
        <v>17</v>
      </c>
      <c r="C21" s="166"/>
      <c r="D21" s="166"/>
      <c r="E21" s="166"/>
      <c r="F21" s="166"/>
    </row>
    <row r="22" spans="1:6" ht="37.5" customHeight="1">
      <c r="A22" s="127" t="s">
        <v>475</v>
      </c>
      <c r="B22" s="169">
        <v>18</v>
      </c>
      <c r="C22" s="168">
        <f>C23+C24+C25+C26+C27+C28+C29+C30</f>
        <v>10000</v>
      </c>
      <c r="D22" s="168">
        <f>D23+D24+D25+D26+D27+D28+D29+D30</f>
        <v>0</v>
      </c>
      <c r="E22" s="168">
        <f>E23+E24+E25+E26+E27+E28+E29+E30</f>
        <v>0</v>
      </c>
      <c r="F22" s="168">
        <f>F23+F24+F25+F26+F27+F28+F29+F30</f>
        <v>0</v>
      </c>
    </row>
    <row r="23" spans="1:6" ht="27" customHeight="1">
      <c r="A23" s="126" t="s">
        <v>467</v>
      </c>
      <c r="B23" s="169">
        <v>19</v>
      </c>
      <c r="C23" s="166">
        <v>10000</v>
      </c>
      <c r="D23" s="166"/>
      <c r="E23" s="166"/>
      <c r="F23" s="166"/>
    </row>
    <row r="24" spans="1:6" ht="18" customHeight="1">
      <c r="A24" s="123" t="s">
        <v>468</v>
      </c>
      <c r="B24" s="169">
        <v>20</v>
      </c>
      <c r="C24" s="166"/>
      <c r="D24" s="166"/>
      <c r="E24" s="166"/>
      <c r="F24" s="166"/>
    </row>
    <row r="25" spans="1:6" ht="18" customHeight="1">
      <c r="A25" s="123" t="s">
        <v>469</v>
      </c>
      <c r="B25" s="169">
        <v>21</v>
      </c>
      <c r="C25" s="166"/>
      <c r="D25" s="166"/>
      <c r="E25" s="166"/>
      <c r="F25" s="166"/>
    </row>
    <row r="26" spans="1:6" ht="18" customHeight="1">
      <c r="A26" s="123" t="s">
        <v>470</v>
      </c>
      <c r="B26" s="169">
        <v>22</v>
      </c>
      <c r="C26" s="166"/>
      <c r="D26" s="166"/>
      <c r="E26" s="166"/>
      <c r="F26" s="166"/>
    </row>
    <row r="27" spans="1:6" ht="18" customHeight="1">
      <c r="A27" s="123" t="s">
        <v>471</v>
      </c>
      <c r="B27" s="169">
        <v>23</v>
      </c>
      <c r="C27" s="166"/>
      <c r="D27" s="166"/>
      <c r="E27" s="166"/>
      <c r="F27" s="166"/>
    </row>
    <row r="28" spans="1:6" ht="18" customHeight="1">
      <c r="A28" s="123" t="s">
        <v>472</v>
      </c>
      <c r="B28" s="169">
        <v>24</v>
      </c>
      <c r="C28" s="166"/>
      <c r="D28" s="166"/>
      <c r="E28" s="166"/>
      <c r="F28" s="166"/>
    </row>
    <row r="29" spans="1:6" ht="24.75" customHeight="1">
      <c r="A29" s="126" t="s">
        <v>473</v>
      </c>
      <c r="B29" s="169">
        <v>25</v>
      </c>
      <c r="C29" s="166"/>
      <c r="D29" s="166"/>
      <c r="E29" s="166"/>
      <c r="F29" s="166"/>
    </row>
    <row r="30" spans="1:6" ht="18" customHeight="1">
      <c r="A30" s="123" t="s">
        <v>474</v>
      </c>
      <c r="B30" s="169">
        <v>26</v>
      </c>
      <c r="C30" s="166"/>
      <c r="D30" s="166"/>
      <c r="E30" s="166"/>
      <c r="F30" s="166"/>
    </row>
    <row r="31" spans="1:6" ht="18" customHeight="1">
      <c r="A31" s="132" t="s">
        <v>476</v>
      </c>
      <c r="B31" s="169">
        <v>27</v>
      </c>
      <c r="C31" s="168">
        <f>C13+C22</f>
        <v>10000</v>
      </c>
      <c r="D31" s="168">
        <f>D13+D22</f>
        <v>2500</v>
      </c>
      <c r="E31" s="168">
        <f>E13+E22</f>
        <v>2500</v>
      </c>
      <c r="F31" s="168">
        <f>F13+F22</f>
        <v>2500</v>
      </c>
    </row>
    <row r="32" spans="1:6" ht="24.75" customHeight="1">
      <c r="A32" s="127" t="s">
        <v>477</v>
      </c>
      <c r="B32" s="169">
        <v>28</v>
      </c>
      <c r="C32" s="168">
        <f>C12-C31</f>
        <v>15900</v>
      </c>
      <c r="D32" s="168">
        <f>D12-D31</f>
        <v>23665.5</v>
      </c>
      <c r="E32" s="168">
        <f>E12-E31</f>
        <v>23828</v>
      </c>
      <c r="F32" s="168">
        <f>F12-F31</f>
        <v>24000</v>
      </c>
    </row>
    <row r="33" spans="3:6" ht="12.75">
      <c r="C33" s="170"/>
      <c r="D33" s="170"/>
      <c r="E33" s="170"/>
      <c r="F33" s="170"/>
    </row>
    <row r="34" spans="3:6" ht="12.75">
      <c r="C34" s="170"/>
      <c r="D34" s="170"/>
      <c r="E34" s="170"/>
      <c r="F34" s="170"/>
    </row>
    <row r="35" spans="3:6" ht="12.75">
      <c r="C35" s="170"/>
      <c r="D35" s="170"/>
      <c r="E35" s="170"/>
      <c r="F35" s="170"/>
    </row>
    <row r="36" spans="3:6" ht="12.75">
      <c r="C36" s="170"/>
      <c r="D36" s="170"/>
      <c r="E36" s="170"/>
      <c r="F36" s="170"/>
    </row>
    <row r="37" spans="3:6" ht="12.75">
      <c r="C37" s="170"/>
      <c r="D37" s="170"/>
      <c r="E37" s="170"/>
      <c r="F37" s="170"/>
    </row>
    <row r="38" spans="3:6" ht="12.75">
      <c r="C38" s="170"/>
      <c r="D38" s="170"/>
      <c r="E38" s="170"/>
      <c r="F38" s="170"/>
    </row>
    <row r="39" spans="3:6" ht="12.75">
      <c r="C39" s="170"/>
      <c r="D39" s="170"/>
      <c r="E39" s="170"/>
      <c r="F39" s="170"/>
    </row>
    <row r="40" spans="3:6" ht="12.75">
      <c r="C40" s="170"/>
      <c r="D40" s="170"/>
      <c r="E40" s="170"/>
      <c r="F40" s="170"/>
    </row>
    <row r="41" spans="3:6" ht="12.75">
      <c r="C41" s="170"/>
      <c r="D41" s="170"/>
      <c r="E41" s="170"/>
      <c r="F41" s="170"/>
    </row>
    <row r="42" spans="3:6" ht="12.75">
      <c r="C42" s="170"/>
      <c r="D42" s="170"/>
      <c r="E42" s="170"/>
      <c r="F42" s="170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&amp;C16. melléklet az 1/2015. (III. 1.)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F10"/>
  <sheetViews>
    <sheetView tabSelected="1" view="pageLayout" workbookViewId="0" topLeftCell="A1">
      <selection activeCell="G19" sqref="G19"/>
    </sheetView>
  </sheetViews>
  <sheetFormatPr defaultColWidth="9.140625" defaultRowHeight="12.75"/>
  <cols>
    <col min="1" max="1" width="4.28125" style="0" customWidth="1"/>
    <col min="2" max="2" width="17.7109375" style="0" customWidth="1"/>
    <col min="3" max="4" width="12.28125" style="0" customWidth="1"/>
    <col min="5" max="5" width="13.00390625" style="0" customWidth="1"/>
    <col min="6" max="6" width="12.28125" style="0" customWidth="1"/>
  </cols>
  <sheetData>
    <row r="2" spans="1:6" ht="12.75">
      <c r="A2" s="39" t="s">
        <v>238</v>
      </c>
      <c r="B2" s="2"/>
      <c r="C2" s="2"/>
      <c r="D2" s="2"/>
      <c r="E2" s="2"/>
      <c r="F2" s="2"/>
    </row>
    <row r="4" ht="12.75">
      <c r="F4" t="s">
        <v>233</v>
      </c>
    </row>
    <row r="5" spans="1:6" ht="44.25">
      <c r="A5" s="106" t="s">
        <v>234</v>
      </c>
      <c r="B5" s="37" t="s">
        <v>235</v>
      </c>
      <c r="C5" s="107" t="s">
        <v>236</v>
      </c>
      <c r="D5" s="108" t="s">
        <v>125</v>
      </c>
      <c r="E5" s="107" t="s">
        <v>237</v>
      </c>
      <c r="F5" s="108" t="s">
        <v>125</v>
      </c>
    </row>
    <row r="6" spans="1:6" ht="76.5">
      <c r="A6" s="24" t="s">
        <v>43</v>
      </c>
      <c r="B6" s="17" t="s">
        <v>224</v>
      </c>
      <c r="C6" s="109">
        <v>74384</v>
      </c>
      <c r="D6" s="110">
        <f>SUM(C6)</f>
        <v>74384</v>
      </c>
      <c r="E6" s="109">
        <v>74384</v>
      </c>
      <c r="F6" s="110">
        <f>SUM(E6)</f>
        <v>74384</v>
      </c>
    </row>
    <row r="7" spans="1:6" ht="51">
      <c r="A7" s="24" t="s">
        <v>45</v>
      </c>
      <c r="B7" s="17" t="s">
        <v>239</v>
      </c>
      <c r="C7" s="109">
        <v>49127</v>
      </c>
      <c r="D7" s="111">
        <f>SUM(C7)</f>
        <v>49127</v>
      </c>
      <c r="E7" s="109">
        <v>49127</v>
      </c>
      <c r="F7" s="112">
        <f>SUM(E7:E7)</f>
        <v>49127</v>
      </c>
    </row>
    <row r="8" spans="1:6" ht="25.5" customHeight="1">
      <c r="A8" s="14"/>
      <c r="B8" s="10" t="s">
        <v>135</v>
      </c>
      <c r="C8" s="7">
        <f>SUM(C6:C7)</f>
        <v>123511</v>
      </c>
      <c r="D8" s="7">
        <f>SUM(D6:D7)</f>
        <v>123511</v>
      </c>
      <c r="E8" s="7">
        <f>SUM(E6:E7)</f>
        <v>123511</v>
      </c>
      <c r="F8" s="7">
        <f>SUM(F6:F7)</f>
        <v>123511</v>
      </c>
    </row>
    <row r="10" ht="12.75">
      <c r="E10" s="75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&amp;C17. melléklet az 1/2015. (III. 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A2" sqref="A2:E2"/>
    </sheetView>
  </sheetViews>
  <sheetFormatPr defaultColWidth="9.140625" defaultRowHeight="12.75"/>
  <cols>
    <col min="1" max="1" width="20.421875" style="0" customWidth="1"/>
    <col min="2" max="3" width="7.7109375" style="0" customWidth="1"/>
    <col min="4" max="4" width="10.140625" style="0" customWidth="1"/>
  </cols>
  <sheetData>
    <row r="1" spans="1:5" ht="12.75">
      <c r="A1" s="235" t="s">
        <v>337</v>
      </c>
      <c r="B1" s="237"/>
      <c r="C1" s="237"/>
      <c r="D1" s="237"/>
      <c r="E1" s="237"/>
    </row>
    <row r="2" spans="1:5" ht="12.75">
      <c r="A2" s="235" t="s">
        <v>154</v>
      </c>
      <c r="B2" s="237"/>
      <c r="C2" s="237"/>
      <c r="D2" s="237"/>
      <c r="E2" s="237"/>
    </row>
    <row r="3" spans="1:3" ht="12.75">
      <c r="A3" s="39"/>
      <c r="B3" s="2"/>
      <c r="C3" s="2"/>
    </row>
    <row r="4" spans="1:5" ht="12.75">
      <c r="A4" s="2"/>
      <c r="B4" s="2"/>
      <c r="C4" s="2"/>
      <c r="E4" s="3" t="s">
        <v>261</v>
      </c>
    </row>
    <row r="5" spans="1:5" ht="41.25" customHeight="1">
      <c r="A5" s="124" t="s">
        <v>306</v>
      </c>
      <c r="B5" s="224" t="s">
        <v>345</v>
      </c>
      <c r="C5" s="225"/>
      <c r="D5" s="224" t="s">
        <v>346</v>
      </c>
      <c r="E5" s="225"/>
    </row>
    <row r="6" spans="1:5" ht="12.75">
      <c r="A6" s="125"/>
      <c r="B6" s="14" t="s">
        <v>4</v>
      </c>
      <c r="C6" s="14" t="s">
        <v>5</v>
      </c>
      <c r="D6" s="10" t="s">
        <v>4</v>
      </c>
      <c r="E6" s="10" t="s">
        <v>5</v>
      </c>
    </row>
    <row r="7" spans="1:5" ht="24.75" customHeight="1">
      <c r="A7" s="126" t="s">
        <v>311</v>
      </c>
      <c r="B7" s="13"/>
      <c r="C7" s="13"/>
      <c r="D7" s="7">
        <f>SUM(B7)</f>
        <v>0</v>
      </c>
      <c r="E7" s="7">
        <f>SUM(C7)</f>
        <v>0</v>
      </c>
    </row>
    <row r="8" spans="1:5" ht="22.5" customHeight="1">
      <c r="A8" s="126" t="s">
        <v>312</v>
      </c>
      <c r="B8" s="13"/>
      <c r="C8" s="13"/>
      <c r="D8" s="7">
        <f aca="true" t="shared" si="0" ref="D8:D13">SUM(D8)</f>
        <v>0</v>
      </c>
      <c r="E8" s="7">
        <f aca="true" t="shared" si="1" ref="E8:E13">SUM(C8)</f>
        <v>0</v>
      </c>
    </row>
    <row r="9" spans="1:5" ht="22.5" customHeight="1">
      <c r="A9" s="126" t="s">
        <v>313</v>
      </c>
      <c r="B9" s="13"/>
      <c r="C9" s="13"/>
      <c r="D9" s="7">
        <f t="shared" si="0"/>
        <v>0</v>
      </c>
      <c r="E9" s="7">
        <f t="shared" si="1"/>
        <v>0</v>
      </c>
    </row>
    <row r="10" spans="1:5" ht="21.75" customHeight="1">
      <c r="A10" s="126" t="s">
        <v>271</v>
      </c>
      <c r="B10" s="13"/>
      <c r="C10" s="13"/>
      <c r="D10" s="7">
        <f t="shared" si="0"/>
        <v>0</v>
      </c>
      <c r="E10" s="7">
        <f t="shared" si="1"/>
        <v>0</v>
      </c>
    </row>
    <row r="11" spans="1:5" ht="22.5" customHeight="1">
      <c r="A11" s="126" t="s">
        <v>347</v>
      </c>
      <c r="B11" s="13"/>
      <c r="C11" s="13"/>
      <c r="D11" s="7">
        <f t="shared" si="0"/>
        <v>0</v>
      </c>
      <c r="E11" s="7">
        <f t="shared" si="1"/>
        <v>0</v>
      </c>
    </row>
    <row r="12" spans="1:5" ht="22.5" customHeight="1">
      <c r="A12" s="126" t="s">
        <v>348</v>
      </c>
      <c r="B12" s="13"/>
      <c r="C12" s="13"/>
      <c r="D12" s="7">
        <f t="shared" si="0"/>
        <v>0</v>
      </c>
      <c r="E12" s="7">
        <f t="shared" si="1"/>
        <v>0</v>
      </c>
    </row>
    <row r="13" spans="1:5" ht="24.75" customHeight="1">
      <c r="A13" s="126" t="s">
        <v>349</v>
      </c>
      <c r="B13" s="13"/>
      <c r="C13" s="13"/>
      <c r="D13" s="7">
        <f t="shared" si="0"/>
        <v>0</v>
      </c>
      <c r="E13" s="7">
        <f t="shared" si="1"/>
        <v>0</v>
      </c>
    </row>
    <row r="14" spans="1:5" ht="24.75" customHeight="1">
      <c r="A14" s="127" t="s">
        <v>318</v>
      </c>
      <c r="B14" s="7">
        <f>SUM(B7:B13)</f>
        <v>0</v>
      </c>
      <c r="C14" s="7">
        <f>SUM(C7:C13)</f>
        <v>0</v>
      </c>
      <c r="D14" s="7">
        <f>SUM(D7:D13)</f>
        <v>0</v>
      </c>
      <c r="E14" s="7">
        <f>SUM(E7:E13)</f>
        <v>0</v>
      </c>
    </row>
    <row r="15" spans="1:5" ht="24.75" customHeight="1">
      <c r="A15" s="126" t="s">
        <v>319</v>
      </c>
      <c r="B15" s="13"/>
      <c r="C15" s="13"/>
      <c r="D15" s="7">
        <f aca="true" t="shared" si="2" ref="D15:E18">SUM(B15)</f>
        <v>0</v>
      </c>
      <c r="E15" s="7">
        <f t="shared" si="2"/>
        <v>0</v>
      </c>
    </row>
    <row r="16" spans="1:5" ht="24.75" customHeight="1">
      <c r="A16" s="126" t="s">
        <v>320</v>
      </c>
      <c r="B16" s="13"/>
      <c r="C16" s="13"/>
      <c r="D16" s="7">
        <f t="shared" si="2"/>
        <v>0</v>
      </c>
      <c r="E16" s="7">
        <f t="shared" si="2"/>
        <v>0</v>
      </c>
    </row>
    <row r="17" spans="1:5" ht="24.75" customHeight="1">
      <c r="A17" s="128" t="s">
        <v>350</v>
      </c>
      <c r="B17" s="13"/>
      <c r="C17" s="13"/>
      <c r="D17" s="7">
        <f t="shared" si="2"/>
        <v>0</v>
      </c>
      <c r="E17" s="7">
        <f t="shared" si="2"/>
        <v>0</v>
      </c>
    </row>
    <row r="18" spans="1:5" ht="22.5">
      <c r="A18" s="126" t="s">
        <v>351</v>
      </c>
      <c r="B18" s="13"/>
      <c r="C18" s="13"/>
      <c r="D18" s="7">
        <f t="shared" si="2"/>
        <v>0</v>
      </c>
      <c r="E18" s="7">
        <f t="shared" si="2"/>
        <v>0</v>
      </c>
    </row>
    <row r="19" spans="1:5" ht="12.75">
      <c r="A19" s="34" t="s">
        <v>323</v>
      </c>
      <c r="B19" s="7">
        <f>SUM(B14:B18)</f>
        <v>0</v>
      </c>
      <c r="C19" s="7">
        <f>SUM(C14:C17)</f>
        <v>0</v>
      </c>
      <c r="D19" s="7">
        <f>SUM(D14:D18)</f>
        <v>0</v>
      </c>
      <c r="E19" s="7">
        <f>SUM(E14:E18)</f>
        <v>0</v>
      </c>
    </row>
  </sheetData>
  <sheetProtection/>
  <mergeCells count="4">
    <mergeCell ref="D5:E5"/>
    <mergeCell ref="B5:C5"/>
    <mergeCell ref="A1:E1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&amp;C1/2. melléklet az 1/2015. (III. 1.) önkormányzati rendelethez</oddHeader>
    <oddFooter>&amp;C3. oldal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view="pageLayout" workbookViewId="0" topLeftCell="A1">
      <selection activeCell="I4" sqref="I4"/>
    </sheetView>
  </sheetViews>
  <sheetFormatPr defaultColWidth="9.140625" defaultRowHeight="12.75"/>
  <cols>
    <col min="1" max="1" width="20.421875" style="0" customWidth="1"/>
    <col min="4" max="4" width="9.28125" style="0" customWidth="1"/>
  </cols>
  <sheetData>
    <row r="1" spans="1:11" ht="12.75">
      <c r="A1" s="39" t="s">
        <v>344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9" t="s">
        <v>157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9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3" t="s">
        <v>261</v>
      </c>
    </row>
    <row r="5" spans="1:11" ht="41.25" customHeight="1">
      <c r="A5" s="246" t="s">
        <v>306</v>
      </c>
      <c r="B5" s="233" t="s">
        <v>338</v>
      </c>
      <c r="C5" s="234"/>
      <c r="D5" s="245" t="s">
        <v>339</v>
      </c>
      <c r="E5" s="245"/>
      <c r="F5" s="224"/>
      <c r="G5" s="225"/>
      <c r="H5" s="104"/>
      <c r="I5" s="72"/>
      <c r="J5" s="245" t="s">
        <v>135</v>
      </c>
      <c r="K5" s="245"/>
    </row>
    <row r="6" spans="1:11" ht="12.75">
      <c r="A6" s="247"/>
      <c r="B6" s="14" t="s">
        <v>340</v>
      </c>
      <c r="C6" s="14" t="s">
        <v>5</v>
      </c>
      <c r="D6" s="14" t="s">
        <v>340</v>
      </c>
      <c r="E6" s="14" t="s">
        <v>5</v>
      </c>
      <c r="F6" s="14"/>
      <c r="G6" s="14"/>
      <c r="H6" s="14"/>
      <c r="I6" s="14"/>
      <c r="J6" s="10" t="s">
        <v>340</v>
      </c>
      <c r="K6" s="10" t="s">
        <v>5</v>
      </c>
    </row>
    <row r="7" spans="1:11" ht="22.5">
      <c r="A7" s="126" t="s">
        <v>311</v>
      </c>
      <c r="B7" s="13"/>
      <c r="C7" s="13"/>
      <c r="D7" s="13"/>
      <c r="E7" s="13"/>
      <c r="F7" s="13"/>
      <c r="G7" s="13"/>
      <c r="H7" s="13"/>
      <c r="I7" s="13"/>
      <c r="J7" s="7">
        <f aca="true" t="shared" si="0" ref="J7:K13">B7+D7+F7+H7</f>
        <v>0</v>
      </c>
      <c r="K7" s="7">
        <f t="shared" si="0"/>
        <v>0</v>
      </c>
    </row>
    <row r="8" spans="1:11" ht="22.5" customHeight="1">
      <c r="A8" s="126" t="s">
        <v>312</v>
      </c>
      <c r="B8" s="13">
        <v>1732</v>
      </c>
      <c r="C8" s="13"/>
      <c r="D8" s="13"/>
      <c r="E8" s="13"/>
      <c r="F8" s="13"/>
      <c r="G8" s="13"/>
      <c r="H8" s="13"/>
      <c r="I8" s="13"/>
      <c r="J8" s="7">
        <f t="shared" si="0"/>
        <v>1732</v>
      </c>
      <c r="K8" s="7">
        <f t="shared" si="0"/>
        <v>0</v>
      </c>
    </row>
    <row r="9" spans="1:11" ht="22.5" customHeight="1">
      <c r="A9" s="126" t="s">
        <v>313</v>
      </c>
      <c r="B9" s="13">
        <v>468</v>
      </c>
      <c r="C9" s="13"/>
      <c r="D9" s="13"/>
      <c r="E9" s="13"/>
      <c r="F9" s="13"/>
      <c r="G9" s="13"/>
      <c r="H9" s="13"/>
      <c r="I9" s="13"/>
      <c r="J9" s="7">
        <f t="shared" si="0"/>
        <v>468</v>
      </c>
      <c r="K9" s="7">
        <f t="shared" si="0"/>
        <v>0</v>
      </c>
    </row>
    <row r="10" spans="1:11" ht="12.75">
      <c r="A10" s="126" t="s">
        <v>314</v>
      </c>
      <c r="B10" s="13"/>
      <c r="C10" s="13"/>
      <c r="D10" s="13"/>
      <c r="E10" s="13"/>
      <c r="F10" s="13"/>
      <c r="G10" s="13"/>
      <c r="H10" s="13"/>
      <c r="I10" s="13"/>
      <c r="J10" s="7">
        <f t="shared" si="0"/>
        <v>0</v>
      </c>
      <c r="K10" s="7">
        <f t="shared" si="0"/>
        <v>0</v>
      </c>
    </row>
    <row r="11" spans="1:11" ht="22.5" customHeight="1">
      <c r="A11" s="126" t="s">
        <v>341</v>
      </c>
      <c r="B11" s="13"/>
      <c r="C11" s="13"/>
      <c r="D11" s="13"/>
      <c r="E11" s="13"/>
      <c r="F11" s="13"/>
      <c r="G11" s="13"/>
      <c r="H11" s="13"/>
      <c r="I11" s="13"/>
      <c r="J11" s="7">
        <f t="shared" si="0"/>
        <v>0</v>
      </c>
      <c r="K11" s="7">
        <f t="shared" si="0"/>
        <v>0</v>
      </c>
    </row>
    <row r="12" spans="1:11" ht="22.5" customHeight="1">
      <c r="A12" s="126" t="s">
        <v>342</v>
      </c>
      <c r="B12" s="13"/>
      <c r="C12" s="13"/>
      <c r="D12" s="13"/>
      <c r="E12" s="13"/>
      <c r="F12" s="13"/>
      <c r="G12" s="13"/>
      <c r="H12" s="13"/>
      <c r="I12" s="13"/>
      <c r="J12" s="7">
        <f t="shared" si="0"/>
        <v>0</v>
      </c>
      <c r="K12" s="7">
        <f t="shared" si="0"/>
        <v>0</v>
      </c>
    </row>
    <row r="13" spans="1:11" ht="12.75">
      <c r="A13" s="126" t="s">
        <v>317</v>
      </c>
      <c r="B13" s="13"/>
      <c r="C13" s="13"/>
      <c r="D13" s="13"/>
      <c r="E13" s="13"/>
      <c r="F13" s="13"/>
      <c r="G13" s="13"/>
      <c r="H13" s="13"/>
      <c r="I13" s="13"/>
      <c r="J13" s="7">
        <f t="shared" si="0"/>
        <v>0</v>
      </c>
      <c r="K13" s="7">
        <f t="shared" si="0"/>
        <v>0</v>
      </c>
    </row>
    <row r="14" spans="1:11" ht="22.5">
      <c r="A14" s="127" t="s">
        <v>318</v>
      </c>
      <c r="B14" s="7">
        <f>SUM(B7:B13)</f>
        <v>2200</v>
      </c>
      <c r="C14" s="7">
        <f>SUM(C7:C13)</f>
        <v>0</v>
      </c>
      <c r="D14" s="7">
        <v>0</v>
      </c>
      <c r="E14" s="7">
        <f>SUM(E7:E13)</f>
        <v>0</v>
      </c>
      <c r="F14" s="7"/>
      <c r="G14" s="7"/>
      <c r="H14" s="7"/>
      <c r="I14" s="7"/>
      <c r="J14" s="7">
        <f>SUM(J7:J13)</f>
        <v>2200</v>
      </c>
      <c r="K14" s="7">
        <f>C14+E14+G14+I14</f>
        <v>0</v>
      </c>
    </row>
    <row r="15" spans="1:11" ht="22.5">
      <c r="A15" s="126" t="s">
        <v>343</v>
      </c>
      <c r="B15" s="13"/>
      <c r="C15" s="13"/>
      <c r="D15" s="13"/>
      <c r="E15" s="13"/>
      <c r="F15" s="13"/>
      <c r="G15" s="13"/>
      <c r="H15" s="13"/>
      <c r="I15" s="13"/>
      <c r="J15" s="7">
        <f>B15+D15+F15+H15</f>
        <v>0</v>
      </c>
      <c r="K15" s="7">
        <f>C15+E15+G15+I15</f>
        <v>0</v>
      </c>
    </row>
    <row r="16" spans="1:11" ht="22.5">
      <c r="A16" s="126" t="s">
        <v>320</v>
      </c>
      <c r="B16" s="13"/>
      <c r="C16" s="13"/>
      <c r="D16" s="13"/>
      <c r="E16" s="13"/>
      <c r="F16" s="13"/>
      <c r="G16" s="13"/>
      <c r="H16" s="13"/>
      <c r="I16" s="13"/>
      <c r="J16" s="7">
        <f>B16+D16+F16+H16</f>
        <v>0</v>
      </c>
      <c r="K16" s="7">
        <f>C16+E16+G16+I16</f>
        <v>0</v>
      </c>
    </row>
    <row r="17" spans="1:11" ht="22.5">
      <c r="A17" s="128" t="s">
        <v>327</v>
      </c>
      <c r="B17" s="13"/>
      <c r="C17" s="13"/>
      <c r="D17" s="13"/>
      <c r="E17" s="13"/>
      <c r="F17" s="13"/>
      <c r="G17" s="13"/>
      <c r="H17" s="13"/>
      <c r="I17" s="13"/>
      <c r="J17" s="7">
        <f>B17+D17+F17+H17</f>
        <v>0</v>
      </c>
      <c r="K17" s="7">
        <f>C17+E17+G17+I17</f>
        <v>0</v>
      </c>
    </row>
    <row r="18" spans="1:11" ht="22.5">
      <c r="A18" s="126" t="s">
        <v>322</v>
      </c>
      <c r="B18" s="13"/>
      <c r="C18" s="13"/>
      <c r="D18" s="13"/>
      <c r="E18" s="13"/>
      <c r="F18" s="13"/>
      <c r="G18" s="13"/>
      <c r="H18" s="13"/>
      <c r="I18" s="13"/>
      <c r="J18" s="7">
        <f>B18+D18+F18+H18</f>
        <v>0</v>
      </c>
      <c r="K18" s="7">
        <f>C18+E18+G18+I18</f>
        <v>0</v>
      </c>
    </row>
    <row r="19" spans="1:11" ht="12.75">
      <c r="A19" s="34" t="s">
        <v>323</v>
      </c>
      <c r="B19" s="7">
        <f>SUM(B14:B18)</f>
        <v>2200</v>
      </c>
      <c r="C19" s="7">
        <f>SUM(C14:C18)</f>
        <v>0</v>
      </c>
      <c r="D19" s="7">
        <f>SUM(D14:D18)</f>
        <v>0</v>
      </c>
      <c r="E19" s="7">
        <f>SUM(E14:E18)</f>
        <v>0</v>
      </c>
      <c r="F19" s="7"/>
      <c r="G19" s="7"/>
      <c r="H19" s="7"/>
      <c r="I19" s="7"/>
      <c r="J19" s="7">
        <f>SUM(J14:J18)</f>
        <v>2200</v>
      </c>
      <c r="K19" s="7">
        <f>SUM(K14:K18)</f>
        <v>0</v>
      </c>
    </row>
    <row r="20" ht="12.75">
      <c r="A20" s="129"/>
    </row>
    <row r="21" ht="12.75">
      <c r="A21" s="129"/>
    </row>
    <row r="22" ht="12.75">
      <c r="A22" s="129"/>
    </row>
    <row r="23" ht="12.75">
      <c r="A23" s="129"/>
    </row>
    <row r="24" ht="12.75">
      <c r="A24" s="129"/>
    </row>
    <row r="25" ht="12.75">
      <c r="A25" s="129"/>
    </row>
    <row r="26" ht="12.75">
      <c r="A26" s="129"/>
    </row>
    <row r="27" ht="12.75">
      <c r="A27" s="129"/>
    </row>
    <row r="28" ht="12.75">
      <c r="A28" s="129"/>
    </row>
    <row r="29" ht="12.75">
      <c r="A29" s="129"/>
    </row>
    <row r="30" ht="12.75">
      <c r="A30" s="129"/>
    </row>
    <row r="31" ht="12.75">
      <c r="A31" s="129"/>
    </row>
    <row r="32" ht="12.75">
      <c r="A32" s="129"/>
    </row>
    <row r="33" ht="12.75">
      <c r="A33" s="129"/>
    </row>
    <row r="34" ht="12.75">
      <c r="A34" s="43"/>
    </row>
  </sheetData>
  <sheetProtection/>
  <mergeCells count="5">
    <mergeCell ref="J5:K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&amp;C1/3. melléklet az 1/2015. (III. 1.) önkormányzati rendelethez
</oddHeader>
    <oddFooter>&amp;C5. oldal
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L12" sqref="L12"/>
    </sheetView>
  </sheetViews>
  <sheetFormatPr defaultColWidth="9.140625" defaultRowHeight="12.75"/>
  <cols>
    <col min="1" max="1" width="20.421875" style="0" customWidth="1"/>
    <col min="2" max="4" width="8.28125" style="0" customWidth="1"/>
    <col min="5" max="5" width="7.00390625" style="0" customWidth="1"/>
    <col min="6" max="7" width="8.28125" style="0" customWidth="1"/>
    <col min="8" max="8" width="7.140625" style="0" customWidth="1"/>
    <col min="9" max="10" width="8.28125" style="0" customWidth="1"/>
    <col min="11" max="11" width="7.140625" style="0" customWidth="1"/>
    <col min="12" max="12" width="7.00390625" style="0" customWidth="1"/>
    <col min="13" max="15" width="8.28125" style="0" customWidth="1"/>
  </cols>
  <sheetData>
    <row r="1" spans="1:15" ht="12.75">
      <c r="A1" s="39" t="s">
        <v>337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9" t="s">
        <v>330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39"/>
      <c r="B3" s="2"/>
      <c r="C3" s="2"/>
      <c r="D3" s="2"/>
      <c r="E3" s="2"/>
      <c r="F3" s="2"/>
      <c r="G3" s="2"/>
      <c r="H3" s="2"/>
      <c r="I3" s="236"/>
      <c r="J3" s="236"/>
      <c r="K3" s="236"/>
      <c r="L3" s="236"/>
      <c r="M3" s="53"/>
      <c r="N3" s="2"/>
      <c r="O3" s="2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 t="s">
        <v>261</v>
      </c>
    </row>
    <row r="5" spans="1:15" ht="41.25" customHeight="1">
      <c r="A5" s="246" t="s">
        <v>306</v>
      </c>
      <c r="B5" s="250" t="s">
        <v>331</v>
      </c>
      <c r="C5" s="251"/>
      <c r="D5" s="244" t="s">
        <v>332</v>
      </c>
      <c r="E5" s="244"/>
      <c r="F5" s="244" t="s">
        <v>333</v>
      </c>
      <c r="G5" s="244"/>
      <c r="H5" s="244" t="s">
        <v>334</v>
      </c>
      <c r="I5" s="244"/>
      <c r="J5" s="226" t="s">
        <v>335</v>
      </c>
      <c r="K5" s="249"/>
      <c r="L5" s="244" t="s">
        <v>336</v>
      </c>
      <c r="M5" s="244"/>
      <c r="N5" s="248" t="s">
        <v>135</v>
      </c>
      <c r="O5" s="248"/>
    </row>
    <row r="6" spans="1:15" ht="12.75">
      <c r="A6" s="247"/>
      <c r="B6" s="131" t="s">
        <v>4</v>
      </c>
      <c r="C6" s="131" t="s">
        <v>5</v>
      </c>
      <c r="D6" s="131" t="s">
        <v>4</v>
      </c>
      <c r="E6" s="131" t="s">
        <v>5</v>
      </c>
      <c r="F6" s="131" t="s">
        <v>4</v>
      </c>
      <c r="G6" s="131" t="s">
        <v>5</v>
      </c>
      <c r="H6" s="131" t="s">
        <v>4</v>
      </c>
      <c r="I6" s="131" t="s">
        <v>5</v>
      </c>
      <c r="J6" s="131" t="s">
        <v>4</v>
      </c>
      <c r="K6" s="131" t="s">
        <v>198</v>
      </c>
      <c r="L6" s="131" t="s">
        <v>4</v>
      </c>
      <c r="M6" s="131" t="s">
        <v>5</v>
      </c>
      <c r="N6" s="132" t="s">
        <v>4</v>
      </c>
      <c r="O6" s="132" t="s">
        <v>5</v>
      </c>
    </row>
    <row r="7" spans="1:15" ht="22.5">
      <c r="A7" s="126" t="s">
        <v>311</v>
      </c>
      <c r="B7" s="133"/>
      <c r="C7" s="133"/>
      <c r="D7" s="133"/>
      <c r="E7" s="133"/>
      <c r="F7" s="133"/>
      <c r="G7" s="133"/>
      <c r="H7" s="133">
        <v>412</v>
      </c>
      <c r="I7" s="133"/>
      <c r="J7" s="133"/>
      <c r="K7" s="133"/>
      <c r="L7" s="133"/>
      <c r="M7" s="133"/>
      <c r="N7" s="134">
        <f>B7+D7+F7+H7+L7</f>
        <v>412</v>
      </c>
      <c r="O7" s="134">
        <f>C7+E7+G7+I7+M7</f>
        <v>0</v>
      </c>
    </row>
    <row r="8" spans="1:15" ht="22.5" customHeight="1">
      <c r="A8" s="126" t="s">
        <v>312</v>
      </c>
      <c r="B8" s="133">
        <v>25738</v>
      </c>
      <c r="C8" s="133"/>
      <c r="D8" s="133"/>
      <c r="E8" s="133"/>
      <c r="F8" s="133">
        <v>5512</v>
      </c>
      <c r="G8" s="133"/>
      <c r="H8" s="133">
        <v>500</v>
      </c>
      <c r="I8" s="133"/>
      <c r="J8" s="133"/>
      <c r="K8" s="133"/>
      <c r="L8" s="133"/>
      <c r="M8" s="133"/>
      <c r="N8" s="134">
        <f>B8+D8+F8+H8+L8</f>
        <v>31750</v>
      </c>
      <c r="O8" s="134">
        <f>C8+E8+G8+I8+M8+K8</f>
        <v>0</v>
      </c>
    </row>
    <row r="9" spans="1:15" ht="22.5" customHeight="1">
      <c r="A9" s="126" t="s">
        <v>313</v>
      </c>
      <c r="B9" s="133"/>
      <c r="C9" s="133"/>
      <c r="D9" s="133"/>
      <c r="E9" s="133"/>
      <c r="F9" s="133">
        <v>1488</v>
      </c>
      <c r="G9" s="133"/>
      <c r="H9" s="133"/>
      <c r="I9" s="133"/>
      <c r="J9" s="133">
        <v>14</v>
      </c>
      <c r="K9" s="133"/>
      <c r="L9" s="133"/>
      <c r="M9" s="133"/>
      <c r="N9" s="134">
        <f>B9+D9+F9+H9+L9+J9</f>
        <v>1502</v>
      </c>
      <c r="O9" s="134">
        <f>C9+E9+G9+I9+M9+K9</f>
        <v>0</v>
      </c>
    </row>
    <row r="10" spans="1:15" ht="12.75">
      <c r="A10" s="126" t="s">
        <v>314</v>
      </c>
      <c r="B10" s="133"/>
      <c r="C10" s="133"/>
      <c r="D10" s="133"/>
      <c r="E10" s="133"/>
      <c r="F10" s="133"/>
      <c r="G10" s="133"/>
      <c r="H10" s="133"/>
      <c r="I10" s="133"/>
      <c r="J10" s="133">
        <v>50</v>
      </c>
      <c r="K10" s="133"/>
      <c r="L10" s="133"/>
      <c r="M10" s="133"/>
      <c r="N10" s="134">
        <f>SUM(B10+D10+F10+H10+J10+L10)</f>
        <v>50</v>
      </c>
      <c r="O10" s="134">
        <f>SUM(C10+E10+G10+I10+K10+M10)</f>
        <v>0</v>
      </c>
    </row>
    <row r="11" spans="1:15" ht="22.5" customHeight="1">
      <c r="A11" s="126" t="s">
        <v>315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4">
        <f aca="true" t="shared" si="0" ref="N11:O13">B11+D11+F11+H11+L11</f>
        <v>0</v>
      </c>
      <c r="O11" s="134">
        <f t="shared" si="0"/>
        <v>0</v>
      </c>
    </row>
    <row r="12" spans="1:15" ht="22.5" customHeight="1">
      <c r="A12" s="126" t="s">
        <v>316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4">
        <f t="shared" si="0"/>
        <v>0</v>
      </c>
      <c r="O12" s="134">
        <f t="shared" si="0"/>
        <v>0</v>
      </c>
    </row>
    <row r="13" spans="1:15" ht="12.75">
      <c r="A13" s="126" t="s">
        <v>317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4">
        <f t="shared" si="0"/>
        <v>0</v>
      </c>
      <c r="O13" s="134">
        <f t="shared" si="0"/>
        <v>0</v>
      </c>
    </row>
    <row r="14" spans="1:15" ht="22.5">
      <c r="A14" s="127" t="s">
        <v>318</v>
      </c>
      <c r="B14" s="134">
        <f aca="true" t="shared" si="1" ref="B14:J14">SUM(B7:B13)</f>
        <v>25738</v>
      </c>
      <c r="C14" s="134">
        <f t="shared" si="1"/>
        <v>0</v>
      </c>
      <c r="D14" s="134">
        <f t="shared" si="1"/>
        <v>0</v>
      </c>
      <c r="E14" s="134">
        <f t="shared" si="1"/>
        <v>0</v>
      </c>
      <c r="F14" s="134">
        <f t="shared" si="1"/>
        <v>7000</v>
      </c>
      <c r="G14" s="134">
        <f t="shared" si="1"/>
        <v>0</v>
      </c>
      <c r="H14" s="134">
        <f t="shared" si="1"/>
        <v>912</v>
      </c>
      <c r="I14" s="134">
        <f t="shared" si="1"/>
        <v>0</v>
      </c>
      <c r="J14" s="134">
        <f t="shared" si="1"/>
        <v>64</v>
      </c>
      <c r="K14" s="134">
        <f>SUM(K8:K13)</f>
        <v>0</v>
      </c>
      <c r="L14" s="134">
        <f>SUM(L7:L13)</f>
        <v>0</v>
      </c>
      <c r="M14" s="134">
        <f>SUM(M7:M13)</f>
        <v>0</v>
      </c>
      <c r="N14" s="134">
        <f>SUM(N7:N13)</f>
        <v>33714</v>
      </c>
      <c r="O14" s="134">
        <f>SUM(O7:O13)</f>
        <v>0</v>
      </c>
    </row>
    <row r="15" spans="1:15" ht="22.5">
      <c r="A15" s="126" t="s">
        <v>319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4">
        <f aca="true" t="shared" si="2" ref="N15:O18">B15+D15+F15+H15+L15</f>
        <v>0</v>
      </c>
      <c r="O15" s="134">
        <f t="shared" si="2"/>
        <v>0</v>
      </c>
    </row>
    <row r="16" spans="1:15" ht="22.5">
      <c r="A16" s="126" t="s">
        <v>320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4">
        <f t="shared" si="2"/>
        <v>0</v>
      </c>
      <c r="O16" s="134">
        <f t="shared" si="2"/>
        <v>0</v>
      </c>
    </row>
    <row r="17" spans="1:15" ht="22.5">
      <c r="A17" s="128" t="s">
        <v>327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4">
        <f t="shared" si="2"/>
        <v>0</v>
      </c>
      <c r="O17" s="134">
        <f t="shared" si="2"/>
        <v>0</v>
      </c>
    </row>
    <row r="18" spans="1:15" ht="22.5">
      <c r="A18" s="126" t="s">
        <v>322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4">
        <f t="shared" si="2"/>
        <v>0</v>
      </c>
      <c r="O18" s="134">
        <f t="shared" si="2"/>
        <v>0</v>
      </c>
    </row>
    <row r="19" spans="1:15" ht="12.75">
      <c r="A19" s="34" t="s">
        <v>323</v>
      </c>
      <c r="B19" s="134">
        <f aca="true" t="shared" si="3" ref="B19:N19">SUM(B14:B18)</f>
        <v>25738</v>
      </c>
      <c r="C19" s="134">
        <f t="shared" si="3"/>
        <v>0</v>
      </c>
      <c r="D19" s="134">
        <f t="shared" si="3"/>
        <v>0</v>
      </c>
      <c r="E19" s="134">
        <f t="shared" si="3"/>
        <v>0</v>
      </c>
      <c r="F19" s="134">
        <f t="shared" si="3"/>
        <v>7000</v>
      </c>
      <c r="G19" s="134">
        <f t="shared" si="3"/>
        <v>0</v>
      </c>
      <c r="H19" s="134">
        <f t="shared" si="3"/>
        <v>912</v>
      </c>
      <c r="I19" s="134">
        <f t="shared" si="3"/>
        <v>0</v>
      </c>
      <c r="J19" s="134">
        <f t="shared" si="3"/>
        <v>64</v>
      </c>
      <c r="K19" s="134">
        <f t="shared" si="3"/>
        <v>0</v>
      </c>
      <c r="L19" s="134">
        <f t="shared" si="3"/>
        <v>0</v>
      </c>
      <c r="M19" s="134">
        <f t="shared" si="3"/>
        <v>0</v>
      </c>
      <c r="N19" s="134">
        <f t="shared" si="3"/>
        <v>33714</v>
      </c>
      <c r="O19" s="134">
        <f>SUM(O14:O17)</f>
        <v>0</v>
      </c>
    </row>
    <row r="20" ht="12.75">
      <c r="A20" s="129"/>
    </row>
    <row r="21" ht="12.75">
      <c r="A21" s="129"/>
    </row>
    <row r="22" ht="12.75">
      <c r="A22" s="129"/>
    </row>
    <row r="23" ht="12.75">
      <c r="A23" s="129"/>
    </row>
    <row r="24" ht="12.75">
      <c r="A24" s="129"/>
    </row>
    <row r="25" ht="12.75">
      <c r="A25" s="129"/>
    </row>
    <row r="26" ht="12.75">
      <c r="A26" s="129"/>
    </row>
    <row r="27" ht="12.75">
      <c r="A27" s="129"/>
    </row>
    <row r="28" ht="12.75">
      <c r="A28" s="129"/>
    </row>
    <row r="29" ht="12.75">
      <c r="A29" s="129"/>
    </row>
    <row r="30" ht="12.75">
      <c r="A30" s="129"/>
    </row>
    <row r="31" ht="12.75">
      <c r="A31" s="129"/>
    </row>
    <row r="32" ht="12.75">
      <c r="A32" s="129"/>
    </row>
    <row r="33" ht="12.75">
      <c r="A33" s="129"/>
    </row>
    <row r="34" ht="12.75">
      <c r="A34" s="43"/>
    </row>
  </sheetData>
  <sheetProtection/>
  <mergeCells count="9">
    <mergeCell ref="I3:L3"/>
    <mergeCell ref="L5:M5"/>
    <mergeCell ref="H5:I5"/>
    <mergeCell ref="N5:O5"/>
    <mergeCell ref="J5:K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&amp;C1/4. melléklet az 1/2015. (III. 1.) önkormányzati rendelethez
</oddHeader>
    <oddFooter>&amp;C6. oldal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view="pageLayout" workbookViewId="0" topLeftCell="B1">
      <selection activeCell="N13" sqref="N13"/>
    </sheetView>
  </sheetViews>
  <sheetFormatPr defaultColWidth="9.140625" defaultRowHeight="12.75"/>
  <cols>
    <col min="1" max="1" width="20.421875" style="0" customWidth="1"/>
    <col min="4" max="4" width="9.28125" style="0" customWidth="1"/>
    <col min="8" max="11" width="7.7109375" style="0" customWidth="1"/>
  </cols>
  <sheetData>
    <row r="1" spans="1:13" ht="12.75">
      <c r="A1" s="39" t="s">
        <v>328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35" t="s">
        <v>305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>
      <c r="A3" s="3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 t="s">
        <v>261</v>
      </c>
    </row>
    <row r="5" spans="1:13" ht="41.25" customHeight="1">
      <c r="A5" s="246" t="s">
        <v>306</v>
      </c>
      <c r="B5" s="233" t="s">
        <v>307</v>
      </c>
      <c r="C5" s="234"/>
      <c r="D5" s="245" t="s">
        <v>308</v>
      </c>
      <c r="E5" s="245"/>
      <c r="F5" s="245" t="s">
        <v>309</v>
      </c>
      <c r="G5" s="245"/>
      <c r="H5" s="245" t="s">
        <v>310</v>
      </c>
      <c r="I5" s="245"/>
      <c r="J5" s="245"/>
      <c r="K5" s="245"/>
      <c r="L5" s="245" t="s">
        <v>135</v>
      </c>
      <c r="M5" s="245"/>
    </row>
    <row r="6" spans="1:13" ht="12.75">
      <c r="A6" s="247"/>
      <c r="B6" s="14" t="s">
        <v>4</v>
      </c>
      <c r="C6" s="14" t="s">
        <v>5</v>
      </c>
      <c r="D6" s="14" t="s">
        <v>4</v>
      </c>
      <c r="E6" s="14" t="s">
        <v>5</v>
      </c>
      <c r="F6" s="14" t="s">
        <v>4</v>
      </c>
      <c r="G6" s="14" t="s">
        <v>5</v>
      </c>
      <c r="H6" s="14" t="s">
        <v>4</v>
      </c>
      <c r="I6" s="14" t="s">
        <v>198</v>
      </c>
      <c r="J6" s="14"/>
      <c r="K6" s="14"/>
      <c r="L6" s="10" t="s">
        <v>4</v>
      </c>
      <c r="M6" s="10" t="s">
        <v>5</v>
      </c>
    </row>
    <row r="7" spans="1:13" ht="22.5">
      <c r="A7" s="126" t="s">
        <v>311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7">
        <f aca="true" t="shared" si="0" ref="L7:L13">B7+D7+F7+H7+J7</f>
        <v>0</v>
      </c>
      <c r="M7" s="7">
        <f>SUM(C7+E7+G7+I7)</f>
        <v>0</v>
      </c>
    </row>
    <row r="8" spans="1:13" ht="22.5" customHeight="1">
      <c r="A8" s="126" t="s">
        <v>312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7">
        <f t="shared" si="0"/>
        <v>0</v>
      </c>
      <c r="M8" s="7">
        <f aca="true" t="shared" si="1" ref="M8:M13">C8+E8+G8+I8+K8</f>
        <v>0</v>
      </c>
    </row>
    <row r="9" spans="1:13" ht="22.5" customHeight="1">
      <c r="A9" s="126" t="s">
        <v>313</v>
      </c>
      <c r="B9" s="13"/>
      <c r="C9" s="13"/>
      <c r="D9" s="13"/>
      <c r="E9" s="13"/>
      <c r="F9" s="13"/>
      <c r="G9" s="13"/>
      <c r="H9" s="13">
        <v>85</v>
      </c>
      <c r="I9" s="13"/>
      <c r="J9" s="13"/>
      <c r="K9" s="13"/>
      <c r="L9" s="7">
        <f t="shared" si="0"/>
        <v>85</v>
      </c>
      <c r="M9" s="7">
        <f t="shared" si="1"/>
        <v>0</v>
      </c>
    </row>
    <row r="10" spans="1:13" ht="12.75">
      <c r="A10" s="126" t="s">
        <v>314</v>
      </c>
      <c r="B10" s="13"/>
      <c r="C10" s="13"/>
      <c r="D10" s="13"/>
      <c r="E10" s="13"/>
      <c r="F10" s="13"/>
      <c r="G10" s="13"/>
      <c r="H10" s="13">
        <v>315</v>
      </c>
      <c r="I10" s="13"/>
      <c r="J10" s="13"/>
      <c r="K10" s="13"/>
      <c r="L10" s="7">
        <f t="shared" si="0"/>
        <v>315</v>
      </c>
      <c r="M10" s="7">
        <f t="shared" si="1"/>
        <v>0</v>
      </c>
    </row>
    <row r="11" spans="1:13" ht="22.5" customHeight="1">
      <c r="A11" s="126" t="s">
        <v>315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7">
        <f t="shared" si="0"/>
        <v>0</v>
      </c>
      <c r="M11" s="7">
        <f t="shared" si="1"/>
        <v>0</v>
      </c>
    </row>
    <row r="12" spans="1:13" ht="22.5" customHeight="1">
      <c r="A12" s="126" t="s">
        <v>316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7">
        <f t="shared" si="0"/>
        <v>0</v>
      </c>
      <c r="M12" s="7">
        <f t="shared" si="1"/>
        <v>0</v>
      </c>
    </row>
    <row r="13" spans="1:13" ht="12.75">
      <c r="A13" s="126" t="s">
        <v>317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7">
        <f t="shared" si="0"/>
        <v>0</v>
      </c>
      <c r="M13" s="7">
        <f t="shared" si="1"/>
        <v>0</v>
      </c>
    </row>
    <row r="14" spans="1:13" ht="22.5">
      <c r="A14" s="127" t="s">
        <v>318</v>
      </c>
      <c r="B14" s="7">
        <f aca="true" t="shared" si="2" ref="B14:I14">SUM(B7:B13)</f>
        <v>0</v>
      </c>
      <c r="C14" s="7">
        <f t="shared" si="2"/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7">
        <f t="shared" si="2"/>
        <v>400</v>
      </c>
      <c r="I14" s="7">
        <f t="shared" si="2"/>
        <v>0</v>
      </c>
      <c r="J14" s="7"/>
      <c r="K14" s="7"/>
      <c r="L14" s="7">
        <f>SUM(L7:L13)</f>
        <v>400</v>
      </c>
      <c r="M14" s="7">
        <f>SUM(M7:M13)</f>
        <v>0</v>
      </c>
    </row>
    <row r="15" spans="1:13" ht="22.5">
      <c r="A15" s="126" t="s">
        <v>319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7">
        <f aca="true" t="shared" si="3" ref="L15:M18">B15+D15+F15+H15+J15</f>
        <v>0</v>
      </c>
      <c r="M15" s="7">
        <f t="shared" si="3"/>
        <v>0</v>
      </c>
    </row>
    <row r="16" spans="1:13" ht="22.5">
      <c r="A16" s="126" t="s">
        <v>320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7">
        <f t="shared" si="3"/>
        <v>0</v>
      </c>
      <c r="M16" s="7">
        <f t="shared" si="3"/>
        <v>0</v>
      </c>
    </row>
    <row r="17" spans="1:13" ht="22.5">
      <c r="A17" s="128" t="s">
        <v>321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7">
        <f t="shared" si="3"/>
        <v>0</v>
      </c>
      <c r="M17" s="7">
        <f t="shared" si="3"/>
        <v>0</v>
      </c>
    </row>
    <row r="18" spans="1:13" ht="22.5">
      <c r="A18" s="126" t="s">
        <v>322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7">
        <f t="shared" si="3"/>
        <v>0</v>
      </c>
      <c r="M18" s="7">
        <f t="shared" si="3"/>
        <v>0</v>
      </c>
    </row>
    <row r="19" spans="1:13" ht="12.75">
      <c r="A19" s="34" t="s">
        <v>323</v>
      </c>
      <c r="B19" s="7">
        <f aca="true" t="shared" si="4" ref="B19:I19">SUM(B14:B18)</f>
        <v>0</v>
      </c>
      <c r="C19" s="7">
        <f t="shared" si="4"/>
        <v>0</v>
      </c>
      <c r="D19" s="7">
        <f t="shared" si="4"/>
        <v>0</v>
      </c>
      <c r="E19" s="7">
        <f t="shared" si="4"/>
        <v>0</v>
      </c>
      <c r="F19" s="7">
        <f t="shared" si="4"/>
        <v>0</v>
      </c>
      <c r="G19" s="7">
        <f t="shared" si="4"/>
        <v>0</v>
      </c>
      <c r="H19" s="7">
        <f t="shared" si="4"/>
        <v>400</v>
      </c>
      <c r="I19" s="7">
        <f t="shared" si="4"/>
        <v>0</v>
      </c>
      <c r="J19" s="7"/>
      <c r="K19" s="7"/>
      <c r="L19" s="7">
        <f>SUM(L14:L18)</f>
        <v>400</v>
      </c>
      <c r="M19" s="7">
        <f>SUM(M14:M18)</f>
        <v>0</v>
      </c>
    </row>
    <row r="20" ht="12.75">
      <c r="A20" s="129"/>
    </row>
    <row r="21" ht="12.75">
      <c r="A21" s="129"/>
    </row>
    <row r="22" ht="12.75">
      <c r="A22" s="129"/>
    </row>
    <row r="23" ht="12.75">
      <c r="A23" s="129"/>
    </row>
    <row r="24" ht="12.75">
      <c r="A24" s="129"/>
    </row>
    <row r="25" ht="12.75">
      <c r="A25" s="129"/>
    </row>
    <row r="26" ht="12.75">
      <c r="A26" s="129"/>
    </row>
    <row r="27" ht="12.75">
      <c r="A27" s="129"/>
    </row>
    <row r="28" ht="12.75">
      <c r="A28" s="129"/>
    </row>
    <row r="29" ht="12.75">
      <c r="A29" s="129"/>
    </row>
    <row r="30" ht="12.75">
      <c r="A30" s="129"/>
    </row>
    <row r="31" ht="12.75">
      <c r="A31" s="129"/>
    </row>
    <row r="32" ht="12.75">
      <c r="A32" s="129"/>
    </row>
    <row r="33" ht="12.75">
      <c r="A33" s="129"/>
    </row>
    <row r="34" ht="12.75">
      <c r="A34" s="43"/>
    </row>
  </sheetData>
  <sheetProtection/>
  <mergeCells count="8">
    <mergeCell ref="A2:M2"/>
    <mergeCell ref="J5:K5"/>
    <mergeCell ref="H5:I5"/>
    <mergeCell ref="L5:M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&amp;C1/5. melléklet az 1/2015. (III. 1.) önkormányzati rendelethez
</oddHeader>
    <oddFooter>&amp;C7. oldal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view="pageLayout" workbookViewId="0" topLeftCell="A1">
      <selection activeCell="B24" sqref="B24"/>
    </sheetView>
  </sheetViews>
  <sheetFormatPr defaultColWidth="9.140625" defaultRowHeight="12.75"/>
  <cols>
    <col min="1" max="1" width="46.8515625" style="0" customWidth="1"/>
    <col min="2" max="2" width="25.8515625" style="0" customWidth="1"/>
    <col min="3" max="3" width="19.28125" style="0" customWidth="1"/>
  </cols>
  <sheetData>
    <row r="1" spans="1:3" ht="12.75">
      <c r="A1" s="235" t="s">
        <v>329</v>
      </c>
      <c r="B1" s="235"/>
      <c r="C1" s="236"/>
    </row>
    <row r="2" spans="1:3" ht="12.75">
      <c r="A2" s="235" t="s">
        <v>324</v>
      </c>
      <c r="B2" s="252"/>
      <c r="C2" s="252"/>
    </row>
    <row r="4" ht="12.75">
      <c r="C4" s="3" t="s">
        <v>261</v>
      </c>
    </row>
    <row r="5" spans="1:3" ht="12.75">
      <c r="A5" s="253" t="s">
        <v>306</v>
      </c>
      <c r="B5" s="224" t="s">
        <v>325</v>
      </c>
      <c r="C5" s="225"/>
    </row>
    <row r="6" spans="1:3" ht="12.75">
      <c r="A6" s="254"/>
      <c r="B6" s="28" t="s">
        <v>326</v>
      </c>
      <c r="C6" s="28" t="s">
        <v>5</v>
      </c>
    </row>
    <row r="7" spans="1:3" ht="26.25" customHeight="1">
      <c r="A7" s="126" t="s">
        <v>311</v>
      </c>
      <c r="B7" s="145">
        <f>'1.1 Önkormányzat'!AD7+'1.2 Polgárm.'!D7+'1.3 Óvoda'!J7+'1.4 Gondozási'!N7+'1.5 Műv. ház'!L7</f>
        <v>3598</v>
      </c>
      <c r="C7" s="130">
        <f>SUM('[1]1.1 Önkormányzat'!AE7+'[1]1.2 Polgárm.'!E7+'[1]1.3 Óvoda'!K7+'[1]1.4 Gondozási'!O7+'[1]1.5 Műv. ház'!M7)</f>
        <v>0</v>
      </c>
    </row>
    <row r="8" spans="1:3" ht="21.75" customHeight="1">
      <c r="A8" s="126" t="s">
        <v>312</v>
      </c>
      <c r="B8" s="145">
        <v>33482</v>
      </c>
      <c r="C8" s="130"/>
    </row>
    <row r="9" spans="1:3" ht="12.75">
      <c r="A9" s="126" t="s">
        <v>313</v>
      </c>
      <c r="B9" s="145">
        <v>4266</v>
      </c>
      <c r="C9" s="130"/>
    </row>
    <row r="10" spans="1:3" ht="20.25" customHeight="1">
      <c r="A10" s="126" t="s">
        <v>314</v>
      </c>
      <c r="B10" s="145">
        <v>6000</v>
      </c>
      <c r="C10" s="130"/>
    </row>
    <row r="11" spans="1:3" ht="12.75">
      <c r="A11" s="126" t="s">
        <v>315</v>
      </c>
      <c r="B11" s="145">
        <v>249841</v>
      </c>
      <c r="C11" s="130"/>
    </row>
    <row r="12" spans="1:3" ht="22.5" customHeight="1">
      <c r="A12" s="126" t="s">
        <v>316</v>
      </c>
      <c r="B12" s="145"/>
      <c r="C12" s="130"/>
    </row>
    <row r="13" spans="1:3" ht="18.75" customHeight="1">
      <c r="A13" s="126" t="s">
        <v>317</v>
      </c>
      <c r="B13" s="145">
        <v>50400</v>
      </c>
      <c r="C13" s="130"/>
    </row>
    <row r="14" spans="1:3" ht="23.25" customHeight="1">
      <c r="A14" s="127" t="s">
        <v>318</v>
      </c>
      <c r="B14" s="145">
        <f>SUM(B7:B13)</f>
        <v>347587</v>
      </c>
      <c r="C14" s="130">
        <f>SUM(C7:C13)</f>
        <v>0</v>
      </c>
    </row>
    <row r="15" spans="1:3" ht="22.5" customHeight="1">
      <c r="A15" s="126" t="s">
        <v>319</v>
      </c>
      <c r="B15" s="145">
        <v>123511</v>
      </c>
      <c r="C15" s="130"/>
    </row>
    <row r="16" spans="1:3" ht="21.75" customHeight="1">
      <c r="A16" s="126" t="s">
        <v>320</v>
      </c>
      <c r="B16" s="145">
        <v>3000</v>
      </c>
      <c r="C16" s="130"/>
    </row>
    <row r="17" spans="1:3" ht="22.5" customHeight="1">
      <c r="A17" s="128" t="s">
        <v>327</v>
      </c>
      <c r="B17" s="130">
        <v>13199</v>
      </c>
      <c r="C17" s="130"/>
    </row>
    <row r="18" spans="1:3" ht="19.5" customHeight="1">
      <c r="A18" s="126" t="s">
        <v>37</v>
      </c>
      <c r="B18" s="130">
        <v>10000</v>
      </c>
      <c r="C18" s="130"/>
    </row>
    <row r="19" spans="1:3" ht="18" customHeight="1">
      <c r="A19" s="127" t="s">
        <v>323</v>
      </c>
      <c r="B19" s="130">
        <f>SUM(B14:B18)</f>
        <v>497297</v>
      </c>
      <c r="C19" s="130">
        <f>SUM(C14:C18)</f>
        <v>0</v>
      </c>
    </row>
  </sheetData>
  <sheetProtection/>
  <mergeCells count="4">
    <mergeCell ref="A2:C2"/>
    <mergeCell ref="A5:A6"/>
    <mergeCell ref="B5:C5"/>
    <mergeCell ref="A1:C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&amp;C1/1-1/5.  melléklet az 1/2015. (III. 1.) önkormányzati rendelethez
</oddHeader>
    <oddFooter>&amp;C8. oldal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31"/>
  <sheetViews>
    <sheetView view="pageLayout" workbookViewId="0" topLeftCell="A38">
      <selection activeCell="G64" sqref="G64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0.7109375" style="0" customWidth="1"/>
    <col min="4" max="4" width="10.8515625" style="0" hidden="1" customWidth="1"/>
    <col min="5" max="5" width="10.140625" style="0" hidden="1" customWidth="1"/>
    <col min="6" max="6" width="11.28125" style="0" hidden="1" customWidth="1"/>
    <col min="7" max="8" width="11.28125" style="0" customWidth="1"/>
    <col min="9" max="9" width="10.00390625" style="0" hidden="1" customWidth="1"/>
  </cols>
  <sheetData>
    <row r="1" spans="1:8" ht="15.75">
      <c r="A1" s="255" t="s">
        <v>119</v>
      </c>
      <c r="B1" s="236"/>
      <c r="C1" s="236"/>
      <c r="D1" s="236"/>
      <c r="E1" s="236"/>
      <c r="F1" s="236"/>
      <c r="G1" s="236"/>
      <c r="H1" s="236"/>
    </row>
    <row r="2" ht="12.75">
      <c r="A2" s="22"/>
    </row>
    <row r="3" spans="6:8" ht="12.75">
      <c r="F3" s="3" t="s">
        <v>1</v>
      </c>
      <c r="G3" s="3"/>
      <c r="H3" s="3" t="s">
        <v>219</v>
      </c>
    </row>
    <row r="4" spans="1:9" ht="51">
      <c r="A4" s="218"/>
      <c r="B4" s="219" t="s">
        <v>40</v>
      </c>
      <c r="C4" s="78" t="s">
        <v>543</v>
      </c>
      <c r="D4" s="78" t="s">
        <v>544</v>
      </c>
      <c r="E4" s="78" t="s">
        <v>545</v>
      </c>
      <c r="F4" s="78" t="s">
        <v>546</v>
      </c>
      <c r="G4" s="78" t="s">
        <v>544</v>
      </c>
      <c r="H4" s="78" t="s">
        <v>545</v>
      </c>
      <c r="I4" s="215" t="s">
        <v>546</v>
      </c>
    </row>
    <row r="5" spans="1:9" ht="12.75">
      <c r="A5" s="24" t="s">
        <v>43</v>
      </c>
      <c r="B5" s="14" t="s">
        <v>44</v>
      </c>
      <c r="C5" s="13">
        <v>183949</v>
      </c>
      <c r="D5" s="13"/>
      <c r="E5" s="13"/>
      <c r="F5" s="25" t="e">
        <f>(E5/D5)</f>
        <v>#DIV/0!</v>
      </c>
      <c r="G5" s="216"/>
      <c r="H5" s="13">
        <v>132285</v>
      </c>
      <c r="I5" s="14"/>
    </row>
    <row r="6" spans="1:10" ht="12.75">
      <c r="A6" s="24" t="s">
        <v>45</v>
      </c>
      <c r="B6" s="14" t="s">
        <v>46</v>
      </c>
      <c r="C6" s="13">
        <v>19754</v>
      </c>
      <c r="D6" s="13"/>
      <c r="E6" s="13"/>
      <c r="F6" s="26">
        <v>0.5516</v>
      </c>
      <c r="G6" s="217"/>
      <c r="H6" s="13">
        <v>9612</v>
      </c>
      <c r="I6" s="14"/>
      <c r="J6" s="27"/>
    </row>
    <row r="7" spans="1:9" ht="12.75">
      <c r="A7" s="24" t="s">
        <v>47</v>
      </c>
      <c r="B7" s="14" t="s">
        <v>48</v>
      </c>
      <c r="C7" s="13">
        <v>8086</v>
      </c>
      <c r="D7" s="13"/>
      <c r="E7" s="13"/>
      <c r="F7" s="11" t="e">
        <f>(E7/D7)</f>
        <v>#DIV/0!</v>
      </c>
      <c r="G7" s="19"/>
      <c r="H7" s="13">
        <v>4336</v>
      </c>
      <c r="I7" s="14"/>
    </row>
    <row r="8" spans="1:9" ht="12.75">
      <c r="A8" s="28" t="s">
        <v>49</v>
      </c>
      <c r="B8" s="10" t="s">
        <v>50</v>
      </c>
      <c r="C8" s="7">
        <f>SUM(C5:C7)</f>
        <v>211789</v>
      </c>
      <c r="D8" s="7">
        <f>SUM(D5:D7)</f>
        <v>0</v>
      </c>
      <c r="E8" s="7">
        <f>SUM(E5:E7)</f>
        <v>0</v>
      </c>
      <c r="F8" s="8" t="e">
        <f>(E8/D8)</f>
        <v>#DIV/0!</v>
      </c>
      <c r="G8" s="7">
        <v>235166</v>
      </c>
      <c r="H8" s="7">
        <f>SUM(H5:H7)</f>
        <v>146233</v>
      </c>
      <c r="I8" s="7"/>
    </row>
    <row r="9" spans="1:9" ht="12.75">
      <c r="A9" s="24" t="s">
        <v>43</v>
      </c>
      <c r="B9" s="14" t="s">
        <v>51</v>
      </c>
      <c r="C9" s="13">
        <v>44763</v>
      </c>
      <c r="D9" s="13"/>
      <c r="E9" s="13"/>
      <c r="F9" s="29" t="e">
        <f>(E9/D9)</f>
        <v>#DIV/0!</v>
      </c>
      <c r="G9" s="13"/>
      <c r="H9" s="13">
        <v>39435</v>
      </c>
      <c r="I9" s="14"/>
    </row>
    <row r="10" spans="1:9" ht="12.75">
      <c r="A10" s="24" t="s">
        <v>45</v>
      </c>
      <c r="B10" s="14" t="s">
        <v>52</v>
      </c>
      <c r="C10" s="13"/>
      <c r="D10" s="13"/>
      <c r="E10" s="13"/>
      <c r="F10" s="29"/>
      <c r="G10" s="13"/>
      <c r="H10" s="13"/>
      <c r="I10" s="14"/>
    </row>
    <row r="11" spans="1:9" ht="12.75">
      <c r="A11" s="24" t="s">
        <v>47</v>
      </c>
      <c r="B11" s="14" t="s">
        <v>53</v>
      </c>
      <c r="C11" s="13"/>
      <c r="D11" s="13"/>
      <c r="E11" s="13"/>
      <c r="F11" s="29"/>
      <c r="G11" s="13"/>
      <c r="H11" s="13"/>
      <c r="I11" s="14"/>
    </row>
    <row r="12" spans="1:9" ht="12.75">
      <c r="A12" s="24" t="s">
        <v>54</v>
      </c>
      <c r="B12" s="14" t="s">
        <v>55</v>
      </c>
      <c r="C12" s="13"/>
      <c r="D12" s="13"/>
      <c r="E12" s="13"/>
      <c r="F12" s="29"/>
      <c r="G12" s="13"/>
      <c r="H12" s="13"/>
      <c r="I12" s="14"/>
    </row>
    <row r="13" spans="1:9" ht="12.75">
      <c r="A13" s="24">
        <v>5</v>
      </c>
      <c r="B13" s="14" t="s">
        <v>56</v>
      </c>
      <c r="C13" s="13"/>
      <c r="D13" s="13"/>
      <c r="E13" s="13"/>
      <c r="F13" s="29"/>
      <c r="G13" s="13"/>
      <c r="H13" s="13"/>
      <c r="I13" s="14"/>
    </row>
    <row r="14" spans="1:9" ht="12.75">
      <c r="A14" s="24">
        <v>6</v>
      </c>
      <c r="B14" s="14" t="s">
        <v>57</v>
      </c>
      <c r="C14" s="13"/>
      <c r="D14" s="13"/>
      <c r="E14" s="13"/>
      <c r="F14" s="14"/>
      <c r="G14" s="13"/>
      <c r="H14" s="13"/>
      <c r="I14" s="13"/>
    </row>
    <row r="15" spans="1:9" ht="12.75">
      <c r="A15" s="24">
        <v>7</v>
      </c>
      <c r="B15" s="14" t="s">
        <v>58</v>
      </c>
      <c r="C15" s="13"/>
      <c r="D15" s="13"/>
      <c r="E15" s="13"/>
      <c r="F15" s="29"/>
      <c r="G15" s="13"/>
      <c r="H15" s="13"/>
      <c r="I15" s="14"/>
    </row>
    <row r="16" spans="1:9" ht="12.75">
      <c r="A16" s="24">
        <v>8</v>
      </c>
      <c r="B16" s="14" t="s">
        <v>59</v>
      </c>
      <c r="C16" s="13"/>
      <c r="D16" s="13"/>
      <c r="E16" s="13"/>
      <c r="F16" s="29"/>
      <c r="G16" s="13"/>
      <c r="H16" s="13"/>
      <c r="I16" s="14"/>
    </row>
    <row r="17" spans="1:9" ht="12.75">
      <c r="A17" s="28" t="s">
        <v>60</v>
      </c>
      <c r="B17" s="10" t="s">
        <v>61</v>
      </c>
      <c r="C17" s="7">
        <f>SUM(C9:C16)</f>
        <v>44763</v>
      </c>
      <c r="D17" s="7">
        <f>SUM(D9:D16)</f>
        <v>0</v>
      </c>
      <c r="E17" s="7">
        <f>SUM(E9:E16)</f>
        <v>0</v>
      </c>
      <c r="F17" s="8" t="e">
        <f aca="true" t="shared" si="0" ref="F17:F24">(E17/D17)</f>
        <v>#DIV/0!</v>
      </c>
      <c r="G17" s="7">
        <v>49307</v>
      </c>
      <c r="H17" s="7">
        <f>SUM(H9:H16)</f>
        <v>39435</v>
      </c>
      <c r="I17" s="7"/>
    </row>
    <row r="18" spans="1:9" ht="12.75">
      <c r="A18" s="24" t="s">
        <v>43</v>
      </c>
      <c r="B18" s="14" t="s">
        <v>62</v>
      </c>
      <c r="C18" s="13">
        <v>24089</v>
      </c>
      <c r="D18" s="13"/>
      <c r="E18" s="13"/>
      <c r="F18" s="29" t="e">
        <f t="shared" si="0"/>
        <v>#DIV/0!</v>
      </c>
      <c r="G18" s="13"/>
      <c r="H18" s="13">
        <v>13310</v>
      </c>
      <c r="I18" s="14"/>
    </row>
    <row r="19" spans="1:9" ht="12.75">
      <c r="A19" s="24" t="s">
        <v>45</v>
      </c>
      <c r="B19" s="14" t="s">
        <v>63</v>
      </c>
      <c r="C19" s="13">
        <v>68970</v>
      </c>
      <c r="D19" s="13"/>
      <c r="E19" s="13"/>
      <c r="F19" s="29" t="e">
        <f t="shared" si="0"/>
        <v>#DIV/0!</v>
      </c>
      <c r="G19" s="13"/>
      <c r="H19" s="13">
        <v>62097</v>
      </c>
      <c r="I19" s="14"/>
    </row>
    <row r="20" spans="1:9" ht="12.75">
      <c r="A20" s="24" t="s">
        <v>47</v>
      </c>
      <c r="B20" s="14" t="s">
        <v>64</v>
      </c>
      <c r="C20" s="13">
        <v>24585</v>
      </c>
      <c r="D20" s="13"/>
      <c r="E20" s="13"/>
      <c r="F20" s="29" t="e">
        <f t="shared" si="0"/>
        <v>#DIV/0!</v>
      </c>
      <c r="G20" s="13"/>
      <c r="H20" s="13">
        <v>20976</v>
      </c>
      <c r="I20" s="14"/>
    </row>
    <row r="21" spans="1:9" ht="12.75">
      <c r="A21" s="24" t="s">
        <v>54</v>
      </c>
      <c r="B21" s="14" t="s">
        <v>232</v>
      </c>
      <c r="C21" s="13">
        <v>1505</v>
      </c>
      <c r="D21" s="13"/>
      <c r="E21" s="13"/>
      <c r="F21" s="29" t="e">
        <f t="shared" si="0"/>
        <v>#DIV/0!</v>
      </c>
      <c r="G21" s="13"/>
      <c r="H21" s="13">
        <v>1416</v>
      </c>
      <c r="I21" s="14"/>
    </row>
    <row r="22" spans="1:9" ht="12.75">
      <c r="A22" s="24" t="s">
        <v>65</v>
      </c>
      <c r="B22" s="14" t="s">
        <v>66</v>
      </c>
      <c r="C22" s="13">
        <v>3901</v>
      </c>
      <c r="D22" s="13"/>
      <c r="E22" s="13"/>
      <c r="F22" s="29" t="e">
        <f t="shared" si="0"/>
        <v>#DIV/0!</v>
      </c>
      <c r="G22" s="13"/>
      <c r="H22" s="13">
        <v>11132</v>
      </c>
      <c r="I22" s="14"/>
    </row>
    <row r="23" spans="1:9" ht="12.75">
      <c r="A23" s="24" t="s">
        <v>67</v>
      </c>
      <c r="B23" s="14" t="s">
        <v>68</v>
      </c>
      <c r="C23" s="13">
        <v>5024</v>
      </c>
      <c r="D23" s="13"/>
      <c r="E23" s="13"/>
      <c r="F23" s="29" t="e">
        <f t="shared" si="0"/>
        <v>#DIV/0!</v>
      </c>
      <c r="G23" s="13"/>
      <c r="H23" s="13">
        <v>435</v>
      </c>
      <c r="I23" s="14"/>
    </row>
    <row r="24" spans="1:9" ht="12.75">
      <c r="A24" s="28" t="s">
        <v>69</v>
      </c>
      <c r="B24" s="10" t="s">
        <v>70</v>
      </c>
      <c r="C24" s="7">
        <f>SUM(C18:C23)</f>
        <v>128074</v>
      </c>
      <c r="D24" s="7">
        <f>SUM(D18:D23)</f>
        <v>0</v>
      </c>
      <c r="E24" s="7">
        <f>SUM(E18:E23)</f>
        <v>0</v>
      </c>
      <c r="F24" s="8" t="e">
        <f t="shared" si="0"/>
        <v>#DIV/0!</v>
      </c>
      <c r="G24" s="7">
        <v>126493</v>
      </c>
      <c r="H24" s="7">
        <f>SUM(H18:H23)</f>
        <v>109366</v>
      </c>
      <c r="I24" s="7"/>
    </row>
    <row r="25" spans="1:9" ht="12.75">
      <c r="A25" s="28" t="s">
        <v>71</v>
      </c>
      <c r="B25" s="10" t="s">
        <v>72</v>
      </c>
      <c r="C25" s="13"/>
      <c r="D25" s="13"/>
      <c r="E25" s="13"/>
      <c r="F25" s="14"/>
      <c r="G25" s="7">
        <v>3334</v>
      </c>
      <c r="H25" s="13"/>
      <c r="I25" s="14"/>
    </row>
    <row r="26" spans="1:9" ht="25.5">
      <c r="A26" s="24" t="s">
        <v>43</v>
      </c>
      <c r="B26" s="17" t="s">
        <v>73</v>
      </c>
      <c r="C26" s="13">
        <v>14647</v>
      </c>
      <c r="D26" s="13"/>
      <c r="E26" s="13"/>
      <c r="F26" s="29" t="e">
        <f>(E26/D26)</f>
        <v>#DIV/0!</v>
      </c>
      <c r="G26" s="13">
        <v>30194</v>
      </c>
      <c r="H26" s="13">
        <v>24299</v>
      </c>
      <c r="I26" s="14"/>
    </row>
    <row r="27" spans="1:9" ht="25.5">
      <c r="A27" s="24" t="s">
        <v>45</v>
      </c>
      <c r="B27" s="17" t="s">
        <v>74</v>
      </c>
      <c r="C27" s="13"/>
      <c r="D27" s="13"/>
      <c r="E27" s="13"/>
      <c r="F27" s="14"/>
      <c r="G27" s="13"/>
      <c r="H27" s="13">
        <v>2000</v>
      </c>
      <c r="I27" s="14"/>
    </row>
    <row r="28" spans="1:9" ht="25.5">
      <c r="A28" s="24">
        <v>3</v>
      </c>
      <c r="B28" s="17" t="s">
        <v>75</v>
      </c>
      <c r="C28" s="120">
        <v>55525</v>
      </c>
      <c r="D28" s="13"/>
      <c r="E28" s="13"/>
      <c r="F28" s="29" t="e">
        <f>(E28/D28)</f>
        <v>#DIV/0!</v>
      </c>
      <c r="G28" s="13">
        <v>40522</v>
      </c>
      <c r="H28" s="120">
        <v>25156</v>
      </c>
      <c r="I28" s="14"/>
    </row>
    <row r="29" spans="1:9" ht="12.75">
      <c r="A29" s="28" t="s">
        <v>76</v>
      </c>
      <c r="B29" s="30" t="s">
        <v>77</v>
      </c>
      <c r="C29" s="7">
        <f aca="true" t="shared" si="1" ref="C29:H29">SUM(C26:C28)</f>
        <v>70172</v>
      </c>
      <c r="D29" s="7">
        <f t="shared" si="1"/>
        <v>0</v>
      </c>
      <c r="E29" s="7">
        <f t="shared" si="1"/>
        <v>0</v>
      </c>
      <c r="F29" s="7" t="e">
        <f t="shared" si="1"/>
        <v>#DIV/0!</v>
      </c>
      <c r="G29" s="7">
        <f t="shared" si="1"/>
        <v>70716</v>
      </c>
      <c r="H29" s="7">
        <f t="shared" si="1"/>
        <v>51455</v>
      </c>
      <c r="I29" s="14"/>
    </row>
    <row r="30" spans="1:9" ht="25.5">
      <c r="A30" s="24" t="s">
        <v>43</v>
      </c>
      <c r="B30" s="17" t="s">
        <v>78</v>
      </c>
      <c r="C30" s="13"/>
      <c r="D30" s="13"/>
      <c r="E30" s="13"/>
      <c r="F30" s="14"/>
      <c r="G30" s="13"/>
      <c r="H30" s="13"/>
      <c r="I30" s="14"/>
    </row>
    <row r="31" spans="1:9" ht="25.5">
      <c r="A31" s="24" t="s">
        <v>45</v>
      </c>
      <c r="B31" s="17" t="s">
        <v>79</v>
      </c>
      <c r="C31" s="13"/>
      <c r="D31" s="13"/>
      <c r="E31" s="13"/>
      <c r="F31" s="14"/>
      <c r="G31" s="13"/>
      <c r="H31" s="13"/>
      <c r="I31" s="14"/>
    </row>
    <row r="32" spans="1:9" ht="25.5">
      <c r="A32" s="24" t="s">
        <v>47</v>
      </c>
      <c r="B32" s="17" t="s">
        <v>80</v>
      </c>
      <c r="C32" s="13"/>
      <c r="D32" s="13"/>
      <c r="E32" s="13"/>
      <c r="F32" s="14"/>
      <c r="G32" s="13"/>
      <c r="H32" s="13"/>
      <c r="I32" s="14"/>
    </row>
    <row r="33" spans="1:9" ht="25.5">
      <c r="A33" s="24" t="s">
        <v>54</v>
      </c>
      <c r="B33" s="17" t="s">
        <v>81</v>
      </c>
      <c r="C33" s="13"/>
      <c r="D33" s="13"/>
      <c r="E33" s="13"/>
      <c r="F33" s="14"/>
      <c r="G33" s="13"/>
      <c r="H33" s="13"/>
      <c r="I33" s="14"/>
    </row>
    <row r="34" spans="1:9" ht="12.75">
      <c r="A34" s="24" t="s">
        <v>65</v>
      </c>
      <c r="B34" s="17" t="s">
        <v>82</v>
      </c>
      <c r="C34" s="13"/>
      <c r="D34" s="13"/>
      <c r="E34" s="13"/>
      <c r="F34" s="14"/>
      <c r="G34" s="13"/>
      <c r="H34" s="13"/>
      <c r="I34" s="14"/>
    </row>
    <row r="35" spans="1:9" ht="12.75">
      <c r="A35" s="28" t="s">
        <v>83</v>
      </c>
      <c r="B35" s="10" t="s">
        <v>84</v>
      </c>
      <c r="C35" s="13"/>
      <c r="D35" s="13"/>
      <c r="E35" s="13"/>
      <c r="F35" s="14"/>
      <c r="G35" s="7">
        <v>14</v>
      </c>
      <c r="H35" s="13"/>
      <c r="I35" s="14"/>
    </row>
    <row r="36" spans="1:9" ht="12.75">
      <c r="A36" s="28" t="s">
        <v>85</v>
      </c>
      <c r="B36" s="10" t="s">
        <v>86</v>
      </c>
      <c r="C36" s="13"/>
      <c r="D36" s="13"/>
      <c r="E36" s="13"/>
      <c r="F36" s="14"/>
      <c r="G36" s="13"/>
      <c r="H36" s="13"/>
      <c r="I36" s="14"/>
    </row>
    <row r="37" spans="1:9" ht="12.75">
      <c r="A37" s="28" t="s">
        <v>87</v>
      </c>
      <c r="B37" s="10" t="s">
        <v>88</v>
      </c>
      <c r="C37" s="13"/>
      <c r="D37" s="13"/>
      <c r="E37" s="13"/>
      <c r="F37" s="14"/>
      <c r="G37" s="13"/>
      <c r="H37" s="13"/>
      <c r="I37" s="14"/>
    </row>
    <row r="38" spans="1:9" ht="12.75">
      <c r="A38" s="28" t="s">
        <v>89</v>
      </c>
      <c r="B38" s="10" t="s">
        <v>90</v>
      </c>
      <c r="C38" s="13"/>
      <c r="D38" s="13"/>
      <c r="E38" s="13"/>
      <c r="F38" s="14"/>
      <c r="G38" s="13"/>
      <c r="H38" s="13"/>
      <c r="I38" s="14"/>
    </row>
    <row r="39" spans="1:9" ht="12.75">
      <c r="A39" s="28" t="s">
        <v>91</v>
      </c>
      <c r="B39" s="10" t="s">
        <v>92</v>
      </c>
      <c r="C39" s="13"/>
      <c r="D39" s="13"/>
      <c r="E39" s="13"/>
      <c r="F39" s="14"/>
      <c r="G39" s="13"/>
      <c r="H39" s="13"/>
      <c r="I39" s="14"/>
    </row>
    <row r="40" spans="1:9" ht="12.75">
      <c r="A40" s="31" t="s">
        <v>43</v>
      </c>
      <c r="B40" s="18" t="s">
        <v>93</v>
      </c>
      <c r="C40" s="13">
        <v>4574</v>
      </c>
      <c r="D40" s="13"/>
      <c r="E40" s="13"/>
      <c r="F40" s="29"/>
      <c r="G40" s="13">
        <v>2544</v>
      </c>
      <c r="H40" s="13">
        <v>953</v>
      </c>
      <c r="I40" s="14"/>
    </row>
    <row r="41" spans="1:9" ht="12.75">
      <c r="A41" s="31" t="s">
        <v>45</v>
      </c>
      <c r="B41" s="18" t="s">
        <v>94</v>
      </c>
      <c r="C41" s="13">
        <v>110</v>
      </c>
      <c r="D41" s="13"/>
      <c r="E41" s="13"/>
      <c r="F41" s="14"/>
      <c r="G41" s="13">
        <v>330</v>
      </c>
      <c r="H41" s="13"/>
      <c r="I41" s="14"/>
    </row>
    <row r="42" spans="1:9" ht="12.75">
      <c r="A42" s="31" t="s">
        <v>47</v>
      </c>
      <c r="B42" s="18" t="s">
        <v>95</v>
      </c>
      <c r="C42" s="13">
        <v>667</v>
      </c>
      <c r="D42" s="13"/>
      <c r="E42" s="13"/>
      <c r="F42" s="14"/>
      <c r="G42" s="13"/>
      <c r="H42" s="13"/>
      <c r="I42" s="14"/>
    </row>
    <row r="43" spans="1:9" ht="12.75">
      <c r="A43" s="31" t="s">
        <v>54</v>
      </c>
      <c r="B43" s="18" t="s">
        <v>96</v>
      </c>
      <c r="C43" s="13">
        <v>1378</v>
      </c>
      <c r="D43" s="13"/>
      <c r="E43" s="13"/>
      <c r="F43" s="29"/>
      <c r="G43" s="13">
        <v>776</v>
      </c>
      <c r="H43" s="13">
        <v>257</v>
      </c>
      <c r="I43" s="14"/>
    </row>
    <row r="44" spans="1:9" ht="12.75">
      <c r="A44" s="28" t="s">
        <v>97</v>
      </c>
      <c r="B44" s="10" t="s">
        <v>98</v>
      </c>
      <c r="C44" s="7">
        <f aca="true" t="shared" si="2" ref="C44:H44">SUM(C40:C43)</f>
        <v>6729</v>
      </c>
      <c r="D44" s="7">
        <f t="shared" si="2"/>
        <v>0</v>
      </c>
      <c r="E44" s="7">
        <f t="shared" si="2"/>
        <v>0</v>
      </c>
      <c r="F44" s="7">
        <f t="shared" si="2"/>
        <v>0</v>
      </c>
      <c r="G44" s="7">
        <f t="shared" si="2"/>
        <v>3650</v>
      </c>
      <c r="H44" s="7">
        <f t="shared" si="2"/>
        <v>1210</v>
      </c>
      <c r="I44" s="14"/>
    </row>
    <row r="45" spans="1:9" ht="12.75">
      <c r="A45" s="31" t="s">
        <v>43</v>
      </c>
      <c r="B45" s="18" t="s">
        <v>99</v>
      </c>
      <c r="C45" s="13">
        <v>917350</v>
      </c>
      <c r="D45" s="13"/>
      <c r="E45" s="13"/>
      <c r="F45" s="29" t="e">
        <f>(E45/D45)</f>
        <v>#DIV/0!</v>
      </c>
      <c r="G45" s="13">
        <v>61228</v>
      </c>
      <c r="H45" s="13">
        <v>68293</v>
      </c>
      <c r="I45" s="14"/>
    </row>
    <row r="46" spans="1:9" ht="12.75">
      <c r="A46" s="31" t="s">
        <v>45</v>
      </c>
      <c r="B46" s="18" t="s">
        <v>100</v>
      </c>
      <c r="C46" s="13"/>
      <c r="D46" s="13"/>
      <c r="E46" s="13"/>
      <c r="F46" s="14"/>
      <c r="G46" s="13"/>
      <c r="H46" s="13"/>
      <c r="I46" s="14"/>
    </row>
    <row r="47" spans="1:9" ht="12.75">
      <c r="A47" s="31" t="s">
        <v>47</v>
      </c>
      <c r="B47" s="18" t="s">
        <v>101</v>
      </c>
      <c r="C47" s="13"/>
      <c r="D47" s="13"/>
      <c r="E47" s="13"/>
      <c r="F47" s="14"/>
      <c r="G47" s="13"/>
      <c r="H47" s="13"/>
      <c r="I47" s="14"/>
    </row>
    <row r="48" spans="1:9" ht="12.75">
      <c r="A48" s="31" t="s">
        <v>54</v>
      </c>
      <c r="B48" s="18" t="s">
        <v>102</v>
      </c>
      <c r="C48" s="13"/>
      <c r="D48" s="13"/>
      <c r="E48" s="13"/>
      <c r="F48" s="14"/>
      <c r="G48" s="13"/>
      <c r="H48" s="13"/>
      <c r="I48" s="14"/>
    </row>
    <row r="49" spans="1:9" ht="12.75">
      <c r="A49" s="31" t="s">
        <v>65</v>
      </c>
      <c r="B49" s="18" t="s">
        <v>103</v>
      </c>
      <c r="C49" s="13"/>
      <c r="D49" s="13"/>
      <c r="E49" s="13"/>
      <c r="F49" s="14"/>
      <c r="G49" s="13"/>
      <c r="H49" s="13"/>
      <c r="I49" s="14"/>
    </row>
    <row r="50" spans="1:9" ht="12.75">
      <c r="A50" s="31" t="s">
        <v>67</v>
      </c>
      <c r="B50" s="18" t="s">
        <v>104</v>
      </c>
      <c r="C50" s="13"/>
      <c r="D50" s="13"/>
      <c r="E50" s="13"/>
      <c r="F50" s="14"/>
      <c r="G50" s="13"/>
      <c r="H50" s="13"/>
      <c r="I50" s="14"/>
    </row>
    <row r="51" spans="1:9" ht="25.5">
      <c r="A51" s="31" t="s">
        <v>105</v>
      </c>
      <c r="B51" s="32" t="s">
        <v>106</v>
      </c>
      <c r="C51" s="13"/>
      <c r="D51" s="13"/>
      <c r="E51" s="13"/>
      <c r="F51" s="14"/>
      <c r="G51" s="13"/>
      <c r="H51" s="13"/>
      <c r="I51" s="14"/>
    </row>
    <row r="52" spans="1:9" ht="12.75">
      <c r="A52" s="31" t="s">
        <v>107</v>
      </c>
      <c r="B52" s="18" t="s">
        <v>108</v>
      </c>
      <c r="C52" s="13">
        <v>227368</v>
      </c>
      <c r="D52" s="13"/>
      <c r="E52" s="13"/>
      <c r="F52" s="29" t="e">
        <f>(E52/D52)</f>
        <v>#DIV/0!</v>
      </c>
      <c r="G52" s="13">
        <v>3728</v>
      </c>
      <c r="H52" s="13">
        <v>18438</v>
      </c>
      <c r="I52" s="14"/>
    </row>
    <row r="53" spans="1:9" ht="12.75">
      <c r="A53" s="31">
        <v>9</v>
      </c>
      <c r="B53" s="18" t="s">
        <v>109</v>
      </c>
      <c r="C53" s="13"/>
      <c r="D53" s="13"/>
      <c r="E53" s="13"/>
      <c r="F53" s="29"/>
      <c r="G53" s="13">
        <v>96325</v>
      </c>
      <c r="H53" s="13">
        <v>49127</v>
      </c>
      <c r="I53" s="14"/>
    </row>
    <row r="54" spans="1:9" ht="12.75">
      <c r="A54" s="31">
        <v>10</v>
      </c>
      <c r="B54" s="18" t="s">
        <v>110</v>
      </c>
      <c r="C54" s="13"/>
      <c r="D54" s="13"/>
      <c r="E54" s="13"/>
      <c r="F54" s="14"/>
      <c r="G54" s="13">
        <v>4255</v>
      </c>
      <c r="H54" s="13"/>
      <c r="I54" s="14"/>
    </row>
    <row r="55" spans="1:9" ht="25.5">
      <c r="A55" s="33" t="s">
        <v>111</v>
      </c>
      <c r="B55" s="34" t="s">
        <v>112</v>
      </c>
      <c r="C55" s="7">
        <f aca="true" t="shared" si="3" ref="C55:H55">SUM(C45:C54)</f>
        <v>1144718</v>
      </c>
      <c r="D55" s="7">
        <f t="shared" si="3"/>
        <v>0</v>
      </c>
      <c r="E55" s="7">
        <f t="shared" si="3"/>
        <v>0</v>
      </c>
      <c r="F55" s="7" t="e">
        <f t="shared" si="3"/>
        <v>#DIV/0!</v>
      </c>
      <c r="G55" s="7">
        <f t="shared" si="3"/>
        <v>165536</v>
      </c>
      <c r="H55" s="7">
        <f t="shared" si="3"/>
        <v>135858</v>
      </c>
      <c r="I55" s="14"/>
    </row>
    <row r="56" spans="1:9" ht="12.75">
      <c r="A56" s="31" t="s">
        <v>43</v>
      </c>
      <c r="B56" s="18" t="s">
        <v>113</v>
      </c>
      <c r="C56" s="13">
        <v>734</v>
      </c>
      <c r="D56" s="13"/>
      <c r="E56" s="13"/>
      <c r="F56" s="29"/>
      <c r="G56" s="13">
        <v>7425</v>
      </c>
      <c r="H56" s="13">
        <v>1000</v>
      </c>
      <c r="I56" s="14"/>
    </row>
    <row r="57" spans="1:9" ht="12.75">
      <c r="A57" s="31" t="s">
        <v>45</v>
      </c>
      <c r="B57" s="18" t="s">
        <v>114</v>
      </c>
      <c r="C57" s="13"/>
      <c r="D57" s="13"/>
      <c r="E57" s="13"/>
      <c r="F57" s="29"/>
      <c r="G57" s="13"/>
      <c r="H57" s="13"/>
      <c r="I57" s="14"/>
    </row>
    <row r="58" spans="1:9" ht="12.75">
      <c r="A58" s="31" t="s">
        <v>47</v>
      </c>
      <c r="B58" s="208" t="s">
        <v>538</v>
      </c>
      <c r="C58" s="13"/>
      <c r="D58" s="13"/>
      <c r="E58" s="13"/>
      <c r="F58" s="29"/>
      <c r="G58" s="13"/>
      <c r="H58" s="13">
        <v>5000</v>
      </c>
      <c r="I58" s="14"/>
    </row>
    <row r="59" spans="1:9" ht="12.75">
      <c r="A59" s="31" t="s">
        <v>54</v>
      </c>
      <c r="B59" s="18" t="s">
        <v>539</v>
      </c>
      <c r="C59" s="13"/>
      <c r="D59" s="13"/>
      <c r="E59" s="13"/>
      <c r="F59" s="29"/>
      <c r="G59" s="13"/>
      <c r="H59" s="13">
        <v>5000</v>
      </c>
      <c r="I59" s="14"/>
    </row>
    <row r="60" spans="1:9" ht="12.75">
      <c r="A60" s="31" t="s">
        <v>65</v>
      </c>
      <c r="B60" s="18" t="s">
        <v>540</v>
      </c>
      <c r="C60" s="13"/>
      <c r="D60" s="13"/>
      <c r="E60" s="13"/>
      <c r="F60" s="29"/>
      <c r="G60" s="13"/>
      <c r="H60" s="13">
        <v>2740</v>
      </c>
      <c r="I60" s="14"/>
    </row>
    <row r="61" spans="1:9" ht="12.75">
      <c r="A61" s="31" t="s">
        <v>67</v>
      </c>
      <c r="B61" s="18" t="s">
        <v>115</v>
      </c>
      <c r="C61" s="13"/>
      <c r="D61" s="13"/>
      <c r="E61" s="13"/>
      <c r="F61" s="29"/>
      <c r="G61" s="13"/>
      <c r="H61" s="13"/>
      <c r="I61" s="14"/>
    </row>
    <row r="62" spans="1:9" ht="25.5">
      <c r="A62" s="28" t="s">
        <v>116</v>
      </c>
      <c r="B62" s="34" t="s">
        <v>117</v>
      </c>
      <c r="C62" s="7">
        <f aca="true" t="shared" si="4" ref="C62:H62">SUM(C56:C61)</f>
        <v>734</v>
      </c>
      <c r="D62" s="7">
        <f t="shared" si="4"/>
        <v>0</v>
      </c>
      <c r="E62" s="7">
        <f t="shared" si="4"/>
        <v>0</v>
      </c>
      <c r="F62" s="7">
        <f t="shared" si="4"/>
        <v>0</v>
      </c>
      <c r="G62" s="7">
        <f t="shared" si="4"/>
        <v>7425</v>
      </c>
      <c r="H62" s="7">
        <f t="shared" si="4"/>
        <v>13740</v>
      </c>
      <c r="I62" s="14"/>
    </row>
    <row r="63" spans="1:9" ht="12.75">
      <c r="A63" s="10"/>
      <c r="B63" s="10" t="s">
        <v>118</v>
      </c>
      <c r="C63" s="7">
        <f aca="true" t="shared" si="5" ref="C63:H63">C8+C17+C24+C29+C44+C56+C59+C58+C57+C55+C60</f>
        <v>1606979</v>
      </c>
      <c r="D63" s="7">
        <f t="shared" si="5"/>
        <v>0</v>
      </c>
      <c r="E63" s="7">
        <f t="shared" si="5"/>
        <v>0</v>
      </c>
      <c r="F63" s="7" t="e">
        <f t="shared" si="5"/>
        <v>#DIV/0!</v>
      </c>
      <c r="G63" s="7">
        <f>G8+G17+G24+G29+G44+G56+G59+G58+G57+G55+G60+G25+G35</f>
        <v>661641</v>
      </c>
      <c r="H63" s="7">
        <f t="shared" si="5"/>
        <v>497297</v>
      </c>
      <c r="I63" s="14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&amp;C2. melléklet az 1/2015. (III. 1.)  önkormányzati rendelethez</oddHeader>
    <oddFooter>&amp;C&amp;P</oddFooter>
  </headerFooter>
  <rowBreaks count="1" manualBreakCount="1">
    <brk id="37" max="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C32"/>
  <sheetViews>
    <sheetView view="pageLayout" workbookViewId="0" topLeftCell="DQ1">
      <selection activeCell="DI7" sqref="DI7"/>
    </sheetView>
  </sheetViews>
  <sheetFormatPr defaultColWidth="9.140625" defaultRowHeight="12.75"/>
  <cols>
    <col min="1" max="1" width="4.421875" style="0" customWidth="1"/>
    <col min="2" max="2" width="13.421875" style="0" customWidth="1"/>
    <col min="4" max="4" width="9.421875" style="0" customWidth="1"/>
    <col min="5" max="5" width="8.7109375" style="0" hidden="1" customWidth="1"/>
    <col min="6" max="6" width="15.00390625" style="0" hidden="1" customWidth="1"/>
    <col min="7" max="7" width="7.8515625" style="0" customWidth="1"/>
    <col min="8" max="8" width="7.28125" style="0" customWidth="1"/>
    <col min="9" max="9" width="7.8515625" style="0" customWidth="1"/>
    <col min="10" max="10" width="10.8515625" style="0" customWidth="1"/>
    <col min="11" max="11" width="12.28125" style="0" customWidth="1"/>
    <col min="12" max="12" width="11.00390625" style="0" customWidth="1"/>
    <col min="13" max="13" width="8.7109375" style="0" customWidth="1"/>
    <col min="15" max="15" width="0.9921875" style="0" hidden="1" customWidth="1"/>
    <col min="16" max="16" width="12.7109375" style="0" customWidth="1"/>
    <col min="17" max="17" width="14.57421875" style="0" customWidth="1"/>
    <col min="18" max="18" width="9.28125" style="0" customWidth="1"/>
    <col min="19" max="19" width="9.421875" style="0" customWidth="1"/>
    <col min="20" max="29" width="8.28125" style="0" customWidth="1"/>
    <col min="30" max="30" width="5.140625" style="0" customWidth="1"/>
    <col min="31" max="31" width="15.140625" style="0" customWidth="1"/>
    <col min="32" max="42" width="8.28125" style="0" customWidth="1"/>
    <col min="43" max="43" width="9.7109375" style="0" customWidth="1"/>
    <col min="44" max="44" width="9.421875" style="0" customWidth="1"/>
    <col min="45" max="45" width="10.140625" style="0" customWidth="1"/>
    <col min="46" max="46" width="4.7109375" style="0" customWidth="1"/>
    <col min="47" max="47" width="21.28125" style="0" customWidth="1"/>
    <col min="48" max="50" width="8.28125" style="0" customWidth="1"/>
    <col min="51" max="51" width="7.57421875" style="0" customWidth="1"/>
    <col min="52" max="52" width="7.140625" style="0" customWidth="1"/>
    <col min="53" max="53" width="6.57421875" style="0" customWidth="1"/>
    <col min="54" max="54" width="7.28125" style="0" customWidth="1"/>
    <col min="55" max="55" width="7.57421875" style="0" customWidth="1"/>
    <col min="56" max="56" width="7.421875" style="0" customWidth="1"/>
    <col min="57" max="57" width="6.8515625" style="0" customWidth="1"/>
    <col min="58" max="58" width="6.57421875" style="0" customWidth="1"/>
    <col min="59" max="59" width="6.00390625" style="0" customWidth="1"/>
    <col min="60" max="60" width="7.421875" style="0" customWidth="1"/>
    <col min="61" max="61" width="6.8515625" style="0" customWidth="1"/>
    <col min="62" max="62" width="9.8515625" style="0" customWidth="1"/>
    <col min="63" max="64" width="10.57421875" style="0" customWidth="1"/>
    <col min="65" max="65" width="5.8515625" style="0" customWidth="1"/>
    <col min="66" max="66" width="12.421875" style="0" customWidth="1"/>
    <col min="67" max="74" width="9.7109375" style="0" customWidth="1"/>
    <col min="75" max="77" width="10.7109375" style="0" customWidth="1"/>
    <col min="78" max="78" width="8.57421875" style="0" customWidth="1"/>
    <col min="79" max="79" width="8.7109375" style="0" customWidth="1"/>
    <col min="81" max="81" width="8.140625" style="0" customWidth="1"/>
    <col min="82" max="82" width="6.421875" style="0" customWidth="1"/>
    <col min="83" max="83" width="7.7109375" style="0" customWidth="1"/>
    <col min="84" max="84" width="6.421875" style="0" customWidth="1"/>
    <col min="85" max="85" width="7.28125" style="0" customWidth="1"/>
    <col min="86" max="86" width="6.421875" style="0" customWidth="1"/>
    <col min="87" max="87" width="7.140625" style="0" customWidth="1"/>
    <col min="88" max="88" width="6.421875" style="0" customWidth="1"/>
    <col min="89" max="89" width="7.140625" style="0" customWidth="1"/>
    <col min="90" max="90" width="6.421875" style="0" customWidth="1"/>
    <col min="92" max="92" width="12.28125" style="0" customWidth="1"/>
    <col min="93" max="104" width="8.28125" style="0" customWidth="1"/>
    <col min="105" max="105" width="4.28125" style="0" customWidth="1"/>
    <col min="106" max="106" width="14.421875" style="0" customWidth="1"/>
    <col min="121" max="121" width="12.421875" style="0" customWidth="1"/>
    <col min="122" max="122" width="26.140625" style="0" customWidth="1"/>
    <col min="123" max="123" width="12.7109375" style="0" customWidth="1"/>
  </cols>
  <sheetData>
    <row r="1" spans="1:133" ht="12.75">
      <c r="A1" s="236" t="s">
        <v>562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35"/>
      <c r="N1" s="35"/>
      <c r="O1" s="35"/>
      <c r="P1" s="236" t="s">
        <v>563</v>
      </c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 t="s">
        <v>564</v>
      </c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 t="s">
        <v>563</v>
      </c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35"/>
      <c r="BM1" s="236" t="s">
        <v>565</v>
      </c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35"/>
      <c r="BZ1" s="35"/>
      <c r="CA1" s="236" t="s">
        <v>566</v>
      </c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 t="s">
        <v>567</v>
      </c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 t="s">
        <v>568</v>
      </c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</row>
    <row r="2" spans="1:124" ht="15.75">
      <c r="A2" s="255" t="s">
        <v>553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P2" s="40" t="s">
        <v>552</v>
      </c>
      <c r="Q2" s="2"/>
      <c r="R2" s="2"/>
      <c r="S2" s="2"/>
      <c r="T2" s="53"/>
      <c r="U2" s="2"/>
      <c r="V2" s="2"/>
      <c r="W2" s="2"/>
      <c r="X2" s="2"/>
      <c r="Y2" s="2"/>
      <c r="Z2" s="2"/>
      <c r="AA2" s="2"/>
      <c r="AB2" s="2"/>
      <c r="AC2" s="2"/>
      <c r="AD2" s="255" t="s">
        <v>552</v>
      </c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"/>
      <c r="AU2" s="39" t="s">
        <v>552</v>
      </c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55" t="s">
        <v>552</v>
      </c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54"/>
      <c r="BZ2" s="54"/>
      <c r="CA2" s="255" t="s">
        <v>554</v>
      </c>
      <c r="CB2" s="255"/>
      <c r="CC2" s="255"/>
      <c r="CD2" s="255"/>
      <c r="CE2" s="255"/>
      <c r="CF2" s="255"/>
      <c r="CG2" s="255"/>
      <c r="CH2" s="236"/>
      <c r="CI2" s="236"/>
      <c r="CJ2" s="236"/>
      <c r="CK2" s="236"/>
      <c r="CL2" s="236"/>
      <c r="CM2" s="255" t="s">
        <v>555</v>
      </c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B2" s="221"/>
      <c r="DC2" s="221"/>
      <c r="DD2" s="221"/>
      <c r="DE2" s="255" t="s">
        <v>552</v>
      </c>
      <c r="DF2" s="255"/>
      <c r="DG2" s="255"/>
      <c r="DH2" s="255"/>
      <c r="DI2" s="221"/>
      <c r="DJ2" s="221"/>
      <c r="DN2" s="55"/>
      <c r="DO2" s="55"/>
      <c r="DP2" s="55"/>
      <c r="DQ2" s="54"/>
      <c r="DR2" s="35"/>
      <c r="DS2" s="35"/>
      <c r="DT2" s="35"/>
    </row>
    <row r="3" spans="5:112" ht="13.5" thickBot="1">
      <c r="E3" s="3"/>
      <c r="F3" s="3"/>
      <c r="G3" s="3"/>
      <c r="H3" s="3"/>
      <c r="I3" s="3"/>
      <c r="J3" s="3"/>
      <c r="K3" s="276" t="s">
        <v>1</v>
      </c>
      <c r="L3" s="262"/>
      <c r="M3" s="3"/>
      <c r="N3" s="3"/>
      <c r="O3" s="3"/>
      <c r="AC3" s="3" t="s">
        <v>1</v>
      </c>
      <c r="AY3" s="3"/>
      <c r="BE3" s="56"/>
      <c r="BF3" s="56"/>
      <c r="BG3" s="56"/>
      <c r="BH3" s="56"/>
      <c r="BI3" s="56"/>
      <c r="BK3" s="3" t="s">
        <v>1</v>
      </c>
      <c r="BL3" s="3"/>
      <c r="BM3" s="3"/>
      <c r="BN3" s="3"/>
      <c r="BV3" s="3" t="s">
        <v>1</v>
      </c>
      <c r="CN3" s="3" t="s">
        <v>153</v>
      </c>
      <c r="CX3" s="3" t="s">
        <v>153</v>
      </c>
      <c r="DH3" s="3" t="s">
        <v>1</v>
      </c>
    </row>
    <row r="4" spans="1:112" ht="12.75" customHeight="1" thickBot="1">
      <c r="A4" s="277" t="s">
        <v>154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9"/>
      <c r="M4" s="58"/>
      <c r="N4" s="57"/>
      <c r="O4" s="59"/>
      <c r="P4" s="60" t="s">
        <v>155</v>
      </c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256" t="s">
        <v>155</v>
      </c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3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2"/>
      <c r="BF4" s="61"/>
      <c r="BG4" s="61"/>
      <c r="BH4" s="63"/>
      <c r="BI4" s="59"/>
      <c r="BJ4" s="294" t="s">
        <v>156</v>
      </c>
      <c r="BK4" s="295"/>
      <c r="BL4" s="64"/>
      <c r="BM4" s="35"/>
      <c r="BN4" s="35"/>
      <c r="BO4" s="65"/>
      <c r="BP4" s="66"/>
      <c r="BQ4" s="67" t="s">
        <v>157</v>
      </c>
      <c r="BR4" s="67"/>
      <c r="BS4" s="67"/>
      <c r="BT4" s="67"/>
      <c r="BU4" s="68"/>
      <c r="BV4" s="69"/>
      <c r="CA4" s="60" t="s">
        <v>158</v>
      </c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2"/>
      <c r="CM4" s="268" t="s">
        <v>159</v>
      </c>
      <c r="CN4" s="291"/>
      <c r="CO4" s="222" t="s">
        <v>160</v>
      </c>
      <c r="CP4" s="63"/>
      <c r="CQ4" s="63"/>
      <c r="CR4" s="63"/>
      <c r="CS4" s="63"/>
      <c r="CT4" s="63"/>
      <c r="CU4" s="63"/>
      <c r="CV4" s="63"/>
      <c r="CW4" s="70"/>
      <c r="CX4" s="71"/>
      <c r="DE4" s="257" t="s">
        <v>161</v>
      </c>
      <c r="DF4" s="258"/>
      <c r="DG4" s="268" t="s">
        <v>162</v>
      </c>
      <c r="DH4" s="269"/>
    </row>
    <row r="5" spans="1:112" ht="12.75" customHeight="1">
      <c r="A5" s="245" t="s">
        <v>161</v>
      </c>
      <c r="B5" s="265"/>
      <c r="C5" s="233" t="s">
        <v>163</v>
      </c>
      <c r="D5" s="234"/>
      <c r="E5" s="245" t="s">
        <v>161</v>
      </c>
      <c r="F5" s="265"/>
      <c r="G5" s="224" t="s">
        <v>168</v>
      </c>
      <c r="H5" s="225"/>
      <c r="I5" s="224" t="s">
        <v>169</v>
      </c>
      <c r="J5" s="284"/>
      <c r="K5" s="298" t="s">
        <v>125</v>
      </c>
      <c r="L5" s="299"/>
      <c r="M5" s="73"/>
      <c r="N5" s="73"/>
      <c r="O5" s="72"/>
      <c r="P5" s="245" t="s">
        <v>161</v>
      </c>
      <c r="Q5" s="265"/>
      <c r="R5" s="240" t="s">
        <v>170</v>
      </c>
      <c r="S5" s="283"/>
      <c r="T5" s="233" t="s">
        <v>171</v>
      </c>
      <c r="U5" s="234"/>
      <c r="V5" s="245" t="s">
        <v>172</v>
      </c>
      <c r="W5" s="245"/>
      <c r="X5" s="245" t="s">
        <v>173</v>
      </c>
      <c r="Y5" s="245"/>
      <c r="Z5" s="245" t="s">
        <v>174</v>
      </c>
      <c r="AA5" s="245"/>
      <c r="AB5" s="245" t="s">
        <v>175</v>
      </c>
      <c r="AC5" s="245"/>
      <c r="AD5" s="245" t="s">
        <v>161</v>
      </c>
      <c r="AE5" s="265"/>
      <c r="AF5" s="233" t="s">
        <v>176</v>
      </c>
      <c r="AG5" s="234"/>
      <c r="AH5" s="245" t="s">
        <v>177</v>
      </c>
      <c r="AI5" s="245"/>
      <c r="AJ5" s="245" t="s">
        <v>178</v>
      </c>
      <c r="AK5" s="245"/>
      <c r="AL5" s="233" t="s">
        <v>164</v>
      </c>
      <c r="AM5" s="234"/>
      <c r="AN5" s="245" t="s">
        <v>165</v>
      </c>
      <c r="AO5" s="245"/>
      <c r="AP5" s="224" t="s">
        <v>166</v>
      </c>
      <c r="AQ5" s="230"/>
      <c r="AR5" s="289" t="s">
        <v>167</v>
      </c>
      <c r="AS5" s="290"/>
      <c r="AT5" s="245" t="s">
        <v>161</v>
      </c>
      <c r="AU5" s="265"/>
      <c r="AV5" s="245" t="s">
        <v>179</v>
      </c>
      <c r="AW5" s="245"/>
      <c r="AX5" s="280" t="s">
        <v>180</v>
      </c>
      <c r="AY5" s="281"/>
      <c r="AZ5" s="256" t="s">
        <v>181</v>
      </c>
      <c r="BA5" s="263"/>
      <c r="BB5" s="256" t="s">
        <v>182</v>
      </c>
      <c r="BC5" s="263"/>
      <c r="BD5" s="233" t="s">
        <v>183</v>
      </c>
      <c r="BE5" s="256"/>
      <c r="BF5" s="234" t="s">
        <v>184</v>
      </c>
      <c r="BG5" s="234"/>
      <c r="BH5" s="256" t="s">
        <v>185</v>
      </c>
      <c r="BI5" s="263"/>
      <c r="BJ5" s="296"/>
      <c r="BK5" s="297"/>
      <c r="BL5" s="64"/>
      <c r="BM5" s="73"/>
      <c r="BN5" s="73"/>
      <c r="BO5" s="245" t="s">
        <v>161</v>
      </c>
      <c r="BP5" s="265"/>
      <c r="BQ5" s="233" t="s">
        <v>186</v>
      </c>
      <c r="BR5" s="234"/>
      <c r="BS5" s="233" t="s">
        <v>187</v>
      </c>
      <c r="BT5" s="256"/>
      <c r="BU5" s="274" t="s">
        <v>125</v>
      </c>
      <c r="BV5" s="275"/>
      <c r="BW5" s="264"/>
      <c r="BX5" s="264"/>
      <c r="BY5" s="264"/>
      <c r="BZ5" s="264"/>
      <c r="CA5" s="245" t="s">
        <v>161</v>
      </c>
      <c r="CB5" s="265"/>
      <c r="CC5" s="233" t="s">
        <v>188</v>
      </c>
      <c r="CD5" s="234"/>
      <c r="CE5" s="233" t="s">
        <v>189</v>
      </c>
      <c r="CF5" s="234"/>
      <c r="CG5" s="245" t="s">
        <v>190</v>
      </c>
      <c r="CH5" s="245"/>
      <c r="CI5" s="245" t="s">
        <v>191</v>
      </c>
      <c r="CJ5" s="245"/>
      <c r="CK5" s="245" t="s">
        <v>192</v>
      </c>
      <c r="CL5" s="224"/>
      <c r="CM5" s="292"/>
      <c r="CN5" s="293"/>
      <c r="CO5" s="245" t="s">
        <v>161</v>
      </c>
      <c r="CP5" s="265"/>
      <c r="CQ5" s="233" t="s">
        <v>193</v>
      </c>
      <c r="CR5" s="234"/>
      <c r="CS5" s="233" t="s">
        <v>194</v>
      </c>
      <c r="CT5" s="234"/>
      <c r="CU5" s="245" t="s">
        <v>195</v>
      </c>
      <c r="CV5" s="224"/>
      <c r="CW5" s="274" t="s">
        <v>196</v>
      </c>
      <c r="CX5" s="275"/>
      <c r="DE5" s="259"/>
      <c r="DF5" s="260"/>
      <c r="DG5" s="270"/>
      <c r="DH5" s="271"/>
    </row>
    <row r="6" spans="1:112" ht="12.75" customHeight="1">
      <c r="A6" s="265"/>
      <c r="B6" s="265"/>
      <c r="C6" s="14" t="s">
        <v>4</v>
      </c>
      <c r="D6" s="14" t="s">
        <v>5</v>
      </c>
      <c r="E6" s="265"/>
      <c r="F6" s="265"/>
      <c r="G6" s="14" t="s">
        <v>4</v>
      </c>
      <c r="H6" s="65" t="s">
        <v>5</v>
      </c>
      <c r="I6" s="14" t="s">
        <v>4</v>
      </c>
      <c r="J6" s="65" t="s">
        <v>5</v>
      </c>
      <c r="K6" s="10" t="s">
        <v>4</v>
      </c>
      <c r="L6" s="74" t="s">
        <v>5</v>
      </c>
      <c r="M6" s="75"/>
      <c r="N6" s="75"/>
      <c r="O6" s="76"/>
      <c r="P6" s="265"/>
      <c r="Q6" s="265"/>
      <c r="R6" s="14" t="s">
        <v>4</v>
      </c>
      <c r="S6" s="14" t="s">
        <v>5</v>
      </c>
      <c r="T6" s="14" t="s">
        <v>4</v>
      </c>
      <c r="U6" s="14" t="s">
        <v>5</v>
      </c>
      <c r="V6" s="14" t="s">
        <v>4</v>
      </c>
      <c r="W6" s="14" t="s">
        <v>5</v>
      </c>
      <c r="X6" s="14" t="s">
        <v>4</v>
      </c>
      <c r="Y6" s="14" t="s">
        <v>5</v>
      </c>
      <c r="Z6" s="14" t="s">
        <v>4</v>
      </c>
      <c r="AA6" s="14" t="s">
        <v>5</v>
      </c>
      <c r="AB6" s="14" t="s">
        <v>4</v>
      </c>
      <c r="AC6" s="14" t="s">
        <v>5</v>
      </c>
      <c r="AD6" s="265"/>
      <c r="AE6" s="265"/>
      <c r="AF6" s="14" t="s">
        <v>4</v>
      </c>
      <c r="AG6" s="14" t="s">
        <v>5</v>
      </c>
      <c r="AH6" s="14" t="s">
        <v>4</v>
      </c>
      <c r="AI6" s="14" t="s">
        <v>5</v>
      </c>
      <c r="AJ6" s="14" t="s">
        <v>4</v>
      </c>
      <c r="AK6" s="14" t="s">
        <v>5</v>
      </c>
      <c r="AL6" s="14" t="s">
        <v>4</v>
      </c>
      <c r="AM6" s="14" t="s">
        <v>5</v>
      </c>
      <c r="AN6" s="14" t="s">
        <v>4</v>
      </c>
      <c r="AO6" s="14" t="s">
        <v>5</v>
      </c>
      <c r="AP6" s="14" t="s">
        <v>4</v>
      </c>
      <c r="AQ6" s="14" t="s">
        <v>5</v>
      </c>
      <c r="AR6" s="14" t="s">
        <v>4</v>
      </c>
      <c r="AS6" s="14" t="s">
        <v>5</v>
      </c>
      <c r="AT6" s="265"/>
      <c r="AU6" s="265"/>
      <c r="AV6" s="14" t="s">
        <v>4</v>
      </c>
      <c r="AW6" s="14" t="s">
        <v>5</v>
      </c>
      <c r="AX6" s="14" t="s">
        <v>4</v>
      </c>
      <c r="AY6" s="14" t="s">
        <v>5</v>
      </c>
      <c r="AZ6" s="14" t="s">
        <v>4</v>
      </c>
      <c r="BA6" s="14" t="s">
        <v>197</v>
      </c>
      <c r="BB6" s="14" t="s">
        <v>4</v>
      </c>
      <c r="BC6" s="14" t="s">
        <v>197</v>
      </c>
      <c r="BD6" s="14" t="s">
        <v>4</v>
      </c>
      <c r="BE6" s="65" t="s">
        <v>197</v>
      </c>
      <c r="BF6" s="14" t="s">
        <v>4</v>
      </c>
      <c r="BG6" s="14" t="s">
        <v>198</v>
      </c>
      <c r="BH6" s="14" t="s">
        <v>4</v>
      </c>
      <c r="BI6" s="77" t="s">
        <v>197</v>
      </c>
      <c r="BJ6" s="10" t="s">
        <v>4</v>
      </c>
      <c r="BK6" s="74" t="s">
        <v>5</v>
      </c>
      <c r="BL6" s="75"/>
      <c r="BM6" s="75"/>
      <c r="BN6" s="75"/>
      <c r="BO6" s="265"/>
      <c r="BP6" s="265"/>
      <c r="BQ6" s="14" t="s">
        <v>4</v>
      </c>
      <c r="BR6" s="14" t="s">
        <v>5</v>
      </c>
      <c r="BS6" s="14" t="s">
        <v>4</v>
      </c>
      <c r="BT6" s="65" t="s">
        <v>5</v>
      </c>
      <c r="BU6" s="10" t="s">
        <v>4</v>
      </c>
      <c r="BV6" s="74" t="s">
        <v>5</v>
      </c>
      <c r="BW6" s="75"/>
      <c r="BX6" s="75"/>
      <c r="BY6" s="75"/>
      <c r="BZ6" s="75"/>
      <c r="CA6" s="265"/>
      <c r="CB6" s="265"/>
      <c r="CC6" s="14" t="s">
        <v>4</v>
      </c>
      <c r="CD6" s="14" t="s">
        <v>197</v>
      </c>
      <c r="CE6" s="14" t="s">
        <v>4</v>
      </c>
      <c r="CF6" s="14" t="s">
        <v>197</v>
      </c>
      <c r="CG6" s="14" t="s">
        <v>4</v>
      </c>
      <c r="CH6" s="14" t="s">
        <v>197</v>
      </c>
      <c r="CI6" s="14" t="s">
        <v>4</v>
      </c>
      <c r="CJ6" s="14" t="s">
        <v>197</v>
      </c>
      <c r="CK6" s="14" t="s">
        <v>4</v>
      </c>
      <c r="CL6" s="65" t="s">
        <v>197</v>
      </c>
      <c r="CM6" s="10" t="s">
        <v>4</v>
      </c>
      <c r="CN6" s="10" t="s">
        <v>5</v>
      </c>
      <c r="CO6" s="265"/>
      <c r="CP6" s="265"/>
      <c r="CQ6" s="14" t="s">
        <v>4</v>
      </c>
      <c r="CR6" s="14" t="s">
        <v>5</v>
      </c>
      <c r="CS6" s="14" t="s">
        <v>4</v>
      </c>
      <c r="CT6" s="14" t="s">
        <v>5</v>
      </c>
      <c r="CU6" s="14" t="s">
        <v>4</v>
      </c>
      <c r="CV6" s="65" t="s">
        <v>5</v>
      </c>
      <c r="CW6" s="10" t="s">
        <v>4</v>
      </c>
      <c r="CX6" s="74" t="s">
        <v>197</v>
      </c>
      <c r="DE6" s="261"/>
      <c r="DF6" s="262"/>
      <c r="DG6" s="10" t="s">
        <v>4</v>
      </c>
      <c r="DH6" s="74" t="s">
        <v>5</v>
      </c>
    </row>
    <row r="7" spans="1:112" ht="25.5">
      <c r="A7" s="24" t="s">
        <v>43</v>
      </c>
      <c r="B7" s="78" t="s">
        <v>199</v>
      </c>
      <c r="C7" s="13">
        <f>44404+2157</f>
        <v>46561</v>
      </c>
      <c r="D7" s="13"/>
      <c r="E7" s="24" t="s">
        <v>43</v>
      </c>
      <c r="F7" s="78" t="s">
        <v>199</v>
      </c>
      <c r="G7" s="79"/>
      <c r="H7" s="79"/>
      <c r="I7" s="79">
        <v>4057</v>
      </c>
      <c r="J7" s="79"/>
      <c r="K7" s="80">
        <f>SUM(C7+I7+G7)</f>
        <v>50618</v>
      </c>
      <c r="L7" s="81">
        <f>D7+H7+J7</f>
        <v>0</v>
      </c>
      <c r="M7" s="82"/>
      <c r="N7" s="82"/>
      <c r="O7" s="83"/>
      <c r="P7" s="24" t="s">
        <v>43</v>
      </c>
      <c r="Q7" s="78" t="s">
        <v>199</v>
      </c>
      <c r="R7" s="13">
        <v>5061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24" t="s">
        <v>43</v>
      </c>
      <c r="AE7" s="78" t="s">
        <v>199</v>
      </c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24" t="s">
        <v>43</v>
      </c>
      <c r="AU7" s="78" t="s">
        <v>199</v>
      </c>
      <c r="AV7" s="13"/>
      <c r="AW7" s="13"/>
      <c r="AX7" s="13"/>
      <c r="AY7" s="13"/>
      <c r="AZ7" s="13"/>
      <c r="BA7" s="13"/>
      <c r="BB7" s="13"/>
      <c r="BC7" s="13"/>
      <c r="BD7" s="13">
        <v>850</v>
      </c>
      <c r="BE7" s="79"/>
      <c r="BF7" s="14"/>
      <c r="BG7" s="13"/>
      <c r="BH7" s="83"/>
      <c r="BI7" s="83"/>
      <c r="BJ7" s="84">
        <f>R7+T7+V7+X7+Z7+AB7+AF7+AH7+AJ7+AV7+AX7+AZ7+BB7+BD7+BF7+BH7</f>
        <v>5911</v>
      </c>
      <c r="BK7" s="81">
        <f aca="true" t="shared" si="0" ref="BK7:BK15">BE7+BA7+AY7+AW7+AK7+AI7+AG7+AC7+AA7+Y7+W7+U7+S7+BC7+BG7+BI7</f>
        <v>0</v>
      </c>
      <c r="BL7" s="85"/>
      <c r="BM7" s="85"/>
      <c r="BN7" s="85"/>
      <c r="BO7" s="24" t="s">
        <v>43</v>
      </c>
      <c r="BP7" s="78" t="s">
        <v>199</v>
      </c>
      <c r="BQ7" s="13">
        <v>43137</v>
      </c>
      <c r="BR7" s="13"/>
      <c r="BS7" s="13"/>
      <c r="BT7" s="79"/>
      <c r="BU7" s="80">
        <f>BQ7+BS7</f>
        <v>43137</v>
      </c>
      <c r="BV7" s="81">
        <f>SUM(BR7+BT7)</f>
        <v>0</v>
      </c>
      <c r="BW7" s="82"/>
      <c r="BX7" s="82"/>
      <c r="BY7" s="85"/>
      <c r="BZ7" s="82"/>
      <c r="CA7" s="24" t="s">
        <v>43</v>
      </c>
      <c r="CB7" s="78" t="s">
        <v>199</v>
      </c>
      <c r="CC7" s="13">
        <v>30445</v>
      </c>
      <c r="CD7" s="13"/>
      <c r="CE7" s="13">
        <v>2910</v>
      </c>
      <c r="CF7" s="13"/>
      <c r="CG7" s="13">
        <v>4466</v>
      </c>
      <c r="CH7" s="13"/>
      <c r="CI7" s="13">
        <v>5139</v>
      </c>
      <c r="CJ7" s="13"/>
      <c r="CK7" s="13"/>
      <c r="CL7" s="79"/>
      <c r="CM7" s="80">
        <f aca="true" t="shared" si="1" ref="CM7:CN11">CC7+CE7+CG7+CI7+CK7</f>
        <v>42960</v>
      </c>
      <c r="CN7" s="7">
        <f t="shared" si="1"/>
        <v>0</v>
      </c>
      <c r="CO7" s="24" t="s">
        <v>43</v>
      </c>
      <c r="CP7" s="78" t="s">
        <v>199</v>
      </c>
      <c r="CQ7" s="13">
        <v>3607</v>
      </c>
      <c r="CR7" s="13"/>
      <c r="CS7" s="13"/>
      <c r="CT7" s="13"/>
      <c r="CU7" s="13"/>
      <c r="CV7" s="79"/>
      <c r="CW7" s="80">
        <f aca="true" t="shared" si="2" ref="CW7:CX11">CQ7+CS7+CU7</f>
        <v>3607</v>
      </c>
      <c r="CX7" s="81">
        <f t="shared" si="2"/>
        <v>0</v>
      </c>
      <c r="DE7" s="24" t="s">
        <v>43</v>
      </c>
      <c r="DF7" s="86" t="s">
        <v>199</v>
      </c>
      <c r="DG7" s="80">
        <f aca="true" t="shared" si="3" ref="DG7:DG19">SUM(K7,BJ7,BU7,CM7,CW7)</f>
        <v>146233</v>
      </c>
      <c r="DH7" s="81">
        <f aca="true" t="shared" si="4" ref="DH7:DH19">SUM(L7,BK7,BV7,CN7,CX7)</f>
        <v>0</v>
      </c>
    </row>
    <row r="8" spans="1:112" ht="36" customHeight="1">
      <c r="A8" s="24" t="s">
        <v>45</v>
      </c>
      <c r="B8" s="78" t="s">
        <v>200</v>
      </c>
      <c r="C8" s="13">
        <f>11934+582</f>
        <v>12516</v>
      </c>
      <c r="D8" s="13"/>
      <c r="E8" s="24" t="s">
        <v>45</v>
      </c>
      <c r="F8" s="78" t="s">
        <v>200</v>
      </c>
      <c r="G8" s="79"/>
      <c r="H8" s="79"/>
      <c r="I8" s="79">
        <v>1095</v>
      </c>
      <c r="J8" s="79"/>
      <c r="K8" s="80">
        <f>SUM(C8+I8+G8)</f>
        <v>13611</v>
      </c>
      <c r="L8" s="81">
        <f>D8+H8+J8</f>
        <v>0</v>
      </c>
      <c r="M8" s="82"/>
      <c r="N8" s="82"/>
      <c r="O8" s="83"/>
      <c r="P8" s="24" t="s">
        <v>45</v>
      </c>
      <c r="Q8" s="78" t="s">
        <v>200</v>
      </c>
      <c r="R8" s="13">
        <v>1409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24" t="s">
        <v>45</v>
      </c>
      <c r="AE8" s="78" t="s">
        <v>200</v>
      </c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24" t="s">
        <v>45</v>
      </c>
      <c r="AU8" s="78" t="s">
        <v>200</v>
      </c>
      <c r="AV8" s="13"/>
      <c r="AW8" s="13"/>
      <c r="AX8" s="13"/>
      <c r="AY8" s="13"/>
      <c r="AZ8" s="13"/>
      <c r="BA8" s="13"/>
      <c r="BB8" s="13"/>
      <c r="BC8" s="13"/>
      <c r="BD8" s="13">
        <v>230</v>
      </c>
      <c r="BE8" s="79"/>
      <c r="BF8" s="14"/>
      <c r="BG8" s="13"/>
      <c r="BH8" s="83"/>
      <c r="BI8" s="83"/>
      <c r="BJ8" s="84">
        <f>R8+T8+V8+X8+Z8+AB8+AF8+AH8+AJ8+AV8+AX8+AZ8+BB8+BD8+BF8+BH8</f>
        <v>1639</v>
      </c>
      <c r="BK8" s="81">
        <f t="shared" si="0"/>
        <v>0</v>
      </c>
      <c r="BL8" s="85"/>
      <c r="BM8" s="85"/>
      <c r="BN8" s="85"/>
      <c r="BO8" s="24" t="s">
        <v>45</v>
      </c>
      <c r="BP8" s="78" t="s">
        <v>200</v>
      </c>
      <c r="BQ8" s="13">
        <v>11773</v>
      </c>
      <c r="BR8" s="13"/>
      <c r="BS8" s="13"/>
      <c r="BT8" s="79"/>
      <c r="BU8" s="80">
        <f>BQ8+BS8</f>
        <v>11773</v>
      </c>
      <c r="BV8" s="81">
        <f>SUM(BR8+BT8)</f>
        <v>0</v>
      </c>
      <c r="BW8" s="82"/>
      <c r="BX8" s="82"/>
      <c r="BY8" s="85"/>
      <c r="BZ8" s="82"/>
      <c r="CA8" s="24" t="s">
        <v>45</v>
      </c>
      <c r="CB8" s="78" t="s">
        <v>200</v>
      </c>
      <c r="CC8" s="13">
        <v>8099</v>
      </c>
      <c r="CD8" s="13"/>
      <c r="CE8" s="13">
        <v>786</v>
      </c>
      <c r="CF8" s="13"/>
      <c r="CG8" s="13">
        <v>1192</v>
      </c>
      <c r="CH8" s="13"/>
      <c r="CI8" s="13">
        <v>1361</v>
      </c>
      <c r="CJ8" s="13"/>
      <c r="CK8" s="13"/>
      <c r="CL8" s="79"/>
      <c r="CM8" s="80">
        <f t="shared" si="1"/>
        <v>11438</v>
      </c>
      <c r="CN8" s="7">
        <f t="shared" si="1"/>
        <v>0</v>
      </c>
      <c r="CO8" s="24" t="s">
        <v>45</v>
      </c>
      <c r="CP8" s="78" t="s">
        <v>200</v>
      </c>
      <c r="CQ8" s="13">
        <v>974</v>
      </c>
      <c r="CR8" s="13"/>
      <c r="CS8" s="13"/>
      <c r="CT8" s="13"/>
      <c r="CU8" s="13"/>
      <c r="CV8" s="79"/>
      <c r="CW8" s="80">
        <f t="shared" si="2"/>
        <v>974</v>
      </c>
      <c r="CX8" s="81">
        <f t="shared" si="2"/>
        <v>0</v>
      </c>
      <c r="DE8" s="24" t="s">
        <v>45</v>
      </c>
      <c r="DF8" s="86" t="s">
        <v>200</v>
      </c>
      <c r="DG8" s="80">
        <f t="shared" si="3"/>
        <v>39435</v>
      </c>
      <c r="DH8" s="81">
        <f t="shared" si="4"/>
        <v>0</v>
      </c>
    </row>
    <row r="9" spans="1:112" ht="25.5">
      <c r="A9" s="24" t="s">
        <v>47</v>
      </c>
      <c r="B9" s="78" t="s">
        <v>201</v>
      </c>
      <c r="C9" s="13">
        <v>12035</v>
      </c>
      <c r="D9" s="13"/>
      <c r="E9" s="24" t="s">
        <v>47</v>
      </c>
      <c r="F9" s="78" t="s">
        <v>201</v>
      </c>
      <c r="G9" s="79"/>
      <c r="H9" s="79"/>
      <c r="I9" s="79"/>
      <c r="J9" s="79"/>
      <c r="K9" s="80">
        <f>SUM(C9+I9+G9)</f>
        <v>12035</v>
      </c>
      <c r="L9" s="81">
        <f>D9+H9+J9</f>
        <v>0</v>
      </c>
      <c r="M9" s="82"/>
      <c r="N9" s="82"/>
      <c r="O9" s="83"/>
      <c r="P9" s="24" t="s">
        <v>47</v>
      </c>
      <c r="Q9" s="78" t="s">
        <v>201</v>
      </c>
      <c r="R9" s="15">
        <v>35686</v>
      </c>
      <c r="S9" s="13"/>
      <c r="T9" s="13">
        <v>5597</v>
      </c>
      <c r="U9" s="13"/>
      <c r="V9" s="13">
        <v>194</v>
      </c>
      <c r="W9" s="13"/>
      <c r="X9" s="13">
        <v>1700</v>
      </c>
      <c r="Y9" s="13"/>
      <c r="Z9" s="13"/>
      <c r="AA9" s="13"/>
      <c r="AB9" s="13"/>
      <c r="AC9" s="13"/>
      <c r="AD9" s="24" t="s">
        <v>47</v>
      </c>
      <c r="AE9" s="78" t="s">
        <v>201</v>
      </c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24" t="s">
        <v>47</v>
      </c>
      <c r="AU9" s="78" t="s">
        <v>201</v>
      </c>
      <c r="AV9" s="13"/>
      <c r="AW9" s="13"/>
      <c r="AX9" s="13">
        <v>750</v>
      </c>
      <c r="AY9" s="13"/>
      <c r="AZ9" s="13"/>
      <c r="BA9" s="13"/>
      <c r="BB9" s="13"/>
      <c r="BC9" s="13"/>
      <c r="BD9" s="13"/>
      <c r="BE9" s="79"/>
      <c r="BF9" s="14">
        <v>2000</v>
      </c>
      <c r="BG9" s="13"/>
      <c r="BH9" s="83">
        <v>142</v>
      </c>
      <c r="BI9" s="83"/>
      <c r="BJ9" s="84">
        <f>SUM(R9+T9+V9+X9+Z9+AB9+AF9+AH9+AJ9+AV9+AX9+AZ9+BB9+BD9+BF9+BH9)</f>
        <v>46069</v>
      </c>
      <c r="BK9" s="81">
        <f t="shared" si="0"/>
        <v>0</v>
      </c>
      <c r="BL9" s="85"/>
      <c r="BM9" s="85"/>
      <c r="BN9" s="85"/>
      <c r="BO9" s="24" t="s">
        <v>47</v>
      </c>
      <c r="BP9" s="78" t="s">
        <v>201</v>
      </c>
      <c r="BQ9" s="13">
        <v>4000</v>
      </c>
      <c r="BR9" s="13"/>
      <c r="BS9" s="13">
        <v>10200</v>
      </c>
      <c r="BT9" s="79"/>
      <c r="BU9" s="80">
        <f>BQ9+BS9</f>
        <v>14200</v>
      </c>
      <c r="BV9" s="81">
        <f>SUM(BR9+BT9)</f>
        <v>0</v>
      </c>
      <c r="BW9" s="82"/>
      <c r="BX9" s="82"/>
      <c r="BY9" s="85"/>
      <c r="BZ9" s="82"/>
      <c r="CA9" s="24" t="s">
        <v>47</v>
      </c>
      <c r="CB9" s="78" t="s">
        <v>201</v>
      </c>
      <c r="CC9" s="13">
        <v>24115</v>
      </c>
      <c r="CD9" s="13"/>
      <c r="CE9" s="13">
        <v>1500</v>
      </c>
      <c r="CF9" s="13"/>
      <c r="CG9" s="13">
        <v>90</v>
      </c>
      <c r="CH9" s="13"/>
      <c r="CI9" s="13">
        <v>500</v>
      </c>
      <c r="CJ9" s="13"/>
      <c r="CK9" s="13">
        <v>8255</v>
      </c>
      <c r="CL9" s="79"/>
      <c r="CM9" s="80">
        <f t="shared" si="1"/>
        <v>34460</v>
      </c>
      <c r="CN9" s="7">
        <f t="shared" si="1"/>
        <v>0</v>
      </c>
      <c r="CO9" s="24" t="s">
        <v>47</v>
      </c>
      <c r="CP9" s="78" t="s">
        <v>201</v>
      </c>
      <c r="CQ9" s="13">
        <v>1152</v>
      </c>
      <c r="CR9" s="13"/>
      <c r="CS9" s="13">
        <v>650</v>
      </c>
      <c r="CT9" s="13"/>
      <c r="CU9" s="13">
        <v>800</v>
      </c>
      <c r="CV9" s="79"/>
      <c r="CW9" s="80">
        <f t="shared" si="2"/>
        <v>2602</v>
      </c>
      <c r="CX9" s="81">
        <f t="shared" si="2"/>
        <v>0</v>
      </c>
      <c r="DE9" s="24" t="s">
        <v>47</v>
      </c>
      <c r="DF9" s="86" t="s">
        <v>201</v>
      </c>
      <c r="DG9" s="80">
        <f t="shared" si="3"/>
        <v>109366</v>
      </c>
      <c r="DH9" s="81">
        <f t="shared" si="4"/>
        <v>0</v>
      </c>
    </row>
    <row r="10" spans="1:112" ht="26.25" customHeight="1">
      <c r="A10" s="24" t="s">
        <v>54</v>
      </c>
      <c r="B10" s="78" t="s">
        <v>202</v>
      </c>
      <c r="C10" s="13"/>
      <c r="D10" s="13"/>
      <c r="E10" s="24" t="s">
        <v>54</v>
      </c>
      <c r="F10" s="78" t="s">
        <v>202</v>
      </c>
      <c r="G10" s="79"/>
      <c r="H10" s="79"/>
      <c r="I10" s="79"/>
      <c r="J10" s="79"/>
      <c r="K10" s="80">
        <f aca="true" t="shared" si="5" ref="K10:K19">SUM(C10+I10+G10)</f>
        <v>0</v>
      </c>
      <c r="L10" s="81">
        <f aca="true" t="shared" si="6" ref="L10:L19">D10+H10+J10</f>
        <v>0</v>
      </c>
      <c r="M10" s="82"/>
      <c r="N10" s="82"/>
      <c r="O10" s="83"/>
      <c r="P10" s="24" t="s">
        <v>54</v>
      </c>
      <c r="Q10" s="78" t="s">
        <v>202</v>
      </c>
      <c r="R10" s="15"/>
      <c r="S10" s="13"/>
      <c r="T10" s="13"/>
      <c r="U10" s="13"/>
      <c r="V10" s="13"/>
      <c r="W10" s="13"/>
      <c r="X10" s="13"/>
      <c r="Y10" s="9"/>
      <c r="Z10" s="13"/>
      <c r="AA10" s="13"/>
      <c r="AB10" s="13">
        <v>14700</v>
      </c>
      <c r="AC10" s="13"/>
      <c r="AD10" s="24" t="s">
        <v>54</v>
      </c>
      <c r="AE10" s="78" t="s">
        <v>202</v>
      </c>
      <c r="AF10" s="13">
        <v>7394</v>
      </c>
      <c r="AG10" s="13"/>
      <c r="AH10" s="13">
        <v>3200</v>
      </c>
      <c r="AI10" s="13"/>
      <c r="AJ10" s="13">
        <v>300</v>
      </c>
      <c r="AK10" s="13"/>
      <c r="AL10" s="13">
        <v>4662</v>
      </c>
      <c r="AM10" s="13"/>
      <c r="AN10" s="13">
        <v>3800</v>
      </c>
      <c r="AO10" s="13"/>
      <c r="AP10" s="13">
        <v>12394</v>
      </c>
      <c r="AQ10" s="13"/>
      <c r="AR10" s="13">
        <v>200</v>
      </c>
      <c r="AS10" s="13"/>
      <c r="AT10" s="24" t="s">
        <v>54</v>
      </c>
      <c r="AU10" s="78" t="s">
        <v>202</v>
      </c>
      <c r="AV10" s="13">
        <v>600</v>
      </c>
      <c r="AW10" s="13"/>
      <c r="AX10" s="13"/>
      <c r="AY10" s="13"/>
      <c r="AZ10" s="13"/>
      <c r="BA10" s="13"/>
      <c r="BB10" s="13"/>
      <c r="BC10" s="13"/>
      <c r="BD10" s="13">
        <v>4205</v>
      </c>
      <c r="BE10" s="79"/>
      <c r="BF10" s="14"/>
      <c r="BG10" s="13"/>
      <c r="BH10" s="83"/>
      <c r="BI10" s="83"/>
      <c r="BJ10" s="84">
        <f>R10+T10+V10+X10+Z10+AB10+AF10+AH10+AJ10+AV10+AX10+AZ10+BB10+BD10+BF10+BH10+AR10+AP10+AN10+AL10</f>
        <v>51455</v>
      </c>
      <c r="BK10" s="81">
        <f t="shared" si="0"/>
        <v>0</v>
      </c>
      <c r="BL10" s="85"/>
      <c r="BM10" s="85"/>
      <c r="BN10" s="85"/>
      <c r="BO10" s="24" t="s">
        <v>54</v>
      </c>
      <c r="BP10" s="78" t="s">
        <v>202</v>
      </c>
      <c r="BQ10" s="13"/>
      <c r="BR10" s="13"/>
      <c r="BS10" s="13"/>
      <c r="BT10" s="79"/>
      <c r="BU10" s="80">
        <f>BQ10+BS10</f>
        <v>0</v>
      </c>
      <c r="BV10" s="81">
        <f>SUM(BR10+BT10)</f>
        <v>0</v>
      </c>
      <c r="BW10" s="82"/>
      <c r="BX10" s="82"/>
      <c r="BY10" s="85"/>
      <c r="BZ10" s="82"/>
      <c r="CA10" s="24" t="s">
        <v>54</v>
      </c>
      <c r="CB10" s="78" t="s">
        <v>202</v>
      </c>
      <c r="CC10" s="13"/>
      <c r="CD10" s="13"/>
      <c r="CE10" s="13"/>
      <c r="CF10" s="13"/>
      <c r="CG10" s="13"/>
      <c r="CH10" s="13"/>
      <c r="CI10" s="13"/>
      <c r="CJ10" s="13"/>
      <c r="CK10" s="13"/>
      <c r="CL10" s="79"/>
      <c r="CM10" s="80">
        <f t="shared" si="1"/>
        <v>0</v>
      </c>
      <c r="CN10" s="7">
        <f t="shared" si="1"/>
        <v>0</v>
      </c>
      <c r="CO10" s="24" t="s">
        <v>54</v>
      </c>
      <c r="CP10" s="78" t="s">
        <v>202</v>
      </c>
      <c r="CQ10" s="13"/>
      <c r="CR10" s="13"/>
      <c r="CS10" s="13"/>
      <c r="CT10" s="13"/>
      <c r="CU10" s="13"/>
      <c r="CV10" s="79"/>
      <c r="CW10" s="80">
        <f t="shared" si="2"/>
        <v>0</v>
      </c>
      <c r="CX10" s="81">
        <f t="shared" si="2"/>
        <v>0</v>
      </c>
      <c r="DB10" s="35"/>
      <c r="DE10" s="24" t="s">
        <v>54</v>
      </c>
      <c r="DF10" s="86" t="s">
        <v>202</v>
      </c>
      <c r="DG10" s="80">
        <f t="shared" si="3"/>
        <v>51455</v>
      </c>
      <c r="DH10" s="81">
        <f t="shared" si="4"/>
        <v>0</v>
      </c>
    </row>
    <row r="11" spans="1:112" ht="25.5" customHeight="1">
      <c r="A11" s="24" t="s">
        <v>65</v>
      </c>
      <c r="B11" s="78" t="s">
        <v>203</v>
      </c>
      <c r="C11" s="13"/>
      <c r="D11" s="13"/>
      <c r="E11" s="24" t="s">
        <v>65</v>
      </c>
      <c r="F11" s="78" t="s">
        <v>203</v>
      </c>
      <c r="G11" s="79"/>
      <c r="H11" s="79"/>
      <c r="I11" s="79"/>
      <c r="J11" s="79"/>
      <c r="K11" s="80">
        <f t="shared" si="5"/>
        <v>0</v>
      </c>
      <c r="L11" s="81">
        <f t="shared" si="6"/>
        <v>0</v>
      </c>
      <c r="M11" s="82"/>
      <c r="N11" s="82"/>
      <c r="O11" s="83"/>
      <c r="P11" s="24" t="s">
        <v>65</v>
      </c>
      <c r="Q11" s="78" t="s">
        <v>203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24" t="s">
        <v>65</v>
      </c>
      <c r="AE11" s="78" t="s">
        <v>203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24" t="s">
        <v>65</v>
      </c>
      <c r="AU11" s="78" t="s">
        <v>203</v>
      </c>
      <c r="AV11" s="13"/>
      <c r="AW11" s="13"/>
      <c r="AX11" s="13"/>
      <c r="AY11" s="13"/>
      <c r="AZ11" s="13"/>
      <c r="BA11" s="13"/>
      <c r="BB11" s="13"/>
      <c r="BC11" s="13"/>
      <c r="BD11" s="13"/>
      <c r="BE11" s="79"/>
      <c r="BF11" s="14"/>
      <c r="BG11" s="13"/>
      <c r="BH11" s="83"/>
      <c r="BI11" s="83"/>
      <c r="BJ11" s="84">
        <f>R11+T11+V11+X11+Z11+AB11+AF11+AH11+AJ11+AV11+AX11+AZ11+BB11+BD11+BF11+BH11</f>
        <v>0</v>
      </c>
      <c r="BK11" s="81">
        <f t="shared" si="0"/>
        <v>0</v>
      </c>
      <c r="BL11" s="85"/>
      <c r="BM11" s="85"/>
      <c r="BN11" s="85"/>
      <c r="BO11" s="24" t="s">
        <v>65</v>
      </c>
      <c r="BP11" s="78" t="s">
        <v>203</v>
      </c>
      <c r="BQ11" s="13"/>
      <c r="BR11" s="13"/>
      <c r="BS11" s="13"/>
      <c r="BT11" s="79"/>
      <c r="BU11" s="80">
        <f>BQ11+BS11</f>
        <v>0</v>
      </c>
      <c r="BV11" s="81">
        <f>SUM(BR11+BT11)</f>
        <v>0</v>
      </c>
      <c r="BW11" s="82"/>
      <c r="BX11" s="82"/>
      <c r="BY11" s="85"/>
      <c r="BZ11" s="82"/>
      <c r="CA11" s="24" t="s">
        <v>65</v>
      </c>
      <c r="CB11" s="78" t="s">
        <v>203</v>
      </c>
      <c r="CC11" s="13"/>
      <c r="CD11" s="13"/>
      <c r="CE11" s="13"/>
      <c r="CF11" s="13"/>
      <c r="CG11" s="13"/>
      <c r="CH11" s="13"/>
      <c r="CI11" s="13"/>
      <c r="CJ11" s="13"/>
      <c r="CK11" s="13"/>
      <c r="CL11" s="79"/>
      <c r="CM11" s="80">
        <f t="shared" si="1"/>
        <v>0</v>
      </c>
      <c r="CN11" s="7">
        <f t="shared" si="1"/>
        <v>0</v>
      </c>
      <c r="CO11" s="24" t="s">
        <v>65</v>
      </c>
      <c r="CP11" s="78" t="s">
        <v>203</v>
      </c>
      <c r="CQ11" s="13"/>
      <c r="CR11" s="13"/>
      <c r="CS11" s="13"/>
      <c r="CT11" s="13"/>
      <c r="CU11" s="13"/>
      <c r="CV11" s="79"/>
      <c r="CW11" s="80">
        <f t="shared" si="2"/>
        <v>0</v>
      </c>
      <c r="CX11" s="81">
        <f t="shared" si="2"/>
        <v>0</v>
      </c>
      <c r="DE11" s="24" t="s">
        <v>65</v>
      </c>
      <c r="DF11" s="86" t="s">
        <v>203</v>
      </c>
      <c r="DG11" s="80">
        <f t="shared" si="3"/>
        <v>0</v>
      </c>
      <c r="DH11" s="81">
        <f t="shared" si="4"/>
        <v>0</v>
      </c>
    </row>
    <row r="12" spans="1:114" ht="25.5" customHeight="1">
      <c r="A12" s="266" t="s">
        <v>204</v>
      </c>
      <c r="B12" s="266"/>
      <c r="C12" s="13">
        <f>SUM(C7:C11)</f>
        <v>71112</v>
      </c>
      <c r="D12" s="13">
        <f>SUM(D7:D11)</f>
        <v>0</v>
      </c>
      <c r="E12" s="266" t="s">
        <v>204</v>
      </c>
      <c r="F12" s="266"/>
      <c r="G12" s="87"/>
      <c r="H12" s="87"/>
      <c r="I12" s="79">
        <f>SUM(I7:I11)</f>
        <v>5152</v>
      </c>
      <c r="J12" s="79">
        <f>SUM(J7:J11)</f>
        <v>0</v>
      </c>
      <c r="K12" s="80">
        <f t="shared" si="5"/>
        <v>76264</v>
      </c>
      <c r="L12" s="81">
        <f t="shared" si="6"/>
        <v>0</v>
      </c>
      <c r="M12" s="82"/>
      <c r="N12" s="88"/>
      <c r="O12" s="266" t="s">
        <v>204</v>
      </c>
      <c r="P12" s="285"/>
      <c r="Q12" s="285"/>
      <c r="R12" s="13">
        <f>SUM(R7:R11)</f>
        <v>42156</v>
      </c>
      <c r="S12" s="13">
        <f>SUM(S7:S11)</f>
        <v>0</v>
      </c>
      <c r="T12" s="13">
        <f>SUM(T7:T11)</f>
        <v>5597</v>
      </c>
      <c r="U12" s="13">
        <f>SUM(U7:U11)</f>
        <v>0</v>
      </c>
      <c r="V12" s="13">
        <f>SUM(V7:V11)</f>
        <v>194</v>
      </c>
      <c r="W12" s="13">
        <f aca="true" t="shared" si="7" ref="W12:AC12">SUM(W9:W11)</f>
        <v>0</v>
      </c>
      <c r="X12" s="13">
        <f t="shared" si="7"/>
        <v>1700</v>
      </c>
      <c r="Y12" s="13">
        <f t="shared" si="7"/>
        <v>0</v>
      </c>
      <c r="Z12" s="13">
        <f t="shared" si="7"/>
        <v>0</v>
      </c>
      <c r="AA12" s="13">
        <f t="shared" si="7"/>
        <v>0</v>
      </c>
      <c r="AB12" s="13">
        <f t="shared" si="7"/>
        <v>14700</v>
      </c>
      <c r="AC12" s="13">
        <f t="shared" si="7"/>
        <v>0</v>
      </c>
      <c r="AD12" s="266" t="s">
        <v>204</v>
      </c>
      <c r="AE12" s="266"/>
      <c r="AF12" s="13">
        <f aca="true" t="shared" si="8" ref="AF12:AY12">SUM(AF7:AF11)</f>
        <v>7394</v>
      </c>
      <c r="AG12" s="13">
        <f t="shared" si="8"/>
        <v>0</v>
      </c>
      <c r="AH12" s="13">
        <f t="shared" si="8"/>
        <v>3200</v>
      </c>
      <c r="AI12" s="13">
        <f t="shared" si="8"/>
        <v>0</v>
      </c>
      <c r="AJ12" s="13">
        <f t="shared" si="8"/>
        <v>300</v>
      </c>
      <c r="AK12" s="13">
        <f t="shared" si="8"/>
        <v>0</v>
      </c>
      <c r="AL12" s="13">
        <f aca="true" t="shared" si="9" ref="AL12:AS12">SUM(AL7:AL11)</f>
        <v>4662</v>
      </c>
      <c r="AM12" s="13">
        <f t="shared" si="9"/>
        <v>0</v>
      </c>
      <c r="AN12" s="13">
        <f t="shared" si="9"/>
        <v>3800</v>
      </c>
      <c r="AO12" s="13">
        <f t="shared" si="9"/>
        <v>0</v>
      </c>
      <c r="AP12" s="13">
        <f t="shared" si="9"/>
        <v>12394</v>
      </c>
      <c r="AQ12" s="13">
        <f t="shared" si="9"/>
        <v>0</v>
      </c>
      <c r="AR12" s="13">
        <f t="shared" si="9"/>
        <v>200</v>
      </c>
      <c r="AS12" s="13">
        <f t="shared" si="9"/>
        <v>0</v>
      </c>
      <c r="AT12" s="266" t="s">
        <v>204</v>
      </c>
      <c r="AU12" s="266"/>
      <c r="AV12" s="13">
        <f t="shared" si="8"/>
        <v>600</v>
      </c>
      <c r="AW12" s="13">
        <f t="shared" si="8"/>
        <v>0</v>
      </c>
      <c r="AX12" s="13">
        <f t="shared" si="8"/>
        <v>750</v>
      </c>
      <c r="AY12" s="13">
        <f t="shared" si="8"/>
        <v>0</v>
      </c>
      <c r="AZ12" s="13">
        <f aca="true" t="shared" si="10" ref="AZ12:BH12">SUM(AZ7:AZ11)</f>
        <v>0</v>
      </c>
      <c r="BA12" s="13">
        <f t="shared" si="10"/>
        <v>0</v>
      </c>
      <c r="BB12" s="13">
        <f t="shared" si="10"/>
        <v>0</v>
      </c>
      <c r="BC12" s="13">
        <f t="shared" si="10"/>
        <v>0</v>
      </c>
      <c r="BD12" s="13">
        <f t="shared" si="10"/>
        <v>5285</v>
      </c>
      <c r="BE12" s="79">
        <f t="shared" si="10"/>
        <v>0</v>
      </c>
      <c r="BF12" s="14">
        <f t="shared" si="10"/>
        <v>2000</v>
      </c>
      <c r="BG12" s="13">
        <f t="shared" si="10"/>
        <v>0</v>
      </c>
      <c r="BH12" s="83">
        <f t="shared" si="10"/>
        <v>142</v>
      </c>
      <c r="BI12" s="83"/>
      <c r="BJ12" s="84">
        <f>R12+T12+V12+X12+Z12+AB12+AF12+AH12+AJ12+AV12+AX12+AZ12+BB12+BD12+BF12+BH12+AR12+AP12+AN12+AL12</f>
        <v>105074</v>
      </c>
      <c r="BK12" s="81">
        <f t="shared" si="0"/>
        <v>0</v>
      </c>
      <c r="BL12" s="85"/>
      <c r="BM12" s="85"/>
      <c r="BN12" s="85"/>
      <c r="BO12" s="266" t="s">
        <v>204</v>
      </c>
      <c r="BP12" s="266"/>
      <c r="BQ12" s="13">
        <f aca="true" t="shared" si="11" ref="BQ12:BV12">SUM(BQ7:BQ11)</f>
        <v>58910</v>
      </c>
      <c r="BR12" s="13">
        <f t="shared" si="11"/>
        <v>0</v>
      </c>
      <c r="BS12" s="13">
        <f t="shared" si="11"/>
        <v>10200</v>
      </c>
      <c r="BT12" s="79">
        <f t="shared" si="11"/>
        <v>0</v>
      </c>
      <c r="BU12" s="80">
        <f t="shared" si="11"/>
        <v>69110</v>
      </c>
      <c r="BV12" s="81">
        <f t="shared" si="11"/>
        <v>0</v>
      </c>
      <c r="BW12" s="82"/>
      <c r="BX12" s="82"/>
      <c r="BY12" s="85"/>
      <c r="BZ12" s="82"/>
      <c r="CA12" s="266" t="s">
        <v>204</v>
      </c>
      <c r="CB12" s="266"/>
      <c r="CC12" s="13">
        <f aca="true" t="shared" si="12" ref="CC12:CN12">SUM(CC7:CC11)</f>
        <v>62659</v>
      </c>
      <c r="CD12" s="13">
        <f t="shared" si="12"/>
        <v>0</v>
      </c>
      <c r="CE12" s="13">
        <f t="shared" si="12"/>
        <v>5196</v>
      </c>
      <c r="CF12" s="13">
        <f t="shared" si="12"/>
        <v>0</v>
      </c>
      <c r="CG12" s="13">
        <f t="shared" si="12"/>
        <v>5748</v>
      </c>
      <c r="CH12" s="13">
        <f t="shared" si="12"/>
        <v>0</v>
      </c>
      <c r="CI12" s="13">
        <f t="shared" si="12"/>
        <v>7000</v>
      </c>
      <c r="CJ12" s="13">
        <f t="shared" si="12"/>
        <v>0</v>
      </c>
      <c r="CK12" s="13">
        <f t="shared" si="12"/>
        <v>8255</v>
      </c>
      <c r="CL12" s="79">
        <f t="shared" si="12"/>
        <v>0</v>
      </c>
      <c r="CM12" s="80">
        <f t="shared" si="12"/>
        <v>88858</v>
      </c>
      <c r="CN12" s="7">
        <f t="shared" si="12"/>
        <v>0</v>
      </c>
      <c r="CO12" s="266" t="s">
        <v>204</v>
      </c>
      <c r="CP12" s="266"/>
      <c r="CQ12" s="13">
        <f aca="true" t="shared" si="13" ref="CQ12:CX12">SUM(CQ7:CQ11)</f>
        <v>5733</v>
      </c>
      <c r="CR12" s="13">
        <f t="shared" si="13"/>
        <v>0</v>
      </c>
      <c r="CS12" s="13">
        <f t="shared" si="13"/>
        <v>650</v>
      </c>
      <c r="CT12" s="13">
        <f t="shared" si="13"/>
        <v>0</v>
      </c>
      <c r="CU12" s="13">
        <f t="shared" si="13"/>
        <v>800</v>
      </c>
      <c r="CV12" s="79">
        <f t="shared" si="13"/>
        <v>0</v>
      </c>
      <c r="CW12" s="80">
        <f t="shared" si="13"/>
        <v>7183</v>
      </c>
      <c r="CX12" s="81">
        <f t="shared" si="13"/>
        <v>0</v>
      </c>
      <c r="DE12" s="266" t="s">
        <v>204</v>
      </c>
      <c r="DF12" s="267"/>
      <c r="DG12" s="80">
        <f t="shared" si="3"/>
        <v>346489</v>
      </c>
      <c r="DH12" s="81">
        <f t="shared" si="4"/>
        <v>0</v>
      </c>
      <c r="DI12" s="9"/>
      <c r="DJ12" s="9"/>
    </row>
    <row r="13" spans="1:112" ht="31.5" customHeight="1">
      <c r="A13" s="24" t="s">
        <v>67</v>
      </c>
      <c r="B13" s="78" t="s">
        <v>205</v>
      </c>
      <c r="C13" s="13">
        <v>347</v>
      </c>
      <c r="D13" s="13"/>
      <c r="E13" s="24" t="s">
        <v>67</v>
      </c>
      <c r="F13" s="78" t="s">
        <v>205</v>
      </c>
      <c r="G13" s="79"/>
      <c r="H13" s="79"/>
      <c r="I13" s="79"/>
      <c r="J13" s="79"/>
      <c r="K13" s="80">
        <f t="shared" si="5"/>
        <v>347</v>
      </c>
      <c r="L13" s="81">
        <f t="shared" si="6"/>
        <v>0</v>
      </c>
      <c r="M13" s="82"/>
      <c r="N13" s="82"/>
      <c r="O13" s="83"/>
      <c r="P13" s="24" t="s">
        <v>67</v>
      </c>
      <c r="Q13" s="78" t="s">
        <v>205</v>
      </c>
      <c r="R13" s="13">
        <v>136721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24" t="s">
        <v>67</v>
      </c>
      <c r="AE13" s="78" t="s">
        <v>205</v>
      </c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24" t="s">
        <v>67</v>
      </c>
      <c r="AU13" s="78" t="s">
        <v>205</v>
      </c>
      <c r="AV13" s="13"/>
      <c r="AW13" s="13"/>
      <c r="AX13" s="13"/>
      <c r="AY13" s="13"/>
      <c r="AZ13" s="13"/>
      <c r="BA13" s="13"/>
      <c r="BB13" s="13"/>
      <c r="BC13" s="13"/>
      <c r="BD13" s="13"/>
      <c r="BE13" s="79"/>
      <c r="BF13" s="13"/>
      <c r="BG13" s="13"/>
      <c r="BH13" s="83"/>
      <c r="BI13" s="83"/>
      <c r="BJ13" s="84">
        <f>R13+T13+V13+X13+Z13+AB13+AF13+AH13+AJ13+AV13+AX13+AZ13+BB13+BD13+BF13+BH13</f>
        <v>136721</v>
      </c>
      <c r="BK13" s="81">
        <f t="shared" si="0"/>
        <v>0</v>
      </c>
      <c r="BL13" s="85"/>
      <c r="BM13" s="85"/>
      <c r="BN13" s="85"/>
      <c r="BO13" s="24" t="s">
        <v>67</v>
      </c>
      <c r="BP13" s="78" t="s">
        <v>205</v>
      </c>
      <c r="BQ13" s="13"/>
      <c r="BR13" s="13"/>
      <c r="BS13" s="13"/>
      <c r="BT13" s="79"/>
      <c r="BU13" s="80"/>
      <c r="BV13" s="81"/>
      <c r="BW13" s="82"/>
      <c r="BX13" s="82"/>
      <c r="BY13" s="85"/>
      <c r="BZ13" s="82"/>
      <c r="CA13" s="24" t="s">
        <v>67</v>
      </c>
      <c r="CB13" s="78" t="s">
        <v>205</v>
      </c>
      <c r="CC13" s="13"/>
      <c r="CD13" s="13"/>
      <c r="CE13" s="13"/>
      <c r="CF13" s="13"/>
      <c r="CG13" s="13"/>
      <c r="CH13" s="13"/>
      <c r="CI13" s="13"/>
      <c r="CJ13" s="13"/>
      <c r="CK13" s="13"/>
      <c r="CL13" s="79"/>
      <c r="CM13" s="80"/>
      <c r="CN13" s="7"/>
      <c r="CO13" s="24" t="s">
        <v>67</v>
      </c>
      <c r="CP13" s="78" t="s">
        <v>205</v>
      </c>
      <c r="CQ13" s="13"/>
      <c r="CR13" s="13"/>
      <c r="CS13" s="13"/>
      <c r="CT13" s="13"/>
      <c r="CU13" s="13"/>
      <c r="CV13" s="79"/>
      <c r="CW13" s="80">
        <v>0</v>
      </c>
      <c r="CX13" s="81">
        <f>CR13+CT13+CV13</f>
        <v>0</v>
      </c>
      <c r="DE13" s="24" t="s">
        <v>67</v>
      </c>
      <c r="DF13" s="86" t="s">
        <v>205</v>
      </c>
      <c r="DG13" s="80">
        <f t="shared" si="3"/>
        <v>137068</v>
      </c>
      <c r="DH13" s="81">
        <f t="shared" si="4"/>
        <v>0</v>
      </c>
    </row>
    <row r="14" spans="1:112" ht="25.5" customHeight="1">
      <c r="A14" s="24" t="s">
        <v>105</v>
      </c>
      <c r="B14" s="78" t="s">
        <v>206</v>
      </c>
      <c r="C14" s="13"/>
      <c r="D14" s="13"/>
      <c r="E14" s="24" t="s">
        <v>105</v>
      </c>
      <c r="F14" s="78" t="s">
        <v>206</v>
      </c>
      <c r="G14" s="79"/>
      <c r="H14" s="79"/>
      <c r="I14" s="79"/>
      <c r="J14" s="79"/>
      <c r="K14" s="80">
        <f t="shared" si="5"/>
        <v>0</v>
      </c>
      <c r="L14" s="81">
        <f t="shared" si="6"/>
        <v>0</v>
      </c>
      <c r="M14" s="82"/>
      <c r="N14" s="82"/>
      <c r="O14" s="83"/>
      <c r="P14" s="24" t="s">
        <v>105</v>
      </c>
      <c r="Q14" s="78" t="s">
        <v>206</v>
      </c>
      <c r="R14" s="13"/>
      <c r="S14" s="13"/>
      <c r="T14" s="13"/>
      <c r="U14" s="13"/>
      <c r="V14" s="13"/>
      <c r="W14" s="13"/>
      <c r="X14" s="13"/>
      <c r="Y14" s="13"/>
      <c r="Z14" s="13">
        <v>1000</v>
      </c>
      <c r="AA14" s="13"/>
      <c r="AB14" s="13"/>
      <c r="AC14" s="13"/>
      <c r="AD14" s="24" t="s">
        <v>105</v>
      </c>
      <c r="AE14" s="78" t="s">
        <v>206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24" t="s">
        <v>105</v>
      </c>
      <c r="AU14" s="78" t="s">
        <v>206</v>
      </c>
      <c r="AV14" s="13"/>
      <c r="AW14" s="13"/>
      <c r="AX14" s="13"/>
      <c r="AY14" s="13"/>
      <c r="AZ14" s="13"/>
      <c r="BA14" s="13"/>
      <c r="BB14" s="13"/>
      <c r="BC14" s="13"/>
      <c r="BD14" s="13"/>
      <c r="BE14" s="79"/>
      <c r="BF14" s="13"/>
      <c r="BG14" s="16"/>
      <c r="BH14" s="89"/>
      <c r="BI14" s="89"/>
      <c r="BJ14" s="84">
        <f>R14+T14+V14+X14+Z14+AB14+AF14+AH14+AJ14+AV14+AX14+AZ14+BB14+BD14+BF14+BH14</f>
        <v>1000</v>
      </c>
      <c r="BK14" s="81">
        <f t="shared" si="0"/>
        <v>0</v>
      </c>
      <c r="BL14" s="85"/>
      <c r="BM14" s="82"/>
      <c r="BN14" s="82"/>
      <c r="BO14" s="24" t="s">
        <v>105</v>
      </c>
      <c r="BP14" s="78" t="s">
        <v>206</v>
      </c>
      <c r="BQ14" s="13"/>
      <c r="BR14" s="13"/>
      <c r="BS14" s="13"/>
      <c r="BT14" s="79"/>
      <c r="BU14" s="80"/>
      <c r="BV14" s="90"/>
      <c r="BW14" s="82"/>
      <c r="BX14" s="82"/>
      <c r="BY14" s="85"/>
      <c r="BZ14" s="82"/>
      <c r="CA14" s="24" t="s">
        <v>105</v>
      </c>
      <c r="CB14" s="78" t="s">
        <v>206</v>
      </c>
      <c r="CC14" s="13"/>
      <c r="CD14" s="13"/>
      <c r="CE14" s="13"/>
      <c r="CF14" s="13"/>
      <c r="CG14" s="13"/>
      <c r="CH14" s="13"/>
      <c r="CI14" s="13"/>
      <c r="CJ14" s="13"/>
      <c r="CK14" s="13"/>
      <c r="CL14" s="79"/>
      <c r="CM14" s="80"/>
      <c r="CN14" s="7"/>
      <c r="CO14" s="24" t="s">
        <v>105</v>
      </c>
      <c r="CP14" s="78" t="s">
        <v>206</v>
      </c>
      <c r="CQ14" s="13"/>
      <c r="CR14" s="13"/>
      <c r="CS14" s="13"/>
      <c r="CT14" s="13"/>
      <c r="CU14" s="13"/>
      <c r="CV14" s="79"/>
      <c r="CW14" s="80">
        <v>0</v>
      </c>
      <c r="CX14" s="81">
        <f>CR14+CT14+CV14</f>
        <v>0</v>
      </c>
      <c r="DE14" s="24" t="s">
        <v>105</v>
      </c>
      <c r="DF14" s="86" t="s">
        <v>206</v>
      </c>
      <c r="DG14" s="80">
        <f t="shared" si="3"/>
        <v>1000</v>
      </c>
      <c r="DH14" s="81">
        <f t="shared" si="4"/>
        <v>0</v>
      </c>
    </row>
    <row r="15" spans="1:112" ht="12" customHeight="1">
      <c r="A15" s="272" t="s">
        <v>107</v>
      </c>
      <c r="B15" s="78" t="s">
        <v>207</v>
      </c>
      <c r="C15" s="13"/>
      <c r="D15" s="13"/>
      <c r="E15" s="272" t="s">
        <v>107</v>
      </c>
      <c r="F15" s="78" t="s">
        <v>208</v>
      </c>
      <c r="G15" s="79"/>
      <c r="H15" s="79"/>
      <c r="I15" s="79"/>
      <c r="J15" s="79"/>
      <c r="K15" s="80">
        <f t="shared" si="5"/>
        <v>0</v>
      </c>
      <c r="L15" s="81">
        <f t="shared" si="6"/>
        <v>0</v>
      </c>
      <c r="M15" s="82"/>
      <c r="N15" s="82"/>
      <c r="O15" s="83"/>
      <c r="P15" s="286" t="s">
        <v>107</v>
      </c>
      <c r="Q15" s="78" t="s">
        <v>208</v>
      </c>
      <c r="R15" s="13">
        <v>5000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272" t="s">
        <v>107</v>
      </c>
      <c r="AE15" s="78" t="s">
        <v>208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272" t="s">
        <v>107</v>
      </c>
      <c r="AU15" s="78" t="s">
        <v>208</v>
      </c>
      <c r="AV15" s="13"/>
      <c r="AW15" s="13"/>
      <c r="AX15" s="13"/>
      <c r="AY15" s="13"/>
      <c r="AZ15" s="13"/>
      <c r="BA15" s="13"/>
      <c r="BB15" s="13"/>
      <c r="BC15" s="13"/>
      <c r="BD15" s="13"/>
      <c r="BE15" s="79"/>
      <c r="BF15" s="13"/>
      <c r="BG15" s="13"/>
      <c r="BH15" s="83"/>
      <c r="BI15" s="83"/>
      <c r="BJ15" s="84">
        <f>SUM(R15)</f>
        <v>5000</v>
      </c>
      <c r="BK15" s="81">
        <f t="shared" si="0"/>
        <v>0</v>
      </c>
      <c r="BL15" s="85"/>
      <c r="BM15" s="82"/>
      <c r="BN15" s="82"/>
      <c r="BO15" s="272" t="s">
        <v>107</v>
      </c>
      <c r="BP15" s="78" t="s">
        <v>209</v>
      </c>
      <c r="BQ15" s="13"/>
      <c r="BR15" s="13"/>
      <c r="BS15" s="13"/>
      <c r="BT15" s="79"/>
      <c r="BU15" s="91"/>
      <c r="BV15" s="90"/>
      <c r="BW15" s="82"/>
      <c r="BX15" s="82"/>
      <c r="BY15" s="85"/>
      <c r="BZ15" s="82"/>
      <c r="CA15" s="272" t="s">
        <v>107</v>
      </c>
      <c r="CB15" s="78" t="s">
        <v>208</v>
      </c>
      <c r="CC15" s="13"/>
      <c r="CD15" s="13"/>
      <c r="CE15" s="13"/>
      <c r="CF15" s="13"/>
      <c r="CG15" s="13"/>
      <c r="CH15" s="13"/>
      <c r="CI15" s="13"/>
      <c r="CJ15" s="13"/>
      <c r="CK15" s="13"/>
      <c r="CL15" s="79"/>
      <c r="CM15" s="80"/>
      <c r="CN15" s="7"/>
      <c r="CO15" s="272" t="s">
        <v>107</v>
      </c>
      <c r="CP15" s="78" t="s">
        <v>209</v>
      </c>
      <c r="CQ15" s="13"/>
      <c r="CR15" s="13"/>
      <c r="CS15" s="13"/>
      <c r="CT15" s="13"/>
      <c r="CU15" s="13"/>
      <c r="CV15" s="79"/>
      <c r="CW15" s="80">
        <v>0</v>
      </c>
      <c r="CX15" s="81">
        <f>CR15+CT15+CV15</f>
        <v>0</v>
      </c>
      <c r="DE15" s="272" t="s">
        <v>107</v>
      </c>
      <c r="DF15" s="86" t="s">
        <v>209</v>
      </c>
      <c r="DG15" s="80">
        <f t="shared" si="3"/>
        <v>5000</v>
      </c>
      <c r="DH15" s="81">
        <f t="shared" si="4"/>
        <v>0</v>
      </c>
    </row>
    <row r="16" spans="1:112" ht="25.5">
      <c r="A16" s="273"/>
      <c r="B16" s="78" t="s">
        <v>210</v>
      </c>
      <c r="C16" s="13"/>
      <c r="D16" s="13"/>
      <c r="E16" s="273"/>
      <c r="F16" s="78" t="s">
        <v>210</v>
      </c>
      <c r="G16" s="79"/>
      <c r="H16" s="79"/>
      <c r="I16" s="79"/>
      <c r="J16" s="79"/>
      <c r="K16" s="80">
        <f t="shared" si="5"/>
        <v>0</v>
      </c>
      <c r="L16" s="81">
        <f t="shared" si="6"/>
        <v>0</v>
      </c>
      <c r="M16" s="82"/>
      <c r="N16" s="82"/>
      <c r="O16" s="83"/>
      <c r="P16" s="286"/>
      <c r="Q16" s="78" t="s">
        <v>210</v>
      </c>
      <c r="R16" s="13">
        <v>7740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273"/>
      <c r="AE16" s="78" t="s">
        <v>210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273"/>
      <c r="AU16" s="78" t="s">
        <v>210</v>
      </c>
      <c r="AV16" s="13"/>
      <c r="AW16" s="13"/>
      <c r="AX16" s="13"/>
      <c r="AY16" s="13"/>
      <c r="AZ16" s="13"/>
      <c r="BA16" s="13"/>
      <c r="BB16" s="13"/>
      <c r="BC16" s="13"/>
      <c r="BD16" s="13"/>
      <c r="BE16" s="79"/>
      <c r="BF16" s="13"/>
      <c r="BG16" s="13"/>
      <c r="BH16" s="83"/>
      <c r="BI16" s="83"/>
      <c r="BJ16" s="84">
        <f>R16+T16+V16+X16+Z16+AB16+AF16+AH16+AJ16+AV16+AX16+AZ16+BB16+BD16+BF16+BH16</f>
        <v>7740</v>
      </c>
      <c r="BK16" s="81">
        <f>BE16+BA16+AY16+AW16+AK16+AI16+AG16+AC16+AA16+Y16+W16+U16+S16+BL14+BC16+BG16+BI16</f>
        <v>0</v>
      </c>
      <c r="BL16" s="85"/>
      <c r="BM16" s="82"/>
      <c r="BN16" s="82"/>
      <c r="BO16" s="273"/>
      <c r="BP16" s="78" t="s">
        <v>210</v>
      </c>
      <c r="BQ16" s="13"/>
      <c r="BR16" s="13"/>
      <c r="BS16" s="13"/>
      <c r="BT16" s="79"/>
      <c r="BU16" s="91"/>
      <c r="BV16" s="90"/>
      <c r="BW16" s="82"/>
      <c r="BX16" s="82"/>
      <c r="BY16" s="85"/>
      <c r="BZ16" s="82"/>
      <c r="CA16" s="273"/>
      <c r="CB16" s="78" t="s">
        <v>210</v>
      </c>
      <c r="CC16" s="13"/>
      <c r="CD16" s="13"/>
      <c r="CE16" s="13"/>
      <c r="CF16" s="13"/>
      <c r="CG16" s="13"/>
      <c r="CH16" s="13"/>
      <c r="CI16" s="13"/>
      <c r="CJ16" s="13"/>
      <c r="CK16" s="13"/>
      <c r="CL16" s="79"/>
      <c r="CM16" s="80"/>
      <c r="CN16" s="7"/>
      <c r="CO16" s="273"/>
      <c r="CP16" s="78" t="s">
        <v>210</v>
      </c>
      <c r="CQ16" s="13"/>
      <c r="CR16" s="13"/>
      <c r="CS16" s="13"/>
      <c r="CT16" s="13"/>
      <c r="CU16" s="13"/>
      <c r="CV16" s="79"/>
      <c r="CW16" s="80">
        <v>0</v>
      </c>
      <c r="CX16" s="81">
        <f>CR16+CT16+CV16</f>
        <v>0</v>
      </c>
      <c r="DE16" s="273"/>
      <c r="DF16" s="86" t="s">
        <v>210</v>
      </c>
      <c r="DG16" s="80">
        <f t="shared" si="3"/>
        <v>7740</v>
      </c>
      <c r="DH16" s="81">
        <f t="shared" si="4"/>
        <v>0</v>
      </c>
    </row>
    <row r="17" spans="1:112" ht="33.75" customHeight="1">
      <c r="A17" s="4" t="s">
        <v>211</v>
      </c>
      <c r="B17" s="78" t="s">
        <v>212</v>
      </c>
      <c r="C17" s="13"/>
      <c r="D17" s="13"/>
      <c r="E17" s="4" t="s">
        <v>213</v>
      </c>
      <c r="F17" s="78" t="s">
        <v>212</v>
      </c>
      <c r="G17" s="79"/>
      <c r="H17" s="79"/>
      <c r="I17" s="79"/>
      <c r="J17" s="79"/>
      <c r="K17" s="80">
        <f t="shared" si="5"/>
        <v>0</v>
      </c>
      <c r="L17" s="81">
        <f t="shared" si="6"/>
        <v>0</v>
      </c>
      <c r="M17" s="82"/>
      <c r="N17" s="82"/>
      <c r="O17" s="88"/>
      <c r="P17" s="92" t="s">
        <v>211</v>
      </c>
      <c r="Q17" s="78" t="s">
        <v>212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4" t="s">
        <v>211</v>
      </c>
      <c r="AE17" s="78" t="s">
        <v>212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4" t="s">
        <v>211</v>
      </c>
      <c r="AU17" s="78" t="s">
        <v>212</v>
      </c>
      <c r="AV17" s="13"/>
      <c r="AW17" s="13"/>
      <c r="AX17" s="13"/>
      <c r="AY17" s="13"/>
      <c r="AZ17" s="13"/>
      <c r="BA17" s="13"/>
      <c r="BB17" s="13"/>
      <c r="BC17" s="13"/>
      <c r="BD17" s="13"/>
      <c r="BE17" s="79"/>
      <c r="BF17" s="13"/>
      <c r="BG17" s="13"/>
      <c r="BH17" s="83"/>
      <c r="BI17" s="83"/>
      <c r="BJ17" s="84">
        <f>R17+T17+V17+X17+Z17+AF17+AH17+AJ17+AV17+AZ17+BB17+BD17+BF17+BH17</f>
        <v>0</v>
      </c>
      <c r="BK17" s="81">
        <f>S17</f>
        <v>0</v>
      </c>
      <c r="BL17" s="85"/>
      <c r="BM17" s="82"/>
      <c r="BN17" s="82"/>
      <c r="BO17" s="4" t="s">
        <v>211</v>
      </c>
      <c r="BP17" s="78" t="s">
        <v>212</v>
      </c>
      <c r="BQ17" s="13"/>
      <c r="BR17" s="13"/>
      <c r="BS17" s="13"/>
      <c r="BT17" s="79"/>
      <c r="BU17" s="91"/>
      <c r="BV17" s="90"/>
      <c r="BW17" s="82"/>
      <c r="BX17" s="82"/>
      <c r="BY17" s="85"/>
      <c r="BZ17" s="82"/>
      <c r="CA17" s="4" t="s">
        <v>211</v>
      </c>
      <c r="CB17" s="78" t="s">
        <v>212</v>
      </c>
      <c r="CC17" s="13"/>
      <c r="CD17" s="13"/>
      <c r="CE17" s="13"/>
      <c r="CF17" s="13"/>
      <c r="CG17" s="13"/>
      <c r="CH17" s="13"/>
      <c r="CI17" s="13"/>
      <c r="CJ17" s="13"/>
      <c r="CK17" s="13"/>
      <c r="CL17" s="79"/>
      <c r="CM17" s="80"/>
      <c r="CN17" s="7"/>
      <c r="CO17" s="4" t="s">
        <v>211</v>
      </c>
      <c r="CP17" s="78" t="s">
        <v>212</v>
      </c>
      <c r="CQ17" s="13"/>
      <c r="CR17" s="13"/>
      <c r="CS17" s="13"/>
      <c r="CT17" s="13"/>
      <c r="CU17" s="13"/>
      <c r="CV17" s="79"/>
      <c r="CW17" s="80">
        <v>0</v>
      </c>
      <c r="CX17" s="81">
        <v>0</v>
      </c>
      <c r="DE17" s="4" t="s">
        <v>211</v>
      </c>
      <c r="DF17" s="86" t="s">
        <v>214</v>
      </c>
      <c r="DG17" s="80">
        <f t="shared" si="3"/>
        <v>0</v>
      </c>
      <c r="DH17" s="81">
        <f t="shared" si="4"/>
        <v>0</v>
      </c>
    </row>
    <row r="18" spans="1:113" ht="25.5" customHeight="1">
      <c r="A18" s="234" t="s">
        <v>215</v>
      </c>
      <c r="B18" s="234"/>
      <c r="C18" s="7">
        <f>SUM(C12:C17)</f>
        <v>71459</v>
      </c>
      <c r="D18" s="7">
        <f>SUM(D12:D17)</f>
        <v>0</v>
      </c>
      <c r="E18" s="234" t="s">
        <v>215</v>
      </c>
      <c r="F18" s="234"/>
      <c r="G18" s="93">
        <f>SUM(G12:G17)</f>
        <v>0</v>
      </c>
      <c r="H18" s="93">
        <f>SUM(H14:H17)</f>
        <v>0</v>
      </c>
      <c r="I18" s="93">
        <f>SUM(I12:I16)</f>
        <v>5152</v>
      </c>
      <c r="J18" s="93">
        <f>SUM(J12:J16)</f>
        <v>0</v>
      </c>
      <c r="K18" s="80">
        <f t="shared" si="5"/>
        <v>76611</v>
      </c>
      <c r="L18" s="81">
        <f t="shared" si="6"/>
        <v>0</v>
      </c>
      <c r="M18" s="85"/>
      <c r="N18" s="85"/>
      <c r="O18" s="94"/>
      <c r="P18" s="287" t="s">
        <v>215</v>
      </c>
      <c r="Q18" s="288"/>
      <c r="R18" s="7">
        <f>SUM(R12:R17)</f>
        <v>191617</v>
      </c>
      <c r="S18" s="7">
        <f>SUM(S12:S17)</f>
        <v>0</v>
      </c>
      <c r="T18" s="7">
        <f>SUM(T12:T17)</f>
        <v>5597</v>
      </c>
      <c r="U18" s="7">
        <f aca="true" t="shared" si="14" ref="U18:AB18">SUM(U12:U16)</f>
        <v>0</v>
      </c>
      <c r="V18" s="7">
        <f t="shared" si="14"/>
        <v>194</v>
      </c>
      <c r="W18" s="7">
        <f t="shared" si="14"/>
        <v>0</v>
      </c>
      <c r="X18" s="7">
        <f t="shared" si="14"/>
        <v>1700</v>
      </c>
      <c r="Y18" s="7">
        <f t="shared" si="14"/>
        <v>0</v>
      </c>
      <c r="Z18" s="7">
        <f t="shared" si="14"/>
        <v>1000</v>
      </c>
      <c r="AA18" s="7">
        <f t="shared" si="14"/>
        <v>0</v>
      </c>
      <c r="AB18" s="7">
        <f t="shared" si="14"/>
        <v>14700</v>
      </c>
      <c r="AC18" s="7">
        <f>SUM(AC12:AC17)</f>
        <v>0</v>
      </c>
      <c r="AD18" s="234" t="s">
        <v>215</v>
      </c>
      <c r="AE18" s="234"/>
      <c r="AF18" s="7">
        <f aca="true" t="shared" si="15" ref="AF18:AY18">SUM(AF12:AF16)</f>
        <v>7394</v>
      </c>
      <c r="AG18" s="7">
        <f t="shared" si="15"/>
        <v>0</v>
      </c>
      <c r="AH18" s="7">
        <f t="shared" si="15"/>
        <v>3200</v>
      </c>
      <c r="AI18" s="7">
        <f t="shared" si="15"/>
        <v>0</v>
      </c>
      <c r="AJ18" s="7">
        <f t="shared" si="15"/>
        <v>300</v>
      </c>
      <c r="AK18" s="7">
        <f t="shared" si="15"/>
        <v>0</v>
      </c>
      <c r="AL18" s="7">
        <f aca="true" t="shared" si="16" ref="AL18:AQ18">SUM(AL12:AL17)</f>
        <v>4662</v>
      </c>
      <c r="AM18" s="7">
        <f t="shared" si="16"/>
        <v>0</v>
      </c>
      <c r="AN18" s="7">
        <f t="shared" si="16"/>
        <v>3800</v>
      </c>
      <c r="AO18" s="7">
        <f t="shared" si="16"/>
        <v>0</v>
      </c>
      <c r="AP18" s="7">
        <f t="shared" si="16"/>
        <v>12394</v>
      </c>
      <c r="AQ18" s="7">
        <f t="shared" si="16"/>
        <v>0</v>
      </c>
      <c r="AR18" s="7">
        <f>SUM(AR12:AR16)</f>
        <v>200</v>
      </c>
      <c r="AS18" s="7">
        <f>SUM(AS12:AS16)</f>
        <v>0</v>
      </c>
      <c r="AT18" s="234" t="s">
        <v>215</v>
      </c>
      <c r="AU18" s="234"/>
      <c r="AV18" s="7">
        <f t="shared" si="15"/>
        <v>600</v>
      </c>
      <c r="AW18" s="7">
        <f t="shared" si="15"/>
        <v>0</v>
      </c>
      <c r="AX18" s="7">
        <f t="shared" si="15"/>
        <v>750</v>
      </c>
      <c r="AY18" s="7">
        <f t="shared" si="15"/>
        <v>0</v>
      </c>
      <c r="AZ18" s="7">
        <f>SUM(AZ12:AZ17)</f>
        <v>0</v>
      </c>
      <c r="BA18" s="7">
        <f>SUM(BA12:BA16)</f>
        <v>0</v>
      </c>
      <c r="BB18" s="7">
        <f>SUM(BB12:BB17)</f>
        <v>0</v>
      </c>
      <c r="BC18" s="7">
        <f>SUM(BC12:BC17)</f>
        <v>0</v>
      </c>
      <c r="BD18" s="7">
        <f>SUM(BD12:BD17)</f>
        <v>5285</v>
      </c>
      <c r="BE18" s="93">
        <f>SUM(BE12:BE16)</f>
        <v>0</v>
      </c>
      <c r="BF18" s="7">
        <f>SUM(BF12:BF17)</f>
        <v>2000</v>
      </c>
      <c r="BG18" s="7">
        <f>SUM(BG12:BG17)</f>
        <v>0</v>
      </c>
      <c r="BH18" s="84">
        <f>SUM(BH12:BH17)</f>
        <v>142</v>
      </c>
      <c r="BI18" s="84"/>
      <c r="BJ18" s="84">
        <f>R18+T18+V18+X18+Z18+AB18+AF18+AH18+AJ18+AV18+AZ18+BB18+BD18+BF18+BH18+AX18+AR18+AP18+AN18+AL18</f>
        <v>255535</v>
      </c>
      <c r="BK18" s="81">
        <f>SUM(BK12:BK17)</f>
        <v>0</v>
      </c>
      <c r="BL18" s="85"/>
      <c r="BM18" s="85"/>
      <c r="BN18" s="85"/>
      <c r="BO18" s="234" t="s">
        <v>215</v>
      </c>
      <c r="BP18" s="234"/>
      <c r="BQ18" s="7">
        <f aca="true" t="shared" si="17" ref="BQ18:BV18">SUM(BQ12:BQ16)</f>
        <v>58910</v>
      </c>
      <c r="BR18" s="7">
        <f t="shared" si="17"/>
        <v>0</v>
      </c>
      <c r="BS18" s="7">
        <f t="shared" si="17"/>
        <v>10200</v>
      </c>
      <c r="BT18" s="93">
        <f t="shared" si="17"/>
        <v>0</v>
      </c>
      <c r="BU18" s="80">
        <f t="shared" si="17"/>
        <v>69110</v>
      </c>
      <c r="BV18" s="81">
        <f t="shared" si="17"/>
        <v>0</v>
      </c>
      <c r="BW18" s="85"/>
      <c r="BX18" s="85"/>
      <c r="BY18" s="85"/>
      <c r="BZ18" s="85"/>
      <c r="CA18" s="234" t="s">
        <v>215</v>
      </c>
      <c r="CB18" s="234"/>
      <c r="CC18" s="7">
        <f aca="true" t="shared" si="18" ref="CC18:CM18">SUM(CC12:CC17)</f>
        <v>62659</v>
      </c>
      <c r="CD18" s="7">
        <f t="shared" si="18"/>
        <v>0</v>
      </c>
      <c r="CE18" s="7">
        <f t="shared" si="18"/>
        <v>5196</v>
      </c>
      <c r="CF18" s="7">
        <f t="shared" si="18"/>
        <v>0</v>
      </c>
      <c r="CG18" s="7">
        <f t="shared" si="18"/>
        <v>5748</v>
      </c>
      <c r="CH18" s="7">
        <f t="shared" si="18"/>
        <v>0</v>
      </c>
      <c r="CI18" s="7">
        <f t="shared" si="18"/>
        <v>7000</v>
      </c>
      <c r="CJ18" s="7">
        <f t="shared" si="18"/>
        <v>0</v>
      </c>
      <c r="CK18" s="7">
        <f t="shared" si="18"/>
        <v>8255</v>
      </c>
      <c r="CL18" s="93">
        <f t="shared" si="18"/>
        <v>0</v>
      </c>
      <c r="CM18" s="80">
        <f t="shared" si="18"/>
        <v>88858</v>
      </c>
      <c r="CN18" s="7">
        <f>SUM(CN12:CN16)</f>
        <v>0</v>
      </c>
      <c r="CO18" s="234" t="s">
        <v>215</v>
      </c>
      <c r="CP18" s="234"/>
      <c r="CQ18" s="7">
        <f aca="true" t="shared" si="19" ref="CQ18:CV18">SUM(CQ12:CQ16)</f>
        <v>5733</v>
      </c>
      <c r="CR18" s="7">
        <f t="shared" si="19"/>
        <v>0</v>
      </c>
      <c r="CS18" s="7">
        <f t="shared" si="19"/>
        <v>650</v>
      </c>
      <c r="CT18" s="7">
        <f t="shared" si="19"/>
        <v>0</v>
      </c>
      <c r="CU18" s="7">
        <f t="shared" si="19"/>
        <v>800</v>
      </c>
      <c r="CV18" s="93">
        <f t="shared" si="19"/>
        <v>0</v>
      </c>
      <c r="CW18" s="80">
        <f>SUM(CW12:CW17)</f>
        <v>7183</v>
      </c>
      <c r="CX18" s="81">
        <f>SUM(CX12:CX16)</f>
        <v>0</v>
      </c>
      <c r="DE18" s="234" t="s">
        <v>215</v>
      </c>
      <c r="DF18" s="256"/>
      <c r="DG18" s="80">
        <f t="shared" si="3"/>
        <v>497297</v>
      </c>
      <c r="DH18" s="81">
        <f t="shared" si="4"/>
        <v>0</v>
      </c>
      <c r="DI18" s="9"/>
    </row>
    <row r="19" spans="1:112" ht="25.5" customHeight="1" thickBot="1">
      <c r="A19" s="266" t="s">
        <v>216</v>
      </c>
      <c r="B19" s="266"/>
      <c r="C19" s="7">
        <v>16</v>
      </c>
      <c r="D19" s="13"/>
      <c r="E19" s="266" t="s">
        <v>216</v>
      </c>
      <c r="F19" s="266"/>
      <c r="G19" s="79"/>
      <c r="H19" s="79"/>
      <c r="I19" s="93">
        <v>6</v>
      </c>
      <c r="J19" s="79"/>
      <c r="K19" s="80">
        <f t="shared" si="5"/>
        <v>22</v>
      </c>
      <c r="L19" s="81">
        <f t="shared" si="6"/>
        <v>0</v>
      </c>
      <c r="M19" s="82"/>
      <c r="N19" s="82"/>
      <c r="O19" s="97"/>
      <c r="P19" s="267" t="s">
        <v>216</v>
      </c>
      <c r="Q19" s="283"/>
      <c r="R19" s="7">
        <v>3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266" t="s">
        <v>216</v>
      </c>
      <c r="AE19" s="266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266" t="s">
        <v>216</v>
      </c>
      <c r="AU19" s="266"/>
      <c r="AV19" s="13"/>
      <c r="AW19" s="13"/>
      <c r="AX19" s="13"/>
      <c r="AY19" s="13"/>
      <c r="AZ19" s="14"/>
      <c r="BA19" s="14"/>
      <c r="BB19" s="14"/>
      <c r="BC19" s="14"/>
      <c r="BD19" s="14"/>
      <c r="BE19" s="65"/>
      <c r="BF19" s="14"/>
      <c r="BG19" s="13"/>
      <c r="BH19" s="83"/>
      <c r="BI19" s="83"/>
      <c r="BJ19" s="98">
        <f>SUM(R19+T19+V19+X19+Z19+AB19+AF19+AH19+AJ19+AV19+AX19+AZ19+BD19+BB19)</f>
        <v>3</v>
      </c>
      <c r="BK19" s="96">
        <f>SUM(S19+U19+W19+Y19+AA19+AC19+AG19+AI19+AK19+AW19+AY19+BA19+BE19+BC19)</f>
        <v>0</v>
      </c>
      <c r="BL19" s="85"/>
      <c r="BM19" s="85"/>
      <c r="BN19" s="85"/>
      <c r="BO19" s="266" t="s">
        <v>216</v>
      </c>
      <c r="BP19" s="266"/>
      <c r="BQ19" s="7">
        <v>14</v>
      </c>
      <c r="BR19" s="13"/>
      <c r="BS19" s="13"/>
      <c r="BT19" s="79"/>
      <c r="BU19" s="95">
        <f>BQ19+BS19</f>
        <v>14</v>
      </c>
      <c r="BV19" s="96"/>
      <c r="BW19" s="82"/>
      <c r="BX19" s="82"/>
      <c r="BY19" s="85"/>
      <c r="BZ19" s="85"/>
      <c r="CA19" s="266" t="s">
        <v>216</v>
      </c>
      <c r="CB19" s="266"/>
      <c r="CC19" s="10">
        <v>14</v>
      </c>
      <c r="CD19" s="14"/>
      <c r="CE19" s="10">
        <v>2</v>
      </c>
      <c r="CF19" s="14"/>
      <c r="CG19" s="10">
        <v>3</v>
      </c>
      <c r="CH19" s="14"/>
      <c r="CI19" s="10">
        <v>3</v>
      </c>
      <c r="CJ19" s="14"/>
      <c r="CK19" s="14"/>
      <c r="CL19" s="65"/>
      <c r="CM19" s="95">
        <f>CC19+CE19+CG19+CI19</f>
        <v>22</v>
      </c>
      <c r="CN19" s="223">
        <f>CD19+CF19+CH19+CJ19+CL19</f>
        <v>0</v>
      </c>
      <c r="CO19" s="266" t="s">
        <v>216</v>
      </c>
      <c r="CP19" s="266"/>
      <c r="CQ19" s="7">
        <v>2</v>
      </c>
      <c r="CR19" s="13"/>
      <c r="CS19" s="13"/>
      <c r="CT19" s="13"/>
      <c r="CU19" s="13"/>
      <c r="CV19" s="79"/>
      <c r="CW19" s="95">
        <f>CQ19+CS19+CU19</f>
        <v>2</v>
      </c>
      <c r="CX19" s="96">
        <f>CR19+CT19+CV19</f>
        <v>0</v>
      </c>
      <c r="DE19" s="266" t="s">
        <v>216</v>
      </c>
      <c r="DF19" s="267"/>
      <c r="DG19" s="80">
        <f t="shared" si="3"/>
        <v>63</v>
      </c>
      <c r="DH19" s="81">
        <f t="shared" si="4"/>
        <v>0</v>
      </c>
    </row>
    <row r="20" spans="1:64" ht="12.75">
      <c r="A20" s="35"/>
      <c r="B20" s="99"/>
      <c r="P20" s="75"/>
      <c r="Q20" s="75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G20" s="75"/>
      <c r="BH20" s="75"/>
      <c r="BI20" s="75"/>
      <c r="BJ20" s="75"/>
      <c r="BK20" s="101"/>
      <c r="BL20" s="75"/>
    </row>
    <row r="21" spans="1:124" ht="12.75">
      <c r="A21" s="35"/>
      <c r="B21" s="99"/>
      <c r="P21" s="236" t="s">
        <v>45</v>
      </c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 t="s">
        <v>47</v>
      </c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 t="s">
        <v>54</v>
      </c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S21" t="s">
        <v>65</v>
      </c>
      <c r="CF21" t="s">
        <v>67</v>
      </c>
      <c r="CS21" s="35" t="s">
        <v>105</v>
      </c>
      <c r="DB21" s="236" t="s">
        <v>107</v>
      </c>
      <c r="DC21" s="236"/>
      <c r="DD21" s="236"/>
      <c r="DE21" s="236"/>
      <c r="DF21" s="236"/>
      <c r="DG21" s="236"/>
      <c r="DH21" s="236"/>
      <c r="DI21" s="236"/>
      <c r="DJ21" s="236"/>
      <c r="DQ21" s="35"/>
      <c r="DR21" s="35"/>
      <c r="DS21" s="35"/>
      <c r="DT21" s="35"/>
    </row>
    <row r="22" spans="1:123" ht="12.75">
      <c r="A22" s="236" t="s">
        <v>43</v>
      </c>
      <c r="B22" s="237"/>
      <c r="C22" s="237"/>
      <c r="D22" s="237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35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35"/>
      <c r="BZ22" s="35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DS22" s="9"/>
    </row>
    <row r="23" spans="1:2" ht="12.75">
      <c r="A23" s="35"/>
      <c r="B23" s="99"/>
    </row>
    <row r="24" spans="1:75" ht="12.75">
      <c r="A24" s="35"/>
      <c r="B24" s="99"/>
      <c r="BW24" s="9"/>
    </row>
    <row r="25" spans="1:123" ht="12.75">
      <c r="A25" s="35"/>
      <c r="B25" s="99"/>
      <c r="DS25" s="9"/>
    </row>
    <row r="26" spans="1:62" ht="12.75">
      <c r="A26" s="35"/>
      <c r="BJ26" s="9"/>
    </row>
    <row r="27" ht="12.75">
      <c r="A27" s="35"/>
    </row>
    <row r="28" ht="12.75">
      <c r="A28" s="35"/>
    </row>
    <row r="29" ht="12.75">
      <c r="A29" s="35"/>
    </row>
    <row r="30" ht="12.75">
      <c r="A30" s="35"/>
    </row>
    <row r="31" ht="12.75">
      <c r="A31" s="35"/>
    </row>
    <row r="32" ht="12.75">
      <c r="A32" s="35"/>
    </row>
  </sheetData>
  <sheetProtection/>
  <mergeCells count="112">
    <mergeCell ref="A2:L2"/>
    <mergeCell ref="A1:L1"/>
    <mergeCell ref="AT5:AU6"/>
    <mergeCell ref="AT12:AU12"/>
    <mergeCell ref="A12:B12"/>
    <mergeCell ref="P1:AC1"/>
    <mergeCell ref="AN5:AO5"/>
    <mergeCell ref="K5:L5"/>
    <mergeCell ref="E5:F6"/>
    <mergeCell ref="G5:H5"/>
    <mergeCell ref="AT18:AU18"/>
    <mergeCell ref="AZ22:BK22"/>
    <mergeCell ref="BD5:BE5"/>
    <mergeCell ref="AZ5:BA5"/>
    <mergeCell ref="BJ4:BK5"/>
    <mergeCell ref="BB5:BC5"/>
    <mergeCell ref="BO19:BP19"/>
    <mergeCell ref="BO18:BP18"/>
    <mergeCell ref="BO5:BP6"/>
    <mergeCell ref="BQ5:BR5"/>
    <mergeCell ref="BO12:BP12"/>
    <mergeCell ref="BO15:BO16"/>
    <mergeCell ref="CO5:CP6"/>
    <mergeCell ref="CO15:CO16"/>
    <mergeCell ref="CA5:CB6"/>
    <mergeCell ref="CA12:CB12"/>
    <mergeCell ref="CO19:CP19"/>
    <mergeCell ref="CO18:CP18"/>
    <mergeCell ref="CO12:CP12"/>
    <mergeCell ref="CA15:CA16"/>
    <mergeCell ref="CM4:CN5"/>
    <mergeCell ref="CA22:CL22"/>
    <mergeCell ref="AF5:AG5"/>
    <mergeCell ref="AD12:AE12"/>
    <mergeCell ref="AD5:AE6"/>
    <mergeCell ref="AR5:AS5"/>
    <mergeCell ref="BM22:BX22"/>
    <mergeCell ref="BS5:BT5"/>
    <mergeCell ref="AT19:AU19"/>
    <mergeCell ref="AT21:BK21"/>
    <mergeCell ref="BW5:BX5"/>
    <mergeCell ref="A15:A16"/>
    <mergeCell ref="E19:F19"/>
    <mergeCell ref="E15:E16"/>
    <mergeCell ref="P15:P16"/>
    <mergeCell ref="P18:Q18"/>
    <mergeCell ref="A18:B18"/>
    <mergeCell ref="E18:F18"/>
    <mergeCell ref="A22:D22"/>
    <mergeCell ref="P19:Q19"/>
    <mergeCell ref="E22:N22"/>
    <mergeCell ref="AD19:AE19"/>
    <mergeCell ref="A19:B19"/>
    <mergeCell ref="P21:AC21"/>
    <mergeCell ref="AD21:AS21"/>
    <mergeCell ref="Z5:AA5"/>
    <mergeCell ref="CG5:CH5"/>
    <mergeCell ref="X5:Y5"/>
    <mergeCell ref="BU5:BV5"/>
    <mergeCell ref="O12:Q12"/>
    <mergeCell ref="R5:S5"/>
    <mergeCell ref="V5:W5"/>
    <mergeCell ref="E12:F12"/>
    <mergeCell ref="P5:Q6"/>
    <mergeCell ref="I5:J5"/>
    <mergeCell ref="T5:U5"/>
    <mergeCell ref="DA1:DK1"/>
    <mergeCell ref="DE2:DH2"/>
    <mergeCell ref="BM1:BX1"/>
    <mergeCell ref="CM2:CZ2"/>
    <mergeCell ref="CA1:CL1"/>
    <mergeCell ref="CM1:CZ1"/>
    <mergeCell ref="AD18:AE18"/>
    <mergeCell ref="AD15:AD16"/>
    <mergeCell ref="AV5:AW5"/>
    <mergeCell ref="AX5:AY5"/>
    <mergeCell ref="AJ5:AK5"/>
    <mergeCell ref="AD1:AS1"/>
    <mergeCell ref="AD2:AS2"/>
    <mergeCell ref="AT1:BK1"/>
    <mergeCell ref="AD4:AS4"/>
    <mergeCell ref="AT15:AT16"/>
    <mergeCell ref="BM2:BX2"/>
    <mergeCell ref="CA2:CL2"/>
    <mergeCell ref="CW5:CX5"/>
    <mergeCell ref="C5:D5"/>
    <mergeCell ref="AL5:AM5"/>
    <mergeCell ref="K3:L3"/>
    <mergeCell ref="AP5:AQ5"/>
    <mergeCell ref="CE5:CF5"/>
    <mergeCell ref="CK5:CL5"/>
    <mergeCell ref="A4:L4"/>
    <mergeCell ref="A5:B6"/>
    <mergeCell ref="DB21:DJ21"/>
    <mergeCell ref="DE12:DF12"/>
    <mergeCell ref="CA19:CB19"/>
    <mergeCell ref="BF5:BG5"/>
    <mergeCell ref="CC5:CD5"/>
    <mergeCell ref="DE19:DF19"/>
    <mergeCell ref="DG4:DH5"/>
    <mergeCell ref="DE15:DE16"/>
    <mergeCell ref="CQ5:CR5"/>
    <mergeCell ref="DE18:DF18"/>
    <mergeCell ref="DE4:DF6"/>
    <mergeCell ref="AB5:AC5"/>
    <mergeCell ref="AH5:AI5"/>
    <mergeCell ref="CS5:CT5"/>
    <mergeCell ref="CU5:CV5"/>
    <mergeCell ref="CI5:CJ5"/>
    <mergeCell ref="CA18:CB18"/>
    <mergeCell ref="BH5:BI5"/>
    <mergeCell ref="BY5:BZ5"/>
  </mergeCells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98" r:id="rId1"/>
  <headerFooter alignWithMargins="0">
    <oddHeader>&amp;C2/1-2/5. melléklet az 1/2015. (III. 1.) önkormányzati rendelethez</oddHeader>
    <oddFooter>&amp;C
</oddFooter>
  </headerFooter>
  <colBreaks count="7" manualBreakCount="7">
    <brk id="12" max="21" man="1"/>
    <brk id="29" max="65535" man="1"/>
    <brk id="63" max="21" man="1"/>
    <brk id="77" max="21" man="1"/>
    <brk id="92" max="65535" man="1"/>
    <brk id="104" max="65535" man="1"/>
    <brk id="1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HaklikJne</dc:creator>
  <cp:keywords/>
  <dc:description/>
  <cp:lastModifiedBy>balint_kriszti</cp:lastModifiedBy>
  <cp:lastPrinted>2015-02-25T13:49:02Z</cp:lastPrinted>
  <dcterms:created xsi:type="dcterms:W3CDTF">2015-02-02T20:50:04Z</dcterms:created>
  <dcterms:modified xsi:type="dcterms:W3CDTF">2015-03-02T10:09:40Z</dcterms:modified>
  <cp:category/>
  <cp:version/>
  <cp:contentType/>
  <cp:contentStatus/>
</cp:coreProperties>
</file>