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9. sz. mell" sheetId="24" r:id="rId24"/>
    <sheet name="1.tájékoztató" sheetId="25" r:id="rId25"/>
    <sheet name="2. tájékoztató tábla" sheetId="26" r:id="rId26"/>
    <sheet name="3. tájékoztató tábla" sheetId="27" r:id="rId27"/>
    <sheet name="4. tájékoztató tábla" sheetId="28" r:id="rId28"/>
    <sheet name="5. tájékoztató tábla" sheetId="29" r:id="rId29"/>
    <sheet name="6. tájékoztató tábla" sheetId="30" r:id="rId30"/>
    <sheet name="7.1. tájékoztató tábla" sheetId="31" r:id="rId31"/>
    <sheet name="7.2. tájékoztató tábla" sheetId="32" r:id="rId32"/>
    <sheet name="8. tájékoztató tábla" sheetId="33" r:id="rId33"/>
    <sheet name="9. tájékoztató tábla" sheetId="34" r:id="rId34"/>
    <sheet name="Munka1" sheetId="35" r:id="rId35"/>
  </sheets>
  <definedNames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0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4">'1.4.sz.mell.'!$A$1:$E$151</definedName>
    <definedName name="_xlnm.Print_Area" localSheetId="24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<sst xmlns="http://schemas.openxmlformats.org/spreadsheetml/2006/main" count="4391" uniqueCount="777">
  <si>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</si>
  <si>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</si>
  <si>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</si>
  <si>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</si>
  <si>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</si>
  <si>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</si>
  <si>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</si>
  <si>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</si>
  <si>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</si>
  <si>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</si>
  <si>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</si>
  <si>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</si>
  <si>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</si>
  <si>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</si>
  <si>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</si>
  <si>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</si>
  <si>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</si>
  <si>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</si>
  <si>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</si>
  <si>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</si>
  <si>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</si>
  <si>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</si>
  <si>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</si>
  <si>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</si>
  <si>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</si>
  <si>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</si>
  <si>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</si>
  <si>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</si>
  <si>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</si>
  <si>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</si>
  <si>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</si>
  <si>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</si>
  <si>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</si>
  <si>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</si>
  <si>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</si>
  <si>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</si>
  <si>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</si>
  <si>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</si>
  <si>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</si>
  <si>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</si>
  <si>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</si>
  <si>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</si>
  <si>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</si>
  <si>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</si>
  <si>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</si>
  <si>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</si>
  <si>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</si>
  <si>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</si>
  <si>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</si>
  <si>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</si>
  <si>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</si>
  <si>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</si>
  <si>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</si>
  <si>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</si>
  <si>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</si>
  <si>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</si>
  <si>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</si>
  <si>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</si>
  <si>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</si>
  <si>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</si>
  <si>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</si>
  <si>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</si>
  <si>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</si>
  <si>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</si>
  <si>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</si>
  <si>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</si>
  <si>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</si>
  <si>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</si>
  <si>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</si>
  <si>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</si>
  <si>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</si>
  <si>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</si>
  <si>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</si>
  <si>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</si>
  <si>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</si>
  <si>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</si>
  <si>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</si>
  <si>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</si>
  <si>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</si>
  <si>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</si>
  <si>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</si>
  <si>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</si>
  <si>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</si>
  <si>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</si>
  <si>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</si>
  <si>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</si>
  <si>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</si>
  <si>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</si>
  <si>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</si>
  <si>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</si>
  <si>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</si>
  <si>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</si>
  <si>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</si>
  <si>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</si>
  <si>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</si>
  <si>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</si>
  <si>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</si>
  <si>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</si>
  <si>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</si>
  <si>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</si>
  <si>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</si>
  <si>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</si>
  <si>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</si>
  <si>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</si>
  <si>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</si>
  <si>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</si>
  <si>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</si>
  <si>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</si>
  <si>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</si>
  <si>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</si>
  <si>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</si>
  <si>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</si>
  <si>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</si>
  <si>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</si>
  <si>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</si>
  <si>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</si>
  <si>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</si>
  <si>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</si>
  <si>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</si>
  <si>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</si>
  <si>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</si>
  <si>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</si>
  <si>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</si>
  <si>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</si>
  <si>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</si>
  <si>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</si>
  <si>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</si>
  <si>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</si>
  <si>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</si>
  <si>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</si>
  <si>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</si>
  <si>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</si>
  <si>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</si>
  <si>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</si>
  <si>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</si>
  <si>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</si>
  <si>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</si>
  <si>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</si>
  <si>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</si>
  <si>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</si>
  <si>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</si>
  <si>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</si>
  <si>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</si>
  <si>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</si>
  <si>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</si>
  <si>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</si>
  <si>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</si>
  <si>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</si>
  <si>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</si>
  <si>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</si>
  <si>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</si>
  <si>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</si>
  <si>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</si>
  <si>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</si>
  <si>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</si>
  <si>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</si>
  <si>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</si>
  <si>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</si>
  <si>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</si>
  <si>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</si>
  <si>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</si>
  <si>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</si>
  <si>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</si>
  <si>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</si>
  <si>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</si>
  <si>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</si>
  <si>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</si>
  <si>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</si>
  <si>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</si>
  <si>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</si>
  <si>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</si>
  <si>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</si>
  <si>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</si>
  <si>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</si>
  <si>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</si>
  <si>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</si>
  <si>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</si>
  <si>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</si>
  <si>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</si>
  <si>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</si>
  <si>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</si>
  <si>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</si>
  <si>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</si>
  <si>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</si>
  <si>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</si>
  <si>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</si>
  <si>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</si>
  <si>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</si>
  <si>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</si>
  <si>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</si>
  <si>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</si>
  <si>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</si>
  <si>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</si>
  <si>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</si>
  <si>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</si>
  <si>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</si>
  <si>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</si>
  <si>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</si>
  <si>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</si>
  <si>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</si>
  <si>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</si>
  <si>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</si>
  <si>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</si>
  <si>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</si>
  <si>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</si>
  <si>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</si>
  <si>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</si>
  <si>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</si>
  <si>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</si>
  <si>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</si>
  <si>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</si>
  <si>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</si>
  <si>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</si>
  <si>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</si>
  <si>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</si>
  <si>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</si>
  <si>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</si>
  <si>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</si>
  <si>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</si>
  <si>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</si>
  <si>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</si>
  <si>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</si>
  <si>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</si>
  <si>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</si>
  <si>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</si>
  <si>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</si>
  <si>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</si>
  <si>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</si>
  <si>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</si>
  <si>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</si>
  <si>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</si>
  <si>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</si>
  <si>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</si>
  <si>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</si>
  <si>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</si>
  <si>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</si>
  <si>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</si>
  <si>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</si>
  <si>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</si>
  <si>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</si>
  <si>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</si>
  <si>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</si>
  <si>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</si>
  <si>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</si>
  <si>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</si>
  <si>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</si>
  <si>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</si>
  <si>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</si>
  <si>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</si>
  <si>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</si>
  <si>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</si>
  <si>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</si>
  <si>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</si>
  <si>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</si>
  <si>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</si>
  <si>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</si>
  <si>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</si>
  <si>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</si>
  <si>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</si>
  <si>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</si>
  <si>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</si>
  <si>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</si>
  <si>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</si>
  <si>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</si>
  <si>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</si>
  <si>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</si>
  <si>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</si>
  <si>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</si>
  <si>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</si>
  <si>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</si>
  <si>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</si>
  <si>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</si>
  <si>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</si>
  <si>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</si>
  <si>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</si>
  <si>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</si>
  <si>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</si>
  <si>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</si>
  <si>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</si>
  <si>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</si>
  <si>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</si>
  <si>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</si>
  <si>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</si>
  <si>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</si>
  <si>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</si>
  <si>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</si>
  <si>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</si>
  <si>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</si>
  <si>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</si>
  <si>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</si>
  <si>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</si>
  <si>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</si>
  <si>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</si>
  <si>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</si>
  <si>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</si>
  <si>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</si>
  <si>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</si>
  <si>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</si>
  <si>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</si>
  <si>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</si>
  <si>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</si>
  <si>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</si>
  <si>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</si>
  <si>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</si>
  <si>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</si>
  <si>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</si>
  <si>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</si>
  <si>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</si>
  <si>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</si>
  <si>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</si>
  <si>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</si>
  <si>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</si>
  <si>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</si>
  <si>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</si>
  <si>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</si>
  <si>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</si>
  <si>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</si>
  <si>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</si>
  <si>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</si>
  <si>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</si>
  <si>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</si>
  <si>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</si>
  <si>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</si>
  <si>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</si>
  <si>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</si>
  <si>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</si>
  <si>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</si>
  <si>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</si>
  <si>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</si>
  <si>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</si>
  <si>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</si>
  <si>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</si>
  <si>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</si>
  <si>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</si>
  <si>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</si>
  <si>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</si>
  <si>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</si>
  <si>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</si>
  <si>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</si>
  <si>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</si>
  <si>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</si>
  <si>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</si>
  <si>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</si>
  <si>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</si>
  <si>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</si>
  <si>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</si>
  <si>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</si>
  <si>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</si>
  <si>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</si>
  <si>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</si>
  <si>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</si>
  <si>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</si>
  <si>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</si>
  <si>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</si>
  <si>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</si>
  <si>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</si>
  <si>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</si>
  <si>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</si>
  <si>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</si>
  <si>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</si>
  <si>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</si>
  <si>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</si>
  <si>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</si>
  <si>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</si>
  <si>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</si>
  <si>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</si>
  <si>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</si>
  <si>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</si>
  <si>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</si>
  <si>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</si>
  <si>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</si>
  <si>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</si>
  <si>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</si>
  <si>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</si>
  <si>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</si>
  <si>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</si>
  <si>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</si>
  <si>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</si>
  <si>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</si>
  <si>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</si>
  <si>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</si>
  <si>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</si>
  <si>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</si>
  <si>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</si>
  <si>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</si>
  <si>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</si>
  <si>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</si>
  <si>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</si>
  <si>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</si>
  <si>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</si>
  <si>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</si>
  <si>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</si>
  <si>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</si>
  <si>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</si>
  <si>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</si>
  <si>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</si>
  <si>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</si>
  <si>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</si>
  <si>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</si>
  <si>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</si>
  <si>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</si>
  <si>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</si>
  <si>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</si>
  <si>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</si>
  <si>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</si>
  <si>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</si>
  <si>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</si>
  <si>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</si>
  <si>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</si>
  <si>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</si>
  <si>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</si>
  <si>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</si>
  <si>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</si>
  <si>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</si>
  <si>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</si>
  <si>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</si>
  <si>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</si>
  <si>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</si>
  <si>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</si>
  <si>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</si>
  <si>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</si>
  <si>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</si>
  <si>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</si>
  <si>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</si>
  <si>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</si>
  <si>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</si>
  <si>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</si>
  <si>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</si>
  <si>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</si>
  <si>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</si>
  <si>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</si>
  <si>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</si>
  <si>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</si>
  <si>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</si>
  <si>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</si>
  <si>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</si>
  <si>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</si>
  <si>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</si>
  <si>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</si>
  <si>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</si>
  <si>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</si>
  <si>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</si>
  <si>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</si>
  <si>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</si>
  <si>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</si>
  <si>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</si>
  <si>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</si>
  <si>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</si>
  <si>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</si>
  <si>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</si>
  <si>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</si>
  <si>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</si>
  <si>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</si>
  <si>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</si>
  <si>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</si>
  <si>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</si>
  <si>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</si>
  <si>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</si>
  <si>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</si>
  <si>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</si>
  <si>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</si>
  <si>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</si>
  <si>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</si>
  <si>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</si>
  <si>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</si>
  <si>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</si>
  <si>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</si>
  <si>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</si>
  <si>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</si>
  <si>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</si>
  <si>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</si>
  <si>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</si>
  <si>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</si>
  <si>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</si>
  <si>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</si>
  <si>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</si>
  <si>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</si>
  <si>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</si>
  <si>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</si>
  <si>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</si>
  <si>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</si>
  <si>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</si>
  <si>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</si>
  <si>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</si>
  <si>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</si>
  <si>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</si>
  <si>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</si>
  <si>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</si>
  <si>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</si>
  <si>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</si>
  <si>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</si>
  <si>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</si>
  <si>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</si>
  <si>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</si>
  <si>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</si>
  <si>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</si>
  <si>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</si>
  <si>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</si>
  <si>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</si>
  <si>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</si>
  <si>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</si>
  <si>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</si>
  <si>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</si>
  <si>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</si>
  <si>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</si>
  <si>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</si>
  <si>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</si>
  <si>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</si>
  <si>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</si>
  <si>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</si>
  <si>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</si>
  <si>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</si>
  <si>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</si>
  <si>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</si>
  <si>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</si>
  <si>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</si>
  <si>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</si>
  <si>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</si>
  <si>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</si>
  <si>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</si>
  <si>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</si>
  <si>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</si>
  <si>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</si>
  <si>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</si>
  <si>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</si>
  <si>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</si>
  <si>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</si>
  <si>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</si>
  <si>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</si>
  <si>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</si>
  <si>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</si>
  <si>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</si>
  <si>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</si>
  <si>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</si>
  <si>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</si>
  <si>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</si>
  <si>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</si>
  <si>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</si>
  <si>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</si>
  <si>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</si>
  <si>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</si>
  <si>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</si>
  <si>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</si>
  <si>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</si>
  <si>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</si>
  <si>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</si>
  <si>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</si>
  <si>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</si>
  <si>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</si>
  <si>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</si>
  <si>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</si>
  <si>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</si>
  <si>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</si>
  <si>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</si>
  <si>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</si>
  <si>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</si>
  <si>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</si>
  <si>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</si>
  <si>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</si>
  <si>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</si>
  <si>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</si>
  <si>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</si>
  <si>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</si>
  <si>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</si>
  <si>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</si>
  <si>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</si>
  <si>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</si>
  <si>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</si>
  <si>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</si>
  <si>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</si>
  <si>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</si>
  <si>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</si>
  <si>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</si>
  <si>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</si>
  <si>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</si>
  <si>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</si>
  <si>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</si>
  <si>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</si>
  <si>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</si>
  <si>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</si>
  <si>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</si>
  <si>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</si>
  <si>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</si>
  <si>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</si>
  <si>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</si>
  <si>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</si>
  <si>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</si>
  <si>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</si>
  <si>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</si>
  <si>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</si>
  <si>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</si>
  <si>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</si>
  <si>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</si>
  <si>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</si>
  <si>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</si>
  <si>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</si>
  <si>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</si>
  <si>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</si>
  <si>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</si>
  <si>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</si>
  <si>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</si>
  <si>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</si>
  <si>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</si>
  <si>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</si>
  <si>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</si>
  <si>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</si>
  <si>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</si>
  <si>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</si>
  <si>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</si>
  <si>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</si>
  <si>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</si>
  <si>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</si>
  <si>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</si>
  <si>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</si>
  <si>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</si>
  <si>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</si>
  <si>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</si>
  <si>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</si>
  <si>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</si>
  <si>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</si>
  <si>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</si>
  <si>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</si>
  <si>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</si>
  <si>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</si>
  <si>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</si>
  <si>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</si>
  <si>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</si>
  <si>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</si>
  <si>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</si>
  <si>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</si>
  <si>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</si>
  <si>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</si>
  <si>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</si>
  <si>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</si>
  <si>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</si>
  <si>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</si>
  <si>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</si>
  <si>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</si>
  <si>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</si>
  <si>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</si>
  <si>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</si>
  <si>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</si>
  <si>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</si>
  <si>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</si>
  <si>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</si>
  <si>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</si>
  <si>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</si>
  <si>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</si>
  <si>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</si>
  <si>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</si>
  <si>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</si>
  <si>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</si>
  <si>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</si>
  <si>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</si>
  <si>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</si>
  <si>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</si>
  <si>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</si>
  <si>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</si>
  <si>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</si>
  <si>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</si>
  <si>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</si>
  <si>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</si>
  <si>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</si>
  <si>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</si>
  <si>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</si>
  <si>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</si>
  <si>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</si>
  <si>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</si>
  <si>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</si>
  <si>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</si>
  <si>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</si>
  <si>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</si>
  <si>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</si>
  <si>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</si>
  <si>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</si>
  <si>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</si>
  <si>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</si>
  <si>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</si>
  <si>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</si>
  <si>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</si>
  <si>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</si>
  <si>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</si>
  <si>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</si>
  <si>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</si>
  <si>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</si>
  <si>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</si>
  <si>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</si>
  <si>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</si>
  <si>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</si>
  <si>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</si>
  <si>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</si>
  <si>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</si>
  <si>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</si>
  <si>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</si>
  <si>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</si>
  <si>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</si>
  <si>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</si>
  <si>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</si>
  <si>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</si>
  <si>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</si>
  <si>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</si>
  <si>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</si>
  <si>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</si>
  <si>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</si>
  <si>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</si>
  <si>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Összeg  (Ft )</t>
  </si>
  <si>
    <t>2016. évi eredeti előirányzat BEVÉTELEK</t>
  </si>
  <si>
    <t>Bruttó  hiány:</t>
  </si>
  <si>
    <t>Bruttó  többlet:</t>
  </si>
  <si>
    <t>Zárszámadási rendelet űrlapjainak összefüggései:</t>
  </si>
  <si>
    <t>Gépjárműadó</t>
  </si>
  <si>
    <t>Vagyoni típusú adók</t>
  </si>
  <si>
    <t>4.4.</t>
  </si>
  <si>
    <t>Kamera (Műv.Ház)</t>
  </si>
  <si>
    <t>Irodabútor Közös Hivatal)</t>
  </si>
  <si>
    <t>Nyomtató (Műv.Ház)</t>
  </si>
  <si>
    <t>Asdapter, fejlámpa (Műv.Ház)</t>
  </si>
  <si>
    <t>Mosogató, bojler, vízforraló (Műv.Ház)</t>
  </si>
  <si>
    <t>E-Kata szoftver</t>
  </si>
  <si>
    <t>Szoftver licence</t>
  </si>
  <si>
    <t>Pergola</t>
  </si>
  <si>
    <t>Faház strand</t>
  </si>
  <si>
    <t>Beléptető rendszer</t>
  </si>
  <si>
    <t>Közfoglalkoztatáshoz eszközök</t>
  </si>
  <si>
    <t>Szeméttartók</t>
  </si>
  <si>
    <t>Takarítókocsi</t>
  </si>
  <si>
    <t>Gépjármű</t>
  </si>
  <si>
    <t>Egyéb kisértékű tárgyi eszköz (nyomtató, porszívó, mikrohullámú sütő</t>
  </si>
  <si>
    <t>Teniszpálya terasz felújítás</t>
  </si>
  <si>
    <t>Nyilvános WC felújítás</t>
  </si>
  <si>
    <t>Strand kerítés felújítás</t>
  </si>
  <si>
    <t>Játszóterek felújítása</t>
  </si>
  <si>
    <t>Man teherautó daru felújítása</t>
  </si>
  <si>
    <t>József Attila Művelődési Ház</t>
  </si>
  <si>
    <t>Közös Önkormányzati Hivatal</t>
  </si>
  <si>
    <t>Balatonszárszói Nagyközségi Önkormányzat</t>
  </si>
  <si>
    <t>Sportegyesület</t>
  </si>
  <si>
    <t>Működési támogatás</t>
  </si>
  <si>
    <t>Nők a Balatonért</t>
  </si>
  <si>
    <t>MTTSZ Lövészklub</t>
  </si>
  <si>
    <t>Polgárőrség</t>
  </si>
  <si>
    <t>Turisztikai Egyesület</t>
  </si>
  <si>
    <t>Üdülőegyesület</t>
  </si>
  <si>
    <t>Iskola Alapítvány</t>
  </si>
  <si>
    <t>Balatonföldvár Kistérségi Vidékfejlesztési A</t>
  </si>
  <si>
    <t>Evangélikus Egyház</t>
  </si>
  <si>
    <t>Medicopter Alapítvány</t>
  </si>
  <si>
    <t>Mozgáskorlátozottak Szövetsége</t>
  </si>
  <si>
    <t>Balatonszárszói Idegenforgalmi Alapítvány</t>
  </si>
  <si>
    <t>Fiatalok Egyesülete</t>
  </si>
  <si>
    <t>Református Egyház</t>
  </si>
  <si>
    <t xml:space="preserve">Vasvári Zoltán </t>
  </si>
  <si>
    <t>Siketek és Nagyothallók Országos Szövetsége</t>
  </si>
  <si>
    <t>Gyermekjóléti Szolgálat</t>
  </si>
  <si>
    <t>Siófoki Állatvédő Alapítvány</t>
  </si>
  <si>
    <t>Vöröskereszt</t>
  </si>
  <si>
    <t>Vasutas Szövetség</t>
  </si>
  <si>
    <t>Üdülési támogatás</t>
  </si>
  <si>
    <t>Rónay Gyögy Bibliográfia megjelentetése</t>
  </si>
  <si>
    <t>Hátrányos helyzetű gyermekeknek karácsonyi ajándékcsomag</t>
  </si>
  <si>
    <t xml:space="preserve">Templom toronyórájának javítása, parókia fűtés, fürdőszoba, használt szolgálati autó </t>
  </si>
  <si>
    <t>Templom homlokzatára egyház jelképének és jelmondatának elhelyezése</t>
  </si>
  <si>
    <t>Rendezvények támogatása</t>
  </si>
  <si>
    <t>Eszköz vásárlás</t>
  </si>
  <si>
    <t>Állatorvosi költségek, kezelések, állateledel</t>
  </si>
  <si>
    <t>Rengezvények, kiadványok</t>
  </si>
  <si>
    <t>Rendezvények támogatása, működési költségek</t>
  </si>
  <si>
    <t>Versenyeken való részvétel</t>
  </si>
  <si>
    <t>Rendezvények, működési költségek</t>
  </si>
  <si>
    <t>Zeneiskola támogatása, költészet napja</t>
  </si>
  <si>
    <t>63.</t>
  </si>
  <si>
    <t>E) EGYÉB SAJÁTOS ESZKÖZOLDALI ELSZÁMOLÁSOK (58+59+60)</t>
  </si>
  <si>
    <t>III.Áltlános forgalmi adó elszámolások</t>
  </si>
  <si>
    <t>Szárszóért Nonprofit Kft.</t>
  </si>
  <si>
    <t>DRV Zrt.</t>
  </si>
  <si>
    <t>Siókom Kft.</t>
  </si>
  <si>
    <t>Munkáltatói kölcsön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</si>
</sst>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2" borderId="0" applyNumberFormat="0" applyBorder="0" applyAlignment="0" applyProtection="0"/>
    <xf numFmtId="0" fontId="68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6" borderId="0" applyNumberFormat="0" applyBorder="0" applyAlignment="0" applyProtection="0"/>
    <xf numFmtId="0" fontId="68" fillId="9" borderId="0" applyNumberFormat="0" applyBorder="0" applyAlignment="0" applyProtection="0"/>
    <xf numFmtId="0" fontId="68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3" borderId="0" applyNumberFormat="0" applyBorder="0" applyAlignment="0" applyProtection="0"/>
    <xf numFmtId="0" fontId="70" fillId="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71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14" borderId="7" applyNumberFormat="0" applyFont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2" borderId="0" applyNumberFormat="0" applyBorder="0" applyAlignment="0" applyProtection="0"/>
    <xf numFmtId="0" fontId="81" fillId="23" borderId="0" applyNumberFormat="0" applyBorder="0" applyAlignment="0" applyProtection="0"/>
    <xf numFmtId="0" fontId="82" fillId="21" borderId="1" applyNumberFormat="0" applyAlignment="0" applyProtection="0"/>
    <xf numFmtId="9" fontId="0" fillId="0" borderId="0" applyFont="0" applyFill="0" applyBorder="0" applyAlignment="0" applyProtection="0"/>
  </cellStyleXfs>
  <cellXfs count="78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 applyProtection="1">
      <alignment horizontal="lef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2" xfId="0" applyNumberFormat="1" applyFont="1" applyFill="1" applyBorder="1" applyAlignment="1" applyProtection="1">
      <alignment vertical="center"/>
      <protection locked="0"/>
    </xf>
    <xf numFmtId="49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1" xfId="0" applyNumberFormat="1" applyFont="1" applyFill="1" applyBorder="1" applyAlignment="1" applyProtection="1">
      <alignment horizontal="centerContinuous" vertical="center"/>
      <protection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44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38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38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44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right" vertical="center" indent="1"/>
    </xf>
    <xf numFmtId="0" fontId="13" fillId="0" borderId="35" xfId="0" applyFont="1" applyFill="1" applyBorder="1" applyAlignment="1" applyProtection="1">
      <alignment horizontal="left" vertical="center" indent="1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 horizontal="right"/>
      <protection/>
    </xf>
    <xf numFmtId="0" fontId="38" fillId="0" borderId="0" xfId="0" applyFont="1" applyAlignment="1" applyProtection="1">
      <alignment horizontal="center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33" xfId="0" applyFont="1" applyBorder="1" applyAlignment="1" applyProtection="1">
      <alignment horizontal="center" vertical="top" wrapText="1"/>
      <protection/>
    </xf>
    <xf numFmtId="0" fontId="38" fillId="0" borderId="12" xfId="0" applyFont="1" applyBorder="1" applyAlignment="1" applyProtection="1">
      <alignment horizontal="center" vertical="top" wrapText="1"/>
      <protection/>
    </xf>
    <xf numFmtId="0" fontId="38" fillId="0" borderId="13" xfId="0" applyFont="1" applyBorder="1" applyAlignment="1" applyProtection="1">
      <alignment horizontal="center" vertical="top" wrapText="1"/>
      <protection/>
    </xf>
    <xf numFmtId="0" fontId="38" fillId="25" borderId="14" xfId="0" applyFont="1" applyFill="1" applyBorder="1" applyAlignment="1" applyProtection="1">
      <alignment horizontal="center" vertical="top" wrapText="1"/>
      <protection/>
    </xf>
    <xf numFmtId="0" fontId="40" fillId="0" borderId="36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0" fillId="0" borderId="11" xfId="0" applyFont="1" applyBorder="1" applyAlignment="1" applyProtection="1">
      <alignment horizontal="left" vertical="top" wrapText="1"/>
      <protection locked="0"/>
    </xf>
    <xf numFmtId="9" fontId="40" fillId="0" borderId="36" xfId="69" applyFont="1" applyBorder="1" applyAlignment="1" applyProtection="1">
      <alignment horizontal="center" vertical="center" wrapText="1"/>
      <protection locked="0"/>
    </xf>
    <xf numFmtId="9" fontId="40" fillId="0" borderId="10" xfId="69" applyFont="1" applyBorder="1" applyAlignment="1" applyProtection="1">
      <alignment horizontal="center" vertical="center" wrapText="1"/>
      <protection locked="0"/>
    </xf>
    <xf numFmtId="9" fontId="40" fillId="0" borderId="11" xfId="69" applyFont="1" applyBorder="1" applyAlignment="1" applyProtection="1">
      <alignment horizontal="center" vertical="center" wrapText="1"/>
      <protection locked="0"/>
    </xf>
    <xf numFmtId="166" fontId="40" fillId="0" borderId="36" xfId="40" applyNumberFormat="1" applyFont="1" applyBorder="1" applyAlignment="1" applyProtection="1">
      <alignment horizontal="center" vertical="center" wrapText="1"/>
      <protection locked="0"/>
    </xf>
    <xf numFmtId="166" fontId="40" fillId="0" borderId="10" xfId="40" applyNumberFormat="1" applyFont="1" applyBorder="1" applyAlignment="1" applyProtection="1">
      <alignment horizontal="center" vertical="center" wrapText="1"/>
      <protection locked="0"/>
    </xf>
    <xf numFmtId="166" fontId="40" fillId="0" borderId="11" xfId="40" applyNumberFormat="1" applyFont="1" applyBorder="1" applyAlignment="1" applyProtection="1">
      <alignment horizontal="center" vertical="center" wrapText="1"/>
      <protection locked="0"/>
    </xf>
    <xf numFmtId="166" fontId="40" fillId="0" borderId="14" xfId="40" applyNumberFormat="1" applyFont="1" applyBorder="1" applyAlignment="1" applyProtection="1">
      <alignment horizontal="center" vertical="center" wrapText="1"/>
      <protection/>
    </xf>
    <xf numFmtId="166" fontId="40" fillId="0" borderId="59" xfId="40" applyNumberFormat="1" applyFont="1" applyBorder="1" applyAlignment="1" applyProtection="1">
      <alignment horizontal="center" vertical="top" wrapText="1"/>
      <protection locked="0"/>
    </xf>
    <xf numFmtId="166" fontId="40" fillId="0" borderId="17" xfId="40" applyNumberFormat="1" applyFont="1" applyBorder="1" applyAlignment="1" applyProtection="1">
      <alignment horizontal="center" vertical="top" wrapText="1"/>
      <protection locked="0"/>
    </xf>
    <xf numFmtId="166" fontId="40" fillId="0" borderId="58" xfId="40" applyNumberFormat="1" applyFont="1" applyBorder="1" applyAlignment="1" applyProtection="1">
      <alignment horizontal="center" vertical="top" wrapText="1"/>
      <protection locked="0"/>
    </xf>
    <xf numFmtId="166" fontId="40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3" xfId="0" applyFont="1" applyFill="1" applyBorder="1" applyAlignment="1" applyProtection="1">
      <alignment horizontal="right" vertical="center" wrapText="1" indent="1"/>
      <protection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1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7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7" xfId="0" applyNumberFormat="1" applyFont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35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6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3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7" xfId="6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8" xfId="0" applyNumberForma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0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1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3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3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5" xfId="0" applyFont="1" applyBorder="1" applyAlignment="1" applyProtection="1">
      <alignment horizontal="center" wrapText="1"/>
      <protection/>
    </xf>
    <xf numFmtId="49" fontId="13" fillId="0" borderId="45" xfId="60" applyNumberFormat="1" applyFont="1" applyFill="1" applyBorder="1" applyAlignment="1" applyProtection="1">
      <alignment horizontal="center" vertical="center" wrapText="1"/>
      <protection/>
    </xf>
    <xf numFmtId="49" fontId="13" fillId="0" borderId="48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1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0" xfId="0" applyNumberFormat="1" applyFont="1" applyFill="1" applyBorder="1" applyAlignment="1" applyProtection="1">
      <alignment horizontal="right" vertical="center"/>
      <protection/>
    </xf>
    <xf numFmtId="49" fontId="13" fillId="0" borderId="45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1" xfId="60" applyFont="1" applyFill="1" applyBorder="1" applyAlignment="1" applyProtection="1" quotePrefix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36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35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1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2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5" xfId="62" applyFont="1" applyFill="1" applyBorder="1" applyAlignment="1" applyProtection="1">
      <alignment vertical="center" wrapText="1"/>
      <protection/>
    </xf>
    <xf numFmtId="173" fontId="13" fillId="0" borderId="35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3" fillId="0" borderId="0" xfId="0" applyFont="1" applyAlignment="1" applyProtection="1">
      <alignment horizontal="right" vertical="top"/>
      <protection/>
    </xf>
    <xf numFmtId="0" fontId="43" fillId="0" borderId="0" xfId="0" applyFont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0" fontId="3" fillId="0" borderId="65" xfId="0" applyFont="1" applyBorder="1" applyAlignment="1">
      <alignment horizontal="left" vertical="center"/>
    </xf>
    <xf numFmtId="0" fontId="3" fillId="0" borderId="76" xfId="0" applyFont="1" applyBorder="1" applyAlignment="1">
      <alignment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 applyProtection="1">
      <alignment wrapText="1"/>
      <protection/>
    </xf>
    <xf numFmtId="164" fontId="4" fillId="0" borderId="19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44" fillId="0" borderId="77" xfId="0" applyNumberFormat="1" applyFont="1" applyFill="1" applyBorder="1" applyAlignment="1" applyProtection="1">
      <alignment horizontal="right" vertical="center"/>
      <protection locked="0"/>
    </xf>
    <xf numFmtId="3" fontId="44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6" xfId="0" applyNumberFormat="1" applyFont="1" applyFill="1" applyBorder="1" applyAlignment="1">
      <alignment horizontal="right" vertical="center" wrapText="1"/>
    </xf>
    <xf numFmtId="4" fontId="30" fillId="0" borderId="46" xfId="0" applyNumberFormat="1" applyFont="1" applyFill="1" applyBorder="1" applyAlignment="1">
      <alignment horizontal="right" vertical="center" wrapText="1"/>
    </xf>
    <xf numFmtId="3" fontId="45" fillId="0" borderId="47" xfId="0" applyNumberFormat="1" applyFont="1" applyFill="1" applyBorder="1" applyAlignment="1" applyProtection="1">
      <alignment horizontal="right" vertical="center"/>
      <protection locked="0"/>
    </xf>
    <xf numFmtId="3" fontId="45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4" fillId="0" borderId="47" xfId="0" applyNumberFormat="1" applyFont="1" applyFill="1" applyBorder="1" applyAlignment="1" applyProtection="1">
      <alignment horizontal="right" vertical="center"/>
      <protection locked="0"/>
    </xf>
    <xf numFmtId="3" fontId="44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78" xfId="0" applyNumberFormat="1" applyFont="1" applyFill="1" applyBorder="1" applyAlignment="1" applyProtection="1">
      <alignment horizontal="right" vertical="center"/>
      <protection locked="0"/>
    </xf>
    <xf numFmtId="3" fontId="44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79" xfId="0" applyNumberFormat="1" applyFont="1" applyFill="1" applyBorder="1" applyAlignment="1">
      <alignment horizontal="right" vertical="center" wrapText="1"/>
    </xf>
    <xf numFmtId="164" fontId="30" fillId="0" borderId="25" xfId="0" applyNumberFormat="1" applyFont="1" applyFill="1" applyBorder="1" applyAlignment="1">
      <alignment vertical="center"/>
    </xf>
    <xf numFmtId="4" fontId="44" fillId="0" borderId="25" xfId="0" applyNumberFormat="1" applyFont="1" applyFill="1" applyBorder="1" applyAlignment="1" applyProtection="1">
      <alignment vertical="center" wrapText="1"/>
      <protection locked="0"/>
    </xf>
    <xf numFmtId="164" fontId="30" fillId="0" borderId="77" xfId="0" applyNumberFormat="1" applyFont="1" applyFill="1" applyBorder="1" applyAlignment="1" applyProtection="1">
      <alignment horizontal="right" vertical="center" wrapText="1"/>
      <protection/>
    </xf>
    <xf numFmtId="164" fontId="30" fillId="0" borderId="47" xfId="0" applyNumberFormat="1" applyFont="1" applyFill="1" applyBorder="1" applyAlignment="1" applyProtection="1">
      <alignment horizontal="right" vertical="center" wrapText="1"/>
      <protection/>
    </xf>
    <xf numFmtId="3" fontId="44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79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5" xfId="0" applyNumberFormat="1" applyFont="1" applyFill="1" applyBorder="1" applyAlignment="1">
      <alignment horizontal="right" vertical="center" wrapText="1"/>
    </xf>
    <xf numFmtId="3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0" applyNumberFormat="1" applyFont="1" applyFill="1" applyBorder="1" applyAlignment="1">
      <alignment horizontal="right" vertical="center" wrapText="1" indent="1"/>
    </xf>
    <xf numFmtId="3" fontId="12" fillId="0" borderId="15" xfId="0" applyNumberFormat="1" applyFont="1" applyFill="1" applyBorder="1" applyAlignment="1">
      <alignment horizontal="right" vertical="center" wrapText="1" indent="1"/>
    </xf>
    <xf numFmtId="172" fontId="46" fillId="0" borderId="35" xfId="62" applyNumberFormat="1" applyFont="1" applyFill="1" applyBorder="1" applyAlignment="1" applyProtection="1">
      <alignment horizontal="right" vertical="center" wrapText="1"/>
      <protection locked="0"/>
    </xf>
    <xf numFmtId="172" fontId="46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46" fillId="0" borderId="10" xfId="62" applyNumberFormat="1" applyFont="1" applyFill="1" applyBorder="1" applyAlignment="1" applyProtection="1">
      <alignment horizontal="right" vertical="center" wrapText="1"/>
      <protection/>
    </xf>
    <xf numFmtId="172" fontId="46" fillId="0" borderId="17" xfId="62" applyNumberFormat="1" applyFont="1" applyFill="1" applyBorder="1" applyAlignment="1" applyProtection="1">
      <alignment horizontal="right" vertical="center" wrapText="1"/>
      <protection/>
    </xf>
    <xf numFmtId="172" fontId="4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/>
    </xf>
    <xf numFmtId="172" fontId="48" fillId="0" borderId="17" xfId="62" applyNumberFormat="1" applyFont="1" applyFill="1" applyBorder="1" applyAlignment="1" applyProtection="1">
      <alignment horizontal="right" vertical="center" wrapText="1"/>
      <protection/>
    </xf>
    <xf numFmtId="172" fontId="46" fillId="0" borderId="20" xfId="62" applyNumberFormat="1" applyFont="1" applyFill="1" applyBorder="1" applyAlignment="1" applyProtection="1">
      <alignment horizontal="right" vertical="center" wrapText="1"/>
      <protection/>
    </xf>
    <xf numFmtId="172" fontId="46" fillId="0" borderId="21" xfId="62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5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35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left" vertical="center" wrapText="1" indent="2"/>
    </xf>
    <xf numFmtId="164" fontId="3" fillId="0" borderId="80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2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0" fillId="0" borderId="81" xfId="0" applyNumberFormat="1" applyFill="1" applyBorder="1" applyAlignment="1" applyProtection="1">
      <alignment horizontal="left" vertical="center" wrapText="1"/>
      <protection locked="0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80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2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64" fontId="6" fillId="0" borderId="82" xfId="0" applyNumberFormat="1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 quotePrefix="1">
      <alignment horizontal="center" vertical="center"/>
      <protection/>
    </xf>
    <xf numFmtId="0" fontId="6" fillId="0" borderId="60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2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82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6" fillId="0" borderId="62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justify" vertical="center" wrapText="1"/>
    </xf>
    <xf numFmtId="0" fontId="6" fillId="0" borderId="31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48" xfId="62" applyFont="1" applyFill="1" applyBorder="1" applyAlignment="1" applyProtection="1">
      <alignment horizontal="center" vertical="center" wrapText="1"/>
      <protection/>
    </xf>
    <xf numFmtId="0" fontId="33" fillId="0" borderId="33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32" fillId="0" borderId="35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5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5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wrapText="1"/>
      <protection/>
    </xf>
    <xf numFmtId="0" fontId="38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E5" sqref="E5"/>
    </sheetView>
  </sheetViews>
  <sheetFormatPr defaultColWidth="9.00390625" defaultRowHeight="12.75"/>
  <cols>
    <col min="1" max="1" width="46.375" style="251" customWidth="1"/>
    <col min="2" max="2" width="66.125" style="251" customWidth="1"/>
    <col min="3" max="16384" width="9.375" style="251" customWidth="1"/>
  </cols>
  <sheetData>
    <row r="1" ht="18.75">
      <c r="A1" s="437" t="s">
        <v>709</v>
      </c>
    </row>
    <row r="3" spans="1:2" ht="12.75">
      <c r="A3" s="438"/>
      <c r="B3" s="438"/>
    </row>
    <row r="4" spans="1:2" ht="15.75">
      <c r="A4" s="412" t="s">
        <v>706</v>
      </c>
      <c r="B4" s="439"/>
    </row>
    <row r="5" spans="1:2" s="440" customFormat="1" ht="12.75">
      <c r="A5" s="438"/>
      <c r="B5" s="438"/>
    </row>
    <row r="6" spans="1:2" ht="12.75">
      <c r="A6" s="438" t="s">
        <v>505</v>
      </c>
      <c r="B6" s="438" t="s">
        <v>506</v>
      </c>
    </row>
    <row r="7" spans="1:2" ht="12.75">
      <c r="A7" s="438" t="s">
        <v>507</v>
      </c>
      <c r="B7" s="438" t="s">
        <v>508</v>
      </c>
    </row>
    <row r="8" spans="1:2" ht="12.75">
      <c r="A8" s="438" t="s">
        <v>509</v>
      </c>
      <c r="B8" s="438" t="s">
        <v>510</v>
      </c>
    </row>
    <row r="9" spans="1:2" ht="12.75">
      <c r="A9" s="438"/>
      <c r="B9" s="438"/>
    </row>
    <row r="10" spans="1:2" ht="15.75">
      <c r="A10" s="412" t="str">
        <f>+CONCATENATE(LEFT(A4,4),". évi módosított előirányzat BEVÉTELEK")</f>
        <v>2016. évi módosított előirányzat BEVÉTELEK</v>
      </c>
      <c r="B10" s="439"/>
    </row>
    <row r="11" spans="1:2" ht="12.75">
      <c r="A11" s="438"/>
      <c r="B11" s="438"/>
    </row>
    <row r="12" spans="1:2" s="440" customFormat="1" ht="12.75">
      <c r="A12" s="438" t="s">
        <v>511</v>
      </c>
      <c r="B12" s="438" t="s">
        <v>517</v>
      </c>
    </row>
    <row r="13" spans="1:2" ht="12.75">
      <c r="A13" s="438" t="s">
        <v>512</v>
      </c>
      <c r="B13" s="438" t="s">
        <v>518</v>
      </c>
    </row>
    <row r="14" spans="1:2" ht="12.75">
      <c r="A14" s="438" t="s">
        <v>513</v>
      </c>
      <c r="B14" s="438" t="s">
        <v>519</v>
      </c>
    </row>
    <row r="15" spans="1:2" ht="12.75">
      <c r="A15" s="438"/>
      <c r="B15" s="438"/>
    </row>
    <row r="16" spans="1:2" ht="14.25">
      <c r="A16" s="441" t="str">
        <f>+CONCATENATE(LEFT(A4,4),". évi teljesítés BEVÉTELEK")</f>
        <v>2016. évi teljesítés BEVÉTELEK</v>
      </c>
      <c r="B16" s="439"/>
    </row>
    <row r="17" spans="1:2" ht="12.75">
      <c r="A17" s="438"/>
      <c r="B17" s="438"/>
    </row>
    <row r="18" spans="1:2" ht="12.75">
      <c r="A18" s="438" t="s">
        <v>514</v>
      </c>
      <c r="B18" s="438" t="s">
        <v>520</v>
      </c>
    </row>
    <row r="19" spans="1:2" ht="12.75">
      <c r="A19" s="438" t="s">
        <v>515</v>
      </c>
      <c r="B19" s="438" t="s">
        <v>521</v>
      </c>
    </row>
    <row r="20" spans="1:2" ht="12.75">
      <c r="A20" s="438" t="s">
        <v>516</v>
      </c>
      <c r="B20" s="438" t="s">
        <v>522</v>
      </c>
    </row>
    <row r="21" spans="1:2" ht="12.75">
      <c r="A21" s="438"/>
      <c r="B21" s="438"/>
    </row>
    <row r="22" spans="1:2" ht="15.75">
      <c r="A22" s="412" t="str">
        <f>+CONCATENATE(LEFT(A4,4),". évi eredeti előirányzat KIADÁSOK")</f>
        <v>2016. évi eredeti előirányzat KIADÁSOK</v>
      </c>
      <c r="B22" s="439"/>
    </row>
    <row r="23" spans="1:2" ht="12.75">
      <c r="A23" s="438"/>
      <c r="B23" s="438"/>
    </row>
    <row r="24" spans="1:2" ht="12.75">
      <c r="A24" s="438" t="s">
        <v>523</v>
      </c>
      <c r="B24" s="438" t="s">
        <v>529</v>
      </c>
    </row>
    <row r="25" spans="1:2" ht="12.75">
      <c r="A25" s="438" t="s">
        <v>502</v>
      </c>
      <c r="B25" s="438" t="s">
        <v>530</v>
      </c>
    </row>
    <row r="26" spans="1:2" ht="12.75">
      <c r="A26" s="438" t="s">
        <v>524</v>
      </c>
      <c r="B26" s="438" t="s">
        <v>531</v>
      </c>
    </row>
    <row r="27" spans="1:2" ht="12.75">
      <c r="A27" s="438"/>
      <c r="B27" s="438"/>
    </row>
    <row r="28" spans="1:2" ht="15.75">
      <c r="A28" s="412" t="str">
        <f>+CONCATENATE(LEFT(A4,4),". évi módosított előirányzat KIADÁSOK")</f>
        <v>2016. évi módosított előirányzat KIADÁSOK</v>
      </c>
      <c r="B28" s="439"/>
    </row>
    <row r="29" spans="1:2" ht="12.75">
      <c r="A29" s="438"/>
      <c r="B29" s="438"/>
    </row>
    <row r="30" spans="1:2" ht="12.75">
      <c r="A30" s="438" t="s">
        <v>525</v>
      </c>
      <c r="B30" s="438" t="s">
        <v>536</v>
      </c>
    </row>
    <row r="31" spans="1:2" ht="12.75">
      <c r="A31" s="438" t="s">
        <v>503</v>
      </c>
      <c r="B31" s="438" t="s">
        <v>533</v>
      </c>
    </row>
    <row r="32" spans="1:2" ht="12.75">
      <c r="A32" s="438" t="s">
        <v>526</v>
      </c>
      <c r="B32" s="438" t="s">
        <v>532</v>
      </c>
    </row>
    <row r="33" spans="1:2" ht="12.75">
      <c r="A33" s="438"/>
      <c r="B33" s="438"/>
    </row>
    <row r="34" spans="1:2" ht="15.75">
      <c r="A34" s="442" t="str">
        <f>+CONCATENATE(LEFT(A4,4),". évi teljesítés KIADÁSOK")</f>
        <v>2016. évi teljesítés KIADÁSOK</v>
      </c>
      <c r="B34" s="439"/>
    </row>
    <row r="35" spans="1:2" ht="12.75">
      <c r="A35" s="438"/>
      <c r="B35" s="438"/>
    </row>
    <row r="36" spans="1:2" ht="12.75">
      <c r="A36" s="438" t="s">
        <v>527</v>
      </c>
      <c r="B36" s="438" t="s">
        <v>537</v>
      </c>
    </row>
    <row r="37" spans="1:2" ht="12.75">
      <c r="A37" s="438" t="s">
        <v>504</v>
      </c>
      <c r="B37" s="438" t="s">
        <v>535</v>
      </c>
    </row>
    <row r="38" spans="1:2" ht="12.75">
      <c r="A38" s="438" t="s">
        <v>528</v>
      </c>
      <c r="B38" s="438" t="s">
        <v>534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Layout"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59" t="s">
        <v>2</v>
      </c>
      <c r="B1" s="659"/>
      <c r="C1" s="659"/>
      <c r="D1" s="659"/>
      <c r="E1" s="659"/>
      <c r="F1" s="659"/>
      <c r="G1" s="659"/>
      <c r="H1" s="661" t="str">
        <f>+CONCATENATE("4. melléklet a9/",LEFT(ÖSSZEFÜGGÉSEK!A4,4)+1,". (V.30.) önkormányzati rendelethez")</f>
        <v>4. melléklet a9/2017. (V.30.) önkormányzati rendelethez</v>
      </c>
    </row>
    <row r="2" spans="1:8" ht="23.25" customHeight="1" thickBot="1">
      <c r="A2" s="26"/>
      <c r="B2" s="10"/>
      <c r="C2" s="10"/>
      <c r="D2" s="10"/>
      <c r="E2" s="10"/>
      <c r="F2" s="598"/>
      <c r="G2" s="596" t="str">
        <f>'3.sz.mell.'!G2</f>
        <v>Forintban!</v>
      </c>
      <c r="H2" s="661"/>
    </row>
    <row r="3" spans="1:8" s="6" customFormat="1" ht="48.75" customHeight="1" thickBot="1">
      <c r="A3" s="27" t="s">
        <v>56</v>
      </c>
      <c r="B3" s="28" t="s">
        <v>54</v>
      </c>
      <c r="C3" s="28" t="s">
        <v>55</v>
      </c>
      <c r="D3" s="28" t="str">
        <f>+'3.sz.mell.'!D3</f>
        <v>Felhasználás 2015. XII.31-ig</v>
      </c>
      <c r="E3" s="28" t="str">
        <f>+'3.sz.mell.'!E3</f>
        <v>2016. évi módosított előirányzat</v>
      </c>
      <c r="F3" s="82" t="str">
        <f>+'3.sz.mell.'!F3</f>
        <v>2016. évi teljesítés</v>
      </c>
      <c r="G3" s="81" t="str">
        <f>+'3.sz.mell.'!G3</f>
        <v>Összes teljesítés 2016. dec. 31-ig</v>
      </c>
      <c r="H3" s="661"/>
    </row>
    <row r="4" spans="1:8" s="10" customFormat="1" ht="15" customHeight="1" thickBot="1">
      <c r="A4" s="405" t="s">
        <v>411</v>
      </c>
      <c r="B4" s="406" t="s">
        <v>412</v>
      </c>
      <c r="C4" s="406" t="s">
        <v>413</v>
      </c>
      <c r="D4" s="406" t="s">
        <v>414</v>
      </c>
      <c r="E4" s="406" t="s">
        <v>415</v>
      </c>
      <c r="F4" s="49" t="s">
        <v>492</v>
      </c>
      <c r="G4" s="407" t="s">
        <v>538</v>
      </c>
      <c r="H4" s="661"/>
    </row>
    <row r="5" spans="1:8" ht="15.75" customHeight="1">
      <c r="A5" s="17" t="s">
        <v>728</v>
      </c>
      <c r="B5" s="2">
        <v>740780</v>
      </c>
      <c r="C5" s="275">
        <v>2016</v>
      </c>
      <c r="D5" s="2"/>
      <c r="E5" s="2"/>
      <c r="F5" s="50">
        <v>740780</v>
      </c>
      <c r="G5" s="51">
        <f>+D5+F5</f>
        <v>740780</v>
      </c>
      <c r="H5" s="661"/>
    </row>
    <row r="6" spans="1:8" ht="15.75" customHeight="1">
      <c r="A6" s="17" t="s">
        <v>729</v>
      </c>
      <c r="B6" s="2">
        <v>4773575</v>
      </c>
      <c r="C6" s="275">
        <v>2016</v>
      </c>
      <c r="D6" s="2"/>
      <c r="E6" s="2"/>
      <c r="F6" s="50">
        <v>4773575</v>
      </c>
      <c r="G6" s="51">
        <f aca="true" t="shared" si="0" ref="G6:G23">+D6+F6</f>
        <v>4773575</v>
      </c>
      <c r="H6" s="661"/>
    </row>
    <row r="7" spans="1:8" ht="15.75" customHeight="1">
      <c r="A7" s="17" t="s">
        <v>730</v>
      </c>
      <c r="B7" s="2">
        <v>1987300</v>
      </c>
      <c r="C7" s="275">
        <v>2016</v>
      </c>
      <c r="D7" s="2"/>
      <c r="E7" s="2"/>
      <c r="F7" s="50">
        <v>1987300</v>
      </c>
      <c r="G7" s="51">
        <f t="shared" si="0"/>
        <v>1987300</v>
      </c>
      <c r="H7" s="661"/>
    </row>
    <row r="8" spans="1:8" ht="15.75" customHeight="1">
      <c r="A8" s="17" t="s">
        <v>731</v>
      </c>
      <c r="B8" s="2">
        <v>1564448</v>
      </c>
      <c r="C8" s="275">
        <v>2016</v>
      </c>
      <c r="D8" s="2"/>
      <c r="E8" s="2"/>
      <c r="F8" s="50">
        <v>1564448</v>
      </c>
      <c r="G8" s="51">
        <f t="shared" si="0"/>
        <v>1564448</v>
      </c>
      <c r="H8" s="661"/>
    </row>
    <row r="9" spans="1:8" ht="15.75" customHeight="1">
      <c r="A9" s="17" t="s">
        <v>732</v>
      </c>
      <c r="B9" s="2">
        <v>1852295</v>
      </c>
      <c r="C9" s="275">
        <v>2016</v>
      </c>
      <c r="D9" s="2"/>
      <c r="E9" s="2"/>
      <c r="F9" s="50">
        <v>1852295</v>
      </c>
      <c r="G9" s="51">
        <f t="shared" si="0"/>
        <v>1852295</v>
      </c>
      <c r="H9" s="661"/>
    </row>
    <row r="10" spans="1:8" ht="15.75" customHeight="1">
      <c r="A10" s="17"/>
      <c r="B10" s="2"/>
      <c r="C10" s="275"/>
      <c r="D10" s="2"/>
      <c r="E10" s="2"/>
      <c r="F10" s="50"/>
      <c r="G10" s="51">
        <f t="shared" si="0"/>
        <v>0</v>
      </c>
      <c r="H10" s="661"/>
    </row>
    <row r="11" spans="1:8" ht="15.75" customHeight="1">
      <c r="A11" s="17"/>
      <c r="B11" s="2"/>
      <c r="C11" s="275"/>
      <c r="D11" s="2"/>
      <c r="E11" s="2"/>
      <c r="F11" s="50"/>
      <c r="G11" s="51">
        <f t="shared" si="0"/>
        <v>0</v>
      </c>
      <c r="H11" s="661"/>
    </row>
    <row r="12" spans="1:8" ht="15.75" customHeight="1">
      <c r="A12" s="17"/>
      <c r="B12" s="2"/>
      <c r="C12" s="275"/>
      <c r="D12" s="2"/>
      <c r="E12" s="2"/>
      <c r="F12" s="50"/>
      <c r="G12" s="51">
        <f t="shared" si="0"/>
        <v>0</v>
      </c>
      <c r="H12" s="661"/>
    </row>
    <row r="13" spans="1:8" ht="15.75" customHeight="1">
      <c r="A13" s="17"/>
      <c r="B13" s="2"/>
      <c r="C13" s="275"/>
      <c r="D13" s="2"/>
      <c r="E13" s="2"/>
      <c r="F13" s="50"/>
      <c r="G13" s="51">
        <f t="shared" si="0"/>
        <v>0</v>
      </c>
      <c r="H13" s="661"/>
    </row>
    <row r="14" spans="1:8" ht="15.75" customHeight="1">
      <c r="A14" s="17"/>
      <c r="B14" s="2"/>
      <c r="C14" s="275"/>
      <c r="D14" s="2"/>
      <c r="E14" s="2"/>
      <c r="F14" s="50"/>
      <c r="G14" s="51">
        <f t="shared" si="0"/>
        <v>0</v>
      </c>
      <c r="H14" s="661"/>
    </row>
    <row r="15" spans="1:8" ht="15.75" customHeight="1">
      <c r="A15" s="17"/>
      <c r="B15" s="2"/>
      <c r="C15" s="275"/>
      <c r="D15" s="2"/>
      <c r="E15" s="2"/>
      <c r="F15" s="50"/>
      <c r="G15" s="51">
        <f t="shared" si="0"/>
        <v>0</v>
      </c>
      <c r="H15" s="661"/>
    </row>
    <row r="16" spans="1:8" ht="15.75" customHeight="1">
      <c r="A16" s="17"/>
      <c r="B16" s="2"/>
      <c r="C16" s="275"/>
      <c r="D16" s="2"/>
      <c r="E16" s="2"/>
      <c r="F16" s="50"/>
      <c r="G16" s="51">
        <f t="shared" si="0"/>
        <v>0</v>
      </c>
      <c r="H16" s="661"/>
    </row>
    <row r="17" spans="1:8" ht="15.75" customHeight="1">
      <c r="A17" s="17"/>
      <c r="B17" s="2"/>
      <c r="C17" s="275"/>
      <c r="D17" s="2"/>
      <c r="E17" s="2"/>
      <c r="F17" s="50"/>
      <c r="G17" s="51">
        <f t="shared" si="0"/>
        <v>0</v>
      </c>
      <c r="H17" s="661"/>
    </row>
    <row r="18" spans="1:8" ht="15.75" customHeight="1">
      <c r="A18" s="17"/>
      <c r="B18" s="2"/>
      <c r="C18" s="275"/>
      <c r="D18" s="2"/>
      <c r="E18" s="2"/>
      <c r="F18" s="50"/>
      <c r="G18" s="51">
        <f t="shared" si="0"/>
        <v>0</v>
      </c>
      <c r="H18" s="661"/>
    </row>
    <row r="19" spans="1:8" ht="15.75" customHeight="1">
      <c r="A19" s="17"/>
      <c r="B19" s="2"/>
      <c r="C19" s="275"/>
      <c r="D19" s="2"/>
      <c r="E19" s="2"/>
      <c r="F19" s="50"/>
      <c r="G19" s="51">
        <f t="shared" si="0"/>
        <v>0</v>
      </c>
      <c r="H19" s="661"/>
    </row>
    <row r="20" spans="1:8" ht="15.75" customHeight="1">
      <c r="A20" s="17"/>
      <c r="B20" s="2"/>
      <c r="C20" s="275"/>
      <c r="D20" s="2"/>
      <c r="E20" s="2"/>
      <c r="F20" s="50"/>
      <c r="G20" s="51">
        <f t="shared" si="0"/>
        <v>0</v>
      </c>
      <c r="H20" s="661"/>
    </row>
    <row r="21" spans="1:8" ht="15.75" customHeight="1">
      <c r="A21" s="17"/>
      <c r="B21" s="2"/>
      <c r="C21" s="275"/>
      <c r="D21" s="2"/>
      <c r="E21" s="2"/>
      <c r="F21" s="50"/>
      <c r="G21" s="51">
        <f t="shared" si="0"/>
        <v>0</v>
      </c>
      <c r="H21" s="661"/>
    </row>
    <row r="22" spans="1:8" ht="15.75" customHeight="1">
      <c r="A22" s="17"/>
      <c r="B22" s="2"/>
      <c r="C22" s="275"/>
      <c r="D22" s="2"/>
      <c r="E22" s="2"/>
      <c r="F22" s="50"/>
      <c r="G22" s="51">
        <f t="shared" si="0"/>
        <v>0</v>
      </c>
      <c r="H22" s="661"/>
    </row>
    <row r="23" spans="1:8" ht="15.75" customHeight="1" thickBot="1">
      <c r="A23" s="18"/>
      <c r="B23" s="3"/>
      <c r="C23" s="276"/>
      <c r="D23" s="3"/>
      <c r="E23" s="3"/>
      <c r="F23" s="52"/>
      <c r="G23" s="51">
        <f t="shared" si="0"/>
        <v>0</v>
      </c>
      <c r="H23" s="661"/>
    </row>
    <row r="24" spans="1:8" s="16" customFormat="1" ht="18" customHeight="1" thickBot="1">
      <c r="A24" s="29" t="s">
        <v>52</v>
      </c>
      <c r="B24" s="14">
        <f>SUM(B5:B23)</f>
        <v>10918398</v>
      </c>
      <c r="C24" s="21"/>
      <c r="D24" s="14">
        <f>SUM(D5:D23)</f>
        <v>0</v>
      </c>
      <c r="E24" s="14">
        <f>SUM(E5:E23)</f>
        <v>0</v>
      </c>
      <c r="F24" s="14">
        <f>SUM(F5:F23)</f>
        <v>10918398</v>
      </c>
      <c r="G24" s="15">
        <f>SUM(G5:G23)</f>
        <v>10918398</v>
      </c>
      <c r="H24" s="661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&amp;CBalatonszárszói Önkormányzat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Layout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76" t="s">
        <v>0</v>
      </c>
      <c r="B1" s="676"/>
      <c r="C1" s="676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66" t="str">
        <f>+CONCATENATE("5. melléklet a 9/",LEFT(ÖSSZEFÜGGÉSEK!A4,4)+1,". (V.30.) önkormányzati rendelethez    ")</f>
        <v>5. melléklet a 9/2017. (V.30.)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99"/>
      <c r="M2" s="597" t="str">
        <f>'4.sz.mell.'!G2</f>
        <v>Forintban!</v>
      </c>
      <c r="N2" s="666"/>
    </row>
    <row r="3" spans="1:14" ht="13.5" thickBot="1">
      <c r="A3" s="682" t="s">
        <v>90</v>
      </c>
      <c r="B3" s="680" t="s">
        <v>178</v>
      </c>
      <c r="C3" s="680"/>
      <c r="D3" s="680"/>
      <c r="E3" s="680"/>
      <c r="F3" s="680"/>
      <c r="G3" s="680"/>
      <c r="H3" s="680"/>
      <c r="I3" s="680"/>
      <c r="J3" s="671" t="s">
        <v>180</v>
      </c>
      <c r="K3" s="671"/>
      <c r="L3" s="671"/>
      <c r="M3" s="671"/>
      <c r="N3" s="666"/>
    </row>
    <row r="4" spans="1:14" ht="15" customHeight="1" thickBot="1">
      <c r="A4" s="683"/>
      <c r="B4" s="662" t="s">
        <v>181</v>
      </c>
      <c r="C4" s="679" t="s">
        <v>182</v>
      </c>
      <c r="D4" s="675" t="s">
        <v>176</v>
      </c>
      <c r="E4" s="675"/>
      <c r="F4" s="675"/>
      <c r="G4" s="675"/>
      <c r="H4" s="675"/>
      <c r="I4" s="675"/>
      <c r="J4" s="672"/>
      <c r="K4" s="672"/>
      <c r="L4" s="672"/>
      <c r="M4" s="672"/>
      <c r="N4" s="666"/>
    </row>
    <row r="5" spans="1:14" ht="21.75" thickBot="1">
      <c r="A5" s="683"/>
      <c r="B5" s="662"/>
      <c r="C5" s="679"/>
      <c r="D5" s="54" t="s">
        <v>181</v>
      </c>
      <c r="E5" s="54" t="s">
        <v>182</v>
      </c>
      <c r="F5" s="54" t="s">
        <v>181</v>
      </c>
      <c r="G5" s="54" t="s">
        <v>182</v>
      </c>
      <c r="H5" s="54" t="s">
        <v>181</v>
      </c>
      <c r="I5" s="54" t="s">
        <v>182</v>
      </c>
      <c r="J5" s="672"/>
      <c r="K5" s="672"/>
      <c r="L5" s="672"/>
      <c r="M5" s="672"/>
      <c r="N5" s="666"/>
    </row>
    <row r="6" spans="1:14" ht="32.25" thickBot="1">
      <c r="A6" s="684"/>
      <c r="B6" s="679" t="s">
        <v>177</v>
      </c>
      <c r="C6" s="679"/>
      <c r="D6" s="679" t="str">
        <f>+CONCATENATE(LEFT(ÖSSZEFÜGGÉSEK!A4,4),". előtt")</f>
        <v>2016. előtt</v>
      </c>
      <c r="E6" s="679"/>
      <c r="F6" s="679" t="str">
        <f>+CONCATENATE(LEFT(ÖSSZEFÜGGÉSEK!A4,4),". évi")</f>
        <v>2016. évi</v>
      </c>
      <c r="G6" s="679"/>
      <c r="H6" s="662" t="str">
        <f>+CONCATENATE(LEFT(ÖSSZEFÜGGÉSEK!A4,4),". után")</f>
        <v>2016. után</v>
      </c>
      <c r="I6" s="662"/>
      <c r="J6" s="53" t="str">
        <f>+D6</f>
        <v>2016. előtt</v>
      </c>
      <c r="K6" s="54" t="str">
        <f>+F6</f>
        <v>2016. évi</v>
      </c>
      <c r="L6" s="53" t="s">
        <v>39</v>
      </c>
      <c r="M6" s="54" t="str">
        <f>+CONCATENATE("Teljesítés %-a ",LEFT(ÖSSZEFÜGGÉSEK!A4,4),". XII. 31-ig")</f>
        <v>Teljesítés %-a 2016. XII. 31-ig</v>
      </c>
      <c r="N6" s="666"/>
    </row>
    <row r="7" spans="1:14" ht="13.5" thickBot="1">
      <c r="A7" s="55" t="s">
        <v>411</v>
      </c>
      <c r="B7" s="53" t="s">
        <v>412</v>
      </c>
      <c r="C7" s="53" t="s">
        <v>413</v>
      </c>
      <c r="D7" s="56" t="s">
        <v>414</v>
      </c>
      <c r="E7" s="54" t="s">
        <v>415</v>
      </c>
      <c r="F7" s="54" t="s">
        <v>492</v>
      </c>
      <c r="G7" s="54" t="s">
        <v>493</v>
      </c>
      <c r="H7" s="53" t="s">
        <v>494</v>
      </c>
      <c r="I7" s="56" t="s">
        <v>495</v>
      </c>
      <c r="J7" s="56" t="s">
        <v>539</v>
      </c>
      <c r="K7" s="56" t="s">
        <v>540</v>
      </c>
      <c r="L7" s="56" t="s">
        <v>541</v>
      </c>
      <c r="M7" s="57" t="s">
        <v>542</v>
      </c>
      <c r="N7" s="666"/>
    </row>
    <row r="8" spans="1:14" ht="12.75">
      <c r="A8" s="58" t="s">
        <v>91</v>
      </c>
      <c r="B8" s="603"/>
      <c r="C8" s="604"/>
      <c r="D8" s="604"/>
      <c r="E8" s="605"/>
      <c r="F8" s="604"/>
      <c r="G8" s="604"/>
      <c r="H8" s="604"/>
      <c r="I8" s="604"/>
      <c r="J8" s="604"/>
      <c r="K8" s="604"/>
      <c r="L8" s="606">
        <f aca="true" t="shared" si="0" ref="L8:L14">+J8+K8</f>
        <v>0</v>
      </c>
      <c r="M8" s="607">
        <f>IF((C8&lt;&gt;0),ROUND((L8/C8)*100,1),"")</f>
      </c>
      <c r="N8" s="666"/>
    </row>
    <row r="9" spans="1:14" ht="12.75">
      <c r="A9" s="59" t="s">
        <v>103</v>
      </c>
      <c r="B9" s="608"/>
      <c r="C9" s="609"/>
      <c r="D9" s="609"/>
      <c r="E9" s="609"/>
      <c r="F9" s="609"/>
      <c r="G9" s="609"/>
      <c r="H9" s="609"/>
      <c r="I9" s="609"/>
      <c r="J9" s="609"/>
      <c r="K9" s="609"/>
      <c r="L9" s="610">
        <f t="shared" si="0"/>
        <v>0</v>
      </c>
      <c r="M9" s="611">
        <f aca="true" t="shared" si="1" ref="M9:M14">IF((C9&lt;&gt;0),ROUND((L9/C9)*100,1),"")</f>
      </c>
      <c r="N9" s="666"/>
    </row>
    <row r="10" spans="1:14" ht="12.75">
      <c r="A10" s="60" t="s">
        <v>92</v>
      </c>
      <c r="B10" s="612"/>
      <c r="C10" s="613"/>
      <c r="D10" s="613"/>
      <c r="E10" s="613"/>
      <c r="F10" s="613"/>
      <c r="G10" s="613"/>
      <c r="H10" s="613"/>
      <c r="I10" s="613"/>
      <c r="J10" s="613"/>
      <c r="K10" s="613"/>
      <c r="L10" s="610">
        <f t="shared" si="0"/>
        <v>0</v>
      </c>
      <c r="M10" s="611">
        <f t="shared" si="1"/>
      </c>
      <c r="N10" s="666"/>
    </row>
    <row r="11" spans="1:14" ht="12.75">
      <c r="A11" s="60" t="s">
        <v>104</v>
      </c>
      <c r="B11" s="612"/>
      <c r="C11" s="613"/>
      <c r="D11" s="613"/>
      <c r="E11" s="613"/>
      <c r="F11" s="613"/>
      <c r="G11" s="613"/>
      <c r="H11" s="613"/>
      <c r="I11" s="613"/>
      <c r="J11" s="613"/>
      <c r="K11" s="613"/>
      <c r="L11" s="610">
        <f t="shared" si="0"/>
        <v>0</v>
      </c>
      <c r="M11" s="611">
        <f t="shared" si="1"/>
      </c>
      <c r="N11" s="666"/>
    </row>
    <row r="12" spans="1:14" ht="12.75">
      <c r="A12" s="60" t="s">
        <v>93</v>
      </c>
      <c r="B12" s="612"/>
      <c r="C12" s="613"/>
      <c r="D12" s="613"/>
      <c r="E12" s="613"/>
      <c r="F12" s="613"/>
      <c r="G12" s="613"/>
      <c r="H12" s="613"/>
      <c r="I12" s="613"/>
      <c r="J12" s="613"/>
      <c r="K12" s="613"/>
      <c r="L12" s="610">
        <f t="shared" si="0"/>
        <v>0</v>
      </c>
      <c r="M12" s="611">
        <f t="shared" si="1"/>
      </c>
      <c r="N12" s="666"/>
    </row>
    <row r="13" spans="1:14" ht="12.75">
      <c r="A13" s="60" t="s">
        <v>94</v>
      </c>
      <c r="B13" s="612"/>
      <c r="C13" s="613"/>
      <c r="D13" s="613"/>
      <c r="E13" s="613"/>
      <c r="F13" s="613"/>
      <c r="G13" s="613"/>
      <c r="H13" s="613"/>
      <c r="I13" s="613"/>
      <c r="J13" s="613"/>
      <c r="K13" s="613"/>
      <c r="L13" s="610">
        <f t="shared" si="0"/>
        <v>0</v>
      </c>
      <c r="M13" s="611">
        <f t="shared" si="1"/>
      </c>
      <c r="N13" s="666"/>
    </row>
    <row r="14" spans="1:14" ht="15" customHeight="1" thickBot="1">
      <c r="A14" s="61"/>
      <c r="B14" s="614"/>
      <c r="C14" s="615"/>
      <c r="D14" s="615"/>
      <c r="E14" s="615"/>
      <c r="F14" s="615"/>
      <c r="G14" s="615"/>
      <c r="H14" s="615"/>
      <c r="I14" s="615"/>
      <c r="J14" s="615"/>
      <c r="K14" s="615"/>
      <c r="L14" s="610">
        <f t="shared" si="0"/>
        <v>0</v>
      </c>
      <c r="M14" s="616">
        <f t="shared" si="1"/>
      </c>
      <c r="N14" s="666"/>
    </row>
    <row r="15" spans="1:14" ht="13.5" thickBot="1">
      <c r="A15" s="62" t="s">
        <v>96</v>
      </c>
      <c r="B15" s="617">
        <f>B8+SUM(B10:B14)</f>
        <v>0</v>
      </c>
      <c r="C15" s="617">
        <f aca="true" t="shared" si="2" ref="C15:L15">C8+SUM(C10:C14)</f>
        <v>0</v>
      </c>
      <c r="D15" s="617">
        <f t="shared" si="2"/>
        <v>0</v>
      </c>
      <c r="E15" s="617">
        <f t="shared" si="2"/>
        <v>0</v>
      </c>
      <c r="F15" s="617">
        <f t="shared" si="2"/>
        <v>0</v>
      </c>
      <c r="G15" s="617">
        <f t="shared" si="2"/>
        <v>0</v>
      </c>
      <c r="H15" s="617">
        <f t="shared" si="2"/>
        <v>0</v>
      </c>
      <c r="I15" s="617">
        <f t="shared" si="2"/>
        <v>0</v>
      </c>
      <c r="J15" s="617">
        <f t="shared" si="2"/>
        <v>0</v>
      </c>
      <c r="K15" s="617">
        <f t="shared" si="2"/>
        <v>0</v>
      </c>
      <c r="L15" s="617">
        <f t="shared" si="2"/>
        <v>0</v>
      </c>
      <c r="M15" s="618">
        <f>IF((C15&lt;&gt;0),ROUND((L15/C15)*100,1),"")</f>
      </c>
      <c r="N15" s="666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6"/>
    </row>
    <row r="17" spans="1:14" ht="13.5" thickBot="1">
      <c r="A17" s="66" t="s">
        <v>95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66"/>
    </row>
    <row r="18" spans="1:14" ht="12.75">
      <c r="A18" s="69" t="s">
        <v>99</v>
      </c>
      <c r="B18" s="603"/>
      <c r="C18" s="604"/>
      <c r="D18" s="604"/>
      <c r="E18" s="605"/>
      <c r="F18" s="604"/>
      <c r="G18" s="604"/>
      <c r="H18" s="604"/>
      <c r="I18" s="604"/>
      <c r="J18" s="604"/>
      <c r="K18" s="604"/>
      <c r="L18" s="619">
        <f aca="true" t="shared" si="3" ref="L18:L23">+J18+K18</f>
        <v>0</v>
      </c>
      <c r="M18" s="607">
        <f aca="true" t="shared" si="4" ref="M18:M24">IF((C18&lt;&gt;0),ROUND((L18/C18)*100,1),"")</f>
      </c>
      <c r="N18" s="666"/>
    </row>
    <row r="19" spans="1:14" ht="12.75">
      <c r="A19" s="70" t="s">
        <v>100</v>
      </c>
      <c r="B19" s="608"/>
      <c r="C19" s="613"/>
      <c r="D19" s="613"/>
      <c r="E19" s="613"/>
      <c r="F19" s="613"/>
      <c r="G19" s="613"/>
      <c r="H19" s="613"/>
      <c r="I19" s="613"/>
      <c r="J19" s="613"/>
      <c r="K19" s="613"/>
      <c r="L19" s="620">
        <f t="shared" si="3"/>
        <v>0</v>
      </c>
      <c r="M19" s="611">
        <f t="shared" si="4"/>
      </c>
      <c r="N19" s="666"/>
    </row>
    <row r="20" spans="1:14" ht="12.75">
      <c r="A20" s="70" t="s">
        <v>101</v>
      </c>
      <c r="B20" s="612"/>
      <c r="C20" s="613"/>
      <c r="D20" s="613"/>
      <c r="E20" s="613"/>
      <c r="F20" s="613"/>
      <c r="G20" s="613"/>
      <c r="H20" s="613"/>
      <c r="I20" s="613"/>
      <c r="J20" s="613"/>
      <c r="K20" s="613"/>
      <c r="L20" s="620">
        <f t="shared" si="3"/>
        <v>0</v>
      </c>
      <c r="M20" s="611">
        <f t="shared" si="4"/>
      </c>
      <c r="N20" s="666"/>
    </row>
    <row r="21" spans="1:14" ht="12.75">
      <c r="A21" s="70" t="s">
        <v>102</v>
      </c>
      <c r="B21" s="612"/>
      <c r="C21" s="613"/>
      <c r="D21" s="613"/>
      <c r="E21" s="613"/>
      <c r="F21" s="613"/>
      <c r="G21" s="613"/>
      <c r="H21" s="613"/>
      <c r="I21" s="613"/>
      <c r="J21" s="613"/>
      <c r="K21" s="613"/>
      <c r="L21" s="620">
        <f t="shared" si="3"/>
        <v>0</v>
      </c>
      <c r="M21" s="611">
        <f t="shared" si="4"/>
      </c>
      <c r="N21" s="666"/>
    </row>
    <row r="22" spans="1:14" ht="12.75">
      <c r="A22" s="71"/>
      <c r="B22" s="612"/>
      <c r="C22" s="613"/>
      <c r="D22" s="613"/>
      <c r="E22" s="613"/>
      <c r="F22" s="613"/>
      <c r="G22" s="613"/>
      <c r="H22" s="613"/>
      <c r="I22" s="613"/>
      <c r="J22" s="613"/>
      <c r="K22" s="613"/>
      <c r="L22" s="620">
        <f t="shared" si="3"/>
        <v>0</v>
      </c>
      <c r="M22" s="611">
        <f t="shared" si="4"/>
      </c>
      <c r="N22" s="666"/>
    </row>
    <row r="23" spans="1:14" ht="13.5" thickBot="1">
      <c r="A23" s="72"/>
      <c r="B23" s="614"/>
      <c r="C23" s="615"/>
      <c r="D23" s="615"/>
      <c r="E23" s="615"/>
      <c r="F23" s="615"/>
      <c r="G23" s="615"/>
      <c r="H23" s="615"/>
      <c r="I23" s="615"/>
      <c r="J23" s="615"/>
      <c r="K23" s="615"/>
      <c r="L23" s="620">
        <f t="shared" si="3"/>
        <v>0</v>
      </c>
      <c r="M23" s="616">
        <f t="shared" si="4"/>
      </c>
      <c r="N23" s="666"/>
    </row>
    <row r="24" spans="1:14" ht="13.5" thickBot="1">
      <c r="A24" s="73" t="s">
        <v>80</v>
      </c>
      <c r="B24" s="617">
        <f aca="true" t="shared" si="5" ref="B24:L24">SUM(B18:B23)</f>
        <v>0</v>
      </c>
      <c r="C24" s="617">
        <f t="shared" si="5"/>
        <v>0</v>
      </c>
      <c r="D24" s="617">
        <f t="shared" si="5"/>
        <v>0</v>
      </c>
      <c r="E24" s="617">
        <f t="shared" si="5"/>
        <v>0</v>
      </c>
      <c r="F24" s="617">
        <f t="shared" si="5"/>
        <v>0</v>
      </c>
      <c r="G24" s="617">
        <f t="shared" si="5"/>
        <v>0</v>
      </c>
      <c r="H24" s="617">
        <f t="shared" si="5"/>
        <v>0</v>
      </c>
      <c r="I24" s="617">
        <f t="shared" si="5"/>
        <v>0</v>
      </c>
      <c r="J24" s="617">
        <f t="shared" si="5"/>
        <v>0</v>
      </c>
      <c r="K24" s="617">
        <f t="shared" si="5"/>
        <v>0</v>
      </c>
      <c r="L24" s="617">
        <f t="shared" si="5"/>
        <v>0</v>
      </c>
      <c r="M24" s="618">
        <f t="shared" si="4"/>
      </c>
      <c r="N24" s="666"/>
    </row>
    <row r="25" spans="1:14" ht="12.75">
      <c r="A25" s="678" t="s">
        <v>175</v>
      </c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66"/>
    </row>
    <row r="26" spans="1:14" ht="5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666"/>
    </row>
    <row r="27" spans="1:14" ht="15.75">
      <c r="A27" s="665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6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81" t="str">
        <f>M2</f>
        <v>Forintban!</v>
      </c>
      <c r="M28" s="681"/>
      <c r="N28" s="666"/>
    </row>
    <row r="29" spans="1:14" ht="21.75" thickBot="1">
      <c r="A29" s="673" t="s">
        <v>97</v>
      </c>
      <c r="B29" s="674"/>
      <c r="C29" s="674"/>
      <c r="D29" s="674"/>
      <c r="E29" s="674"/>
      <c r="F29" s="674"/>
      <c r="G29" s="674"/>
      <c r="H29" s="674"/>
      <c r="I29" s="674"/>
      <c r="J29" s="674"/>
      <c r="K29" s="75" t="s">
        <v>664</v>
      </c>
      <c r="L29" s="75" t="s">
        <v>663</v>
      </c>
      <c r="M29" s="75" t="s">
        <v>180</v>
      </c>
      <c r="N29" s="666"/>
    </row>
    <row r="30" spans="1:14" ht="12.75">
      <c r="A30" s="667"/>
      <c r="B30" s="668"/>
      <c r="C30" s="668"/>
      <c r="D30" s="668"/>
      <c r="E30" s="668"/>
      <c r="F30" s="668"/>
      <c r="G30" s="668"/>
      <c r="H30" s="668"/>
      <c r="I30" s="668"/>
      <c r="J30" s="668"/>
      <c r="K30" s="605"/>
      <c r="L30" s="621"/>
      <c r="M30" s="621"/>
      <c r="N30" s="666"/>
    </row>
    <row r="31" spans="1:14" ht="13.5" thickBot="1">
      <c r="A31" s="669"/>
      <c r="B31" s="670"/>
      <c r="C31" s="670"/>
      <c r="D31" s="670"/>
      <c r="E31" s="670"/>
      <c r="F31" s="670"/>
      <c r="G31" s="670"/>
      <c r="H31" s="670"/>
      <c r="I31" s="670"/>
      <c r="J31" s="670"/>
      <c r="K31" s="622"/>
      <c r="L31" s="615"/>
      <c r="M31" s="615"/>
      <c r="N31" s="666"/>
    </row>
    <row r="32" spans="1:14" ht="13.5" thickBot="1">
      <c r="A32" s="663" t="s">
        <v>40</v>
      </c>
      <c r="B32" s="664"/>
      <c r="C32" s="664"/>
      <c r="D32" s="664"/>
      <c r="E32" s="664"/>
      <c r="F32" s="664"/>
      <c r="G32" s="664"/>
      <c r="H32" s="664"/>
      <c r="I32" s="664"/>
      <c r="J32" s="664"/>
      <c r="K32" s="623">
        <f>SUM(K30:K31)</f>
        <v>0</v>
      </c>
      <c r="L32" s="623">
        <f>SUM(L30:L31)</f>
        <v>0</v>
      </c>
      <c r="M32" s="623">
        <f>SUM(M30:M31)</f>
        <v>0</v>
      </c>
      <c r="N32" s="666"/>
    </row>
    <row r="33" ht="12.75">
      <c r="N33" s="666"/>
    </row>
    <row r="48" ht="12.75">
      <c r="A48" s="9"/>
    </row>
  </sheetData>
  <sheetProtection/>
  <mergeCells count="20"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CE,Félkövér"&amp;12Balatonszárszói Önkormányzat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477" customWidth="1"/>
    <col min="2" max="2" width="65.375" style="478" customWidth="1"/>
    <col min="3" max="5" width="17.00390625" style="479" customWidth="1"/>
    <col min="6" max="16384" width="9.375" style="32" customWidth="1"/>
  </cols>
  <sheetData>
    <row r="1" spans="1:5" s="453" customFormat="1" ht="16.5" customHeight="1" thickBot="1">
      <c r="A1" s="452"/>
      <c r="B1" s="454"/>
      <c r="C1" s="499"/>
      <c r="D1" s="464"/>
      <c r="E1" s="588" t="str">
        <f>+CONCATENATE("6.1. melléklet a 9/",LEFT(ÖSSZEFÜGGÉSEK!A4,4)+1,". (V.30.) önkormányzati rendelethez")</f>
        <v>6.1. melléklet a 9/2017. (V.30.) önkormányzati rendelethez</v>
      </c>
    </row>
    <row r="2" spans="1:5" s="500" customFormat="1" ht="15.75" customHeight="1">
      <c r="A2" s="480" t="s">
        <v>50</v>
      </c>
      <c r="B2" s="688" t="s">
        <v>151</v>
      </c>
      <c r="C2" s="689"/>
      <c r="D2" s="690"/>
      <c r="E2" s="473" t="s">
        <v>41</v>
      </c>
    </row>
    <row r="3" spans="1:5" s="500" customFormat="1" ht="24.75" thickBot="1">
      <c r="A3" s="498" t="s">
        <v>544</v>
      </c>
      <c r="B3" s="691" t="s">
        <v>543</v>
      </c>
      <c r="C3" s="692"/>
      <c r="D3" s="693"/>
      <c r="E3" s="448" t="s">
        <v>41</v>
      </c>
    </row>
    <row r="4" spans="1:5" s="501" customFormat="1" ht="15.75" customHeight="1" thickBot="1">
      <c r="A4" s="455"/>
      <c r="B4" s="455"/>
      <c r="C4" s="456"/>
      <c r="D4" s="456"/>
      <c r="E4" s="456" t="str">
        <f>'5. sz. mell. '!M2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502" customFormat="1" ht="12" customHeight="1" thickBot="1">
      <c r="A8" s="320" t="s">
        <v>7</v>
      </c>
      <c r="B8" s="316" t="s">
        <v>303</v>
      </c>
      <c r="C8" s="347">
        <f>SUM(C9:C14)</f>
        <v>223796286</v>
      </c>
      <c r="D8" s="347">
        <f>SUM(D9:D14)</f>
        <v>243856867</v>
      </c>
      <c r="E8" s="330">
        <f>SUM(E9:E14)</f>
        <v>243856867</v>
      </c>
    </row>
    <row r="9" spans="1:5" s="476" customFormat="1" ht="12" customHeight="1">
      <c r="A9" s="486" t="s">
        <v>69</v>
      </c>
      <c r="B9" s="358" t="s">
        <v>304</v>
      </c>
      <c r="C9" s="349">
        <v>114345444</v>
      </c>
      <c r="D9" s="349">
        <v>114345444</v>
      </c>
      <c r="E9" s="332">
        <v>114345444</v>
      </c>
    </row>
    <row r="10" spans="1:5" s="503" customFormat="1" ht="12" customHeight="1">
      <c r="A10" s="487" t="s">
        <v>70</v>
      </c>
      <c r="B10" s="359" t="s">
        <v>305</v>
      </c>
      <c r="C10" s="348">
        <v>47922400</v>
      </c>
      <c r="D10" s="348">
        <v>42215600</v>
      </c>
      <c r="E10" s="331">
        <v>42215600</v>
      </c>
    </row>
    <row r="11" spans="1:5" s="503" customFormat="1" ht="12" customHeight="1">
      <c r="A11" s="487" t="s">
        <v>71</v>
      </c>
      <c r="B11" s="359" t="s">
        <v>306</v>
      </c>
      <c r="C11" s="348">
        <v>53969042</v>
      </c>
      <c r="D11" s="348">
        <v>55387076</v>
      </c>
      <c r="E11" s="331">
        <v>55387076</v>
      </c>
    </row>
    <row r="12" spans="1:5" s="503" customFormat="1" ht="12" customHeight="1">
      <c r="A12" s="487" t="s">
        <v>72</v>
      </c>
      <c r="B12" s="359" t="s">
        <v>307</v>
      </c>
      <c r="C12" s="348">
        <v>7559400</v>
      </c>
      <c r="D12" s="348">
        <v>7559400</v>
      </c>
      <c r="E12" s="331">
        <v>7559400</v>
      </c>
    </row>
    <row r="13" spans="1:5" s="503" customFormat="1" ht="12" customHeight="1">
      <c r="A13" s="487" t="s">
        <v>105</v>
      </c>
      <c r="B13" s="359" t="s">
        <v>308</v>
      </c>
      <c r="C13" s="348"/>
      <c r="D13" s="348"/>
      <c r="E13" s="331"/>
    </row>
    <row r="14" spans="1:5" s="476" customFormat="1" ht="12" customHeight="1" thickBot="1">
      <c r="A14" s="488" t="s">
        <v>73</v>
      </c>
      <c r="B14" s="339" t="s">
        <v>309</v>
      </c>
      <c r="C14" s="350"/>
      <c r="D14" s="350">
        <v>24349347</v>
      </c>
      <c r="E14" s="333">
        <v>24349347</v>
      </c>
    </row>
    <row r="15" spans="1:5" s="476" customFormat="1" ht="12" customHeight="1" thickBot="1">
      <c r="A15" s="320" t="s">
        <v>8</v>
      </c>
      <c r="B15" s="337" t="s">
        <v>310</v>
      </c>
      <c r="C15" s="347">
        <f>SUM(C16:C20)</f>
        <v>46499714</v>
      </c>
      <c r="D15" s="347">
        <f>SUM(D16:D20)</f>
        <v>73130091</v>
      </c>
      <c r="E15" s="330">
        <f>SUM(E16:E20)</f>
        <v>64609029</v>
      </c>
    </row>
    <row r="16" spans="1:5" s="476" customFormat="1" ht="12" customHeight="1">
      <c r="A16" s="486" t="s">
        <v>75</v>
      </c>
      <c r="B16" s="358" t="s">
        <v>311</v>
      </c>
      <c r="C16" s="349"/>
      <c r="D16" s="349"/>
      <c r="E16" s="332"/>
    </row>
    <row r="17" spans="1:5" s="476" customFormat="1" ht="12" customHeight="1">
      <c r="A17" s="487" t="s">
        <v>76</v>
      </c>
      <c r="B17" s="359" t="s">
        <v>312</v>
      </c>
      <c r="C17" s="348"/>
      <c r="D17" s="348"/>
      <c r="E17" s="331"/>
    </row>
    <row r="18" spans="1:5" s="476" customFormat="1" ht="12" customHeight="1">
      <c r="A18" s="487" t="s">
        <v>77</v>
      </c>
      <c r="B18" s="359" t="s">
        <v>313</v>
      </c>
      <c r="C18" s="348"/>
      <c r="D18" s="348"/>
      <c r="E18" s="331"/>
    </row>
    <row r="19" spans="1:5" s="476" customFormat="1" ht="12" customHeight="1">
      <c r="A19" s="487" t="s">
        <v>78</v>
      </c>
      <c r="B19" s="359" t="s">
        <v>314</v>
      </c>
      <c r="C19" s="348"/>
      <c r="D19" s="348"/>
      <c r="E19" s="331"/>
    </row>
    <row r="20" spans="1:5" s="476" customFormat="1" ht="12" customHeight="1">
      <c r="A20" s="487" t="s">
        <v>79</v>
      </c>
      <c r="B20" s="359" t="s">
        <v>315</v>
      </c>
      <c r="C20" s="348">
        <v>46499714</v>
      </c>
      <c r="D20" s="348">
        <v>73130091</v>
      </c>
      <c r="E20" s="331">
        <v>64609029</v>
      </c>
    </row>
    <row r="21" spans="1:5" s="503" customFormat="1" ht="12" customHeight="1" thickBot="1">
      <c r="A21" s="488" t="s">
        <v>86</v>
      </c>
      <c r="B21" s="339" t="s">
        <v>316</v>
      </c>
      <c r="C21" s="350"/>
      <c r="D21" s="350"/>
      <c r="E21" s="333"/>
    </row>
    <row r="22" spans="1:5" s="503" customFormat="1" ht="12" customHeight="1" thickBot="1">
      <c r="A22" s="320" t="s">
        <v>9</v>
      </c>
      <c r="B22" s="316" t="s">
        <v>317</v>
      </c>
      <c r="C22" s="347">
        <f>SUM(C23:C27)</f>
        <v>0</v>
      </c>
      <c r="D22" s="347">
        <f>SUM(D23:D27)</f>
        <v>792542</v>
      </c>
      <c r="E22" s="330">
        <f>SUM(E23:E27)</f>
        <v>792542</v>
      </c>
    </row>
    <row r="23" spans="1:5" s="503" customFormat="1" ht="12" customHeight="1">
      <c r="A23" s="486" t="s">
        <v>58</v>
      </c>
      <c r="B23" s="358" t="s">
        <v>318</v>
      </c>
      <c r="C23" s="349"/>
      <c r="D23" s="349">
        <v>496000</v>
      </c>
      <c r="E23" s="332">
        <v>496000</v>
      </c>
    </row>
    <row r="24" spans="1:5" s="476" customFormat="1" ht="12" customHeight="1">
      <c r="A24" s="487" t="s">
        <v>59</v>
      </c>
      <c r="B24" s="359" t="s">
        <v>319</v>
      </c>
      <c r="C24" s="348"/>
      <c r="D24" s="348"/>
      <c r="E24" s="331"/>
    </row>
    <row r="25" spans="1:5" s="503" customFormat="1" ht="12" customHeight="1">
      <c r="A25" s="487" t="s">
        <v>60</v>
      </c>
      <c r="B25" s="359" t="s">
        <v>320</v>
      </c>
      <c r="C25" s="348"/>
      <c r="D25" s="348"/>
      <c r="E25" s="331"/>
    </row>
    <row r="26" spans="1:5" s="503" customFormat="1" ht="12" customHeight="1">
      <c r="A26" s="487" t="s">
        <v>61</v>
      </c>
      <c r="B26" s="359" t="s">
        <v>321</v>
      </c>
      <c r="C26" s="348"/>
      <c r="D26" s="348"/>
      <c r="E26" s="331"/>
    </row>
    <row r="27" spans="1:5" s="503" customFormat="1" ht="12" customHeight="1">
      <c r="A27" s="487" t="s">
        <v>119</v>
      </c>
      <c r="B27" s="359" t="s">
        <v>322</v>
      </c>
      <c r="C27" s="348"/>
      <c r="D27" s="348">
        <v>296542</v>
      </c>
      <c r="E27" s="331">
        <v>296542</v>
      </c>
    </row>
    <row r="28" spans="1:5" s="503" customFormat="1" ht="12" customHeight="1" thickBot="1">
      <c r="A28" s="488" t="s">
        <v>120</v>
      </c>
      <c r="B28" s="360" t="s">
        <v>323</v>
      </c>
      <c r="C28" s="350"/>
      <c r="D28" s="350"/>
      <c r="E28" s="333"/>
    </row>
    <row r="29" spans="1:5" s="503" customFormat="1" ht="12" customHeight="1" thickBot="1">
      <c r="A29" s="320" t="s">
        <v>121</v>
      </c>
      <c r="B29" s="316" t="s">
        <v>692</v>
      </c>
      <c r="C29" s="353">
        <f>SUM(C30:C35)</f>
        <v>220250000</v>
      </c>
      <c r="D29" s="353">
        <f>SUM(D30:D35)</f>
        <v>220250000</v>
      </c>
      <c r="E29" s="366">
        <f>SUM(E30:E35)</f>
        <v>264296868</v>
      </c>
    </row>
    <row r="30" spans="1:5" s="503" customFormat="1" ht="12" customHeight="1">
      <c r="A30" s="486" t="s">
        <v>324</v>
      </c>
      <c r="B30" s="358" t="s">
        <v>711</v>
      </c>
      <c r="C30" s="349">
        <v>161700000</v>
      </c>
      <c r="D30" s="349">
        <v>161700000</v>
      </c>
      <c r="E30" s="332">
        <v>176302279</v>
      </c>
    </row>
    <row r="31" spans="1:5" s="503" customFormat="1" ht="12" customHeight="1">
      <c r="A31" s="487" t="s">
        <v>325</v>
      </c>
      <c r="B31" s="359" t="s">
        <v>697</v>
      </c>
      <c r="C31" s="348">
        <v>20950000</v>
      </c>
      <c r="D31" s="348">
        <v>20950000</v>
      </c>
      <c r="E31" s="331">
        <v>28318312</v>
      </c>
    </row>
    <row r="32" spans="1:5" s="503" customFormat="1" ht="12" customHeight="1">
      <c r="A32" s="487" t="s">
        <v>326</v>
      </c>
      <c r="B32" s="359" t="s">
        <v>698</v>
      </c>
      <c r="C32" s="348">
        <v>30000000</v>
      </c>
      <c r="D32" s="348">
        <v>30000000</v>
      </c>
      <c r="E32" s="331">
        <v>50546749</v>
      </c>
    </row>
    <row r="33" spans="1:5" s="503" customFormat="1" ht="12" customHeight="1">
      <c r="A33" s="487" t="s">
        <v>693</v>
      </c>
      <c r="B33" s="359" t="s">
        <v>710</v>
      </c>
      <c r="C33" s="348">
        <v>6800000</v>
      </c>
      <c r="D33" s="348">
        <v>6800000</v>
      </c>
      <c r="E33" s="331">
        <v>6962693</v>
      </c>
    </row>
    <row r="34" spans="1:5" s="503" customFormat="1" ht="12" customHeight="1">
      <c r="A34" s="487" t="s">
        <v>694</v>
      </c>
      <c r="B34" s="359" t="s">
        <v>327</v>
      </c>
      <c r="C34" s="348"/>
      <c r="D34" s="348"/>
      <c r="E34" s="331"/>
    </row>
    <row r="35" spans="1:5" s="503" customFormat="1" ht="12" customHeight="1" thickBot="1">
      <c r="A35" s="488" t="s">
        <v>695</v>
      </c>
      <c r="B35" s="339" t="s">
        <v>328</v>
      </c>
      <c r="C35" s="350">
        <v>800000</v>
      </c>
      <c r="D35" s="350">
        <v>800000</v>
      </c>
      <c r="E35" s="333">
        <v>2166835</v>
      </c>
    </row>
    <row r="36" spans="1:5" s="503" customFormat="1" ht="12" customHeight="1" thickBot="1">
      <c r="A36" s="320" t="s">
        <v>11</v>
      </c>
      <c r="B36" s="316" t="s">
        <v>329</v>
      </c>
      <c r="C36" s="347">
        <f>SUM(C37:C46)</f>
        <v>48564000</v>
      </c>
      <c r="D36" s="347">
        <f>SUM(D37:D46)</f>
        <v>49724500</v>
      </c>
      <c r="E36" s="330">
        <f>SUM(E37:E46)</f>
        <v>48000408</v>
      </c>
    </row>
    <row r="37" spans="1:5" s="503" customFormat="1" ht="12" customHeight="1">
      <c r="A37" s="486" t="s">
        <v>62</v>
      </c>
      <c r="B37" s="358" t="s">
        <v>330</v>
      </c>
      <c r="C37" s="349">
        <v>680000</v>
      </c>
      <c r="D37" s="349">
        <v>680000</v>
      </c>
      <c r="E37" s="332"/>
    </row>
    <row r="38" spans="1:5" s="503" customFormat="1" ht="12" customHeight="1">
      <c r="A38" s="487" t="s">
        <v>63</v>
      </c>
      <c r="B38" s="359" t="s">
        <v>331</v>
      </c>
      <c r="C38" s="348">
        <v>21784000</v>
      </c>
      <c r="D38" s="348">
        <v>22294500</v>
      </c>
      <c r="E38" s="331">
        <v>22498257</v>
      </c>
    </row>
    <row r="39" spans="1:5" s="503" customFormat="1" ht="12" customHeight="1">
      <c r="A39" s="487" t="s">
        <v>64</v>
      </c>
      <c r="B39" s="359" t="s">
        <v>332</v>
      </c>
      <c r="C39" s="348">
        <v>3300000</v>
      </c>
      <c r="D39" s="348">
        <v>3950000</v>
      </c>
      <c r="E39" s="331">
        <v>2989854</v>
      </c>
    </row>
    <row r="40" spans="1:5" s="503" customFormat="1" ht="12" customHeight="1">
      <c r="A40" s="487" t="s">
        <v>123</v>
      </c>
      <c r="B40" s="359" t="s">
        <v>333</v>
      </c>
      <c r="C40" s="348">
        <v>15450000</v>
      </c>
      <c r="D40" s="348">
        <v>15450000</v>
      </c>
      <c r="E40" s="331">
        <v>15049198</v>
      </c>
    </row>
    <row r="41" spans="1:5" s="503" customFormat="1" ht="12" customHeight="1">
      <c r="A41" s="487" t="s">
        <v>124</v>
      </c>
      <c r="B41" s="359" t="s">
        <v>334</v>
      </c>
      <c r="C41" s="348"/>
      <c r="D41" s="348"/>
      <c r="E41" s="331"/>
    </row>
    <row r="42" spans="1:5" s="503" customFormat="1" ht="12" customHeight="1">
      <c r="A42" s="487" t="s">
        <v>125</v>
      </c>
      <c r="B42" s="359" t="s">
        <v>335</v>
      </c>
      <c r="C42" s="348">
        <v>7030000</v>
      </c>
      <c r="D42" s="348">
        <v>7030000</v>
      </c>
      <c r="E42" s="331">
        <v>7114229</v>
      </c>
    </row>
    <row r="43" spans="1:5" s="503" customFormat="1" ht="12" customHeight="1">
      <c r="A43" s="487" t="s">
        <v>126</v>
      </c>
      <c r="B43" s="359" t="s">
        <v>336</v>
      </c>
      <c r="C43" s="348"/>
      <c r="D43" s="348"/>
      <c r="E43" s="331"/>
    </row>
    <row r="44" spans="1:5" s="503" customFormat="1" ht="12" customHeight="1">
      <c r="A44" s="487" t="s">
        <v>127</v>
      </c>
      <c r="B44" s="359" t="s">
        <v>337</v>
      </c>
      <c r="C44" s="348">
        <v>80000</v>
      </c>
      <c r="D44" s="348">
        <v>80000</v>
      </c>
      <c r="E44" s="331">
        <v>12064</v>
      </c>
    </row>
    <row r="45" spans="1:5" s="503" customFormat="1" ht="12" customHeight="1">
      <c r="A45" s="487" t="s">
        <v>338</v>
      </c>
      <c r="B45" s="359" t="s">
        <v>339</v>
      </c>
      <c r="C45" s="351"/>
      <c r="D45" s="351"/>
      <c r="E45" s="334"/>
    </row>
    <row r="46" spans="1:5" s="476" customFormat="1" ht="12" customHeight="1" thickBot="1">
      <c r="A46" s="488" t="s">
        <v>340</v>
      </c>
      <c r="B46" s="360" t="s">
        <v>341</v>
      </c>
      <c r="C46" s="352">
        <v>240000</v>
      </c>
      <c r="D46" s="352">
        <v>240000</v>
      </c>
      <c r="E46" s="335">
        <v>336806</v>
      </c>
    </row>
    <row r="47" spans="1:5" s="503" customFormat="1" ht="12" customHeight="1" thickBot="1">
      <c r="A47" s="320" t="s">
        <v>12</v>
      </c>
      <c r="B47" s="316" t="s">
        <v>342</v>
      </c>
      <c r="C47" s="347">
        <f>SUM(C48:C52)</f>
        <v>0</v>
      </c>
      <c r="D47" s="347">
        <f>SUM(D48:D52)</f>
        <v>0</v>
      </c>
      <c r="E47" s="330">
        <f>SUM(E48:E52)</f>
        <v>0</v>
      </c>
    </row>
    <row r="48" spans="1:5" s="503" customFormat="1" ht="12" customHeight="1">
      <c r="A48" s="486" t="s">
        <v>65</v>
      </c>
      <c r="B48" s="358" t="s">
        <v>343</v>
      </c>
      <c r="C48" s="368"/>
      <c r="D48" s="368"/>
      <c r="E48" s="336"/>
    </row>
    <row r="49" spans="1:5" s="503" customFormat="1" ht="12" customHeight="1">
      <c r="A49" s="487" t="s">
        <v>66</v>
      </c>
      <c r="B49" s="359" t="s">
        <v>344</v>
      </c>
      <c r="C49" s="351"/>
      <c r="D49" s="351"/>
      <c r="E49" s="334"/>
    </row>
    <row r="50" spans="1:5" s="503" customFormat="1" ht="12" customHeight="1">
      <c r="A50" s="487" t="s">
        <v>345</v>
      </c>
      <c r="B50" s="359" t="s">
        <v>346</v>
      </c>
      <c r="C50" s="351"/>
      <c r="D50" s="351"/>
      <c r="E50" s="334"/>
    </row>
    <row r="51" spans="1:5" s="503" customFormat="1" ht="12" customHeight="1">
      <c r="A51" s="487" t="s">
        <v>347</v>
      </c>
      <c r="B51" s="359" t="s">
        <v>348</v>
      </c>
      <c r="C51" s="351"/>
      <c r="D51" s="351"/>
      <c r="E51" s="334"/>
    </row>
    <row r="52" spans="1:5" s="503" customFormat="1" ht="12" customHeight="1" thickBot="1">
      <c r="A52" s="488" t="s">
        <v>349</v>
      </c>
      <c r="B52" s="360" t="s">
        <v>350</v>
      </c>
      <c r="C52" s="352"/>
      <c r="D52" s="352"/>
      <c r="E52" s="335"/>
    </row>
    <row r="53" spans="1:5" s="503" customFormat="1" ht="12" customHeight="1" thickBot="1">
      <c r="A53" s="320" t="s">
        <v>128</v>
      </c>
      <c r="B53" s="316" t="s">
        <v>351</v>
      </c>
      <c r="C53" s="347">
        <f>SUM(C54:C56)</f>
        <v>0</v>
      </c>
      <c r="D53" s="347">
        <f>SUM(D54:D56)</f>
        <v>0</v>
      </c>
      <c r="E53" s="330">
        <f>SUM(E54:E56)</f>
        <v>1490500</v>
      </c>
    </row>
    <row r="54" spans="1:5" s="476" customFormat="1" ht="12" customHeight="1">
      <c r="A54" s="486" t="s">
        <v>67</v>
      </c>
      <c r="B54" s="358" t="s">
        <v>352</v>
      </c>
      <c r="C54" s="349"/>
      <c r="D54" s="349"/>
      <c r="E54" s="332"/>
    </row>
    <row r="55" spans="1:5" s="476" customFormat="1" ht="12" customHeight="1">
      <c r="A55" s="487" t="s">
        <v>68</v>
      </c>
      <c r="B55" s="359" t="s">
        <v>353</v>
      </c>
      <c r="C55" s="348"/>
      <c r="D55" s="348"/>
      <c r="E55" s="331"/>
    </row>
    <row r="56" spans="1:5" s="476" customFormat="1" ht="12" customHeight="1">
      <c r="A56" s="487" t="s">
        <v>354</v>
      </c>
      <c r="B56" s="359" t="s">
        <v>355</v>
      </c>
      <c r="C56" s="348"/>
      <c r="D56" s="348"/>
      <c r="E56" s="331">
        <v>1490500</v>
      </c>
    </row>
    <row r="57" spans="1:5" s="476" customFormat="1" ht="12" customHeight="1" thickBot="1">
      <c r="A57" s="488" t="s">
        <v>356</v>
      </c>
      <c r="B57" s="360" t="s">
        <v>357</v>
      </c>
      <c r="C57" s="350"/>
      <c r="D57" s="350"/>
      <c r="E57" s="333"/>
    </row>
    <row r="58" spans="1:5" s="503" customFormat="1" ht="12" customHeight="1" thickBot="1">
      <c r="A58" s="320" t="s">
        <v>14</v>
      </c>
      <c r="B58" s="337" t="s">
        <v>358</v>
      </c>
      <c r="C58" s="347">
        <f>SUM(C59:C61)</f>
        <v>240000</v>
      </c>
      <c r="D58" s="347">
        <f>SUM(D59:D61)</f>
        <v>240000</v>
      </c>
      <c r="E58" s="330">
        <f>SUM(E59:E61)</f>
        <v>490000</v>
      </c>
    </row>
    <row r="59" spans="1:5" s="503" customFormat="1" ht="12" customHeight="1">
      <c r="A59" s="486" t="s">
        <v>129</v>
      </c>
      <c r="B59" s="358" t="s">
        <v>359</v>
      </c>
      <c r="C59" s="351"/>
      <c r="D59" s="351"/>
      <c r="E59" s="334"/>
    </row>
    <row r="60" spans="1:5" s="503" customFormat="1" ht="12" customHeight="1">
      <c r="A60" s="487" t="s">
        <v>130</v>
      </c>
      <c r="B60" s="359" t="s">
        <v>547</v>
      </c>
      <c r="C60" s="351">
        <v>240000</v>
      </c>
      <c r="D60" s="351">
        <v>240000</v>
      </c>
      <c r="E60" s="334">
        <v>236000</v>
      </c>
    </row>
    <row r="61" spans="1:5" s="503" customFormat="1" ht="12" customHeight="1">
      <c r="A61" s="487" t="s">
        <v>155</v>
      </c>
      <c r="B61" s="359" t="s">
        <v>361</v>
      </c>
      <c r="C61" s="351"/>
      <c r="D61" s="351"/>
      <c r="E61" s="334">
        <v>254000</v>
      </c>
    </row>
    <row r="62" spans="1:5" s="503" customFormat="1" ht="12" customHeight="1" thickBot="1">
      <c r="A62" s="488" t="s">
        <v>362</v>
      </c>
      <c r="B62" s="360" t="s">
        <v>363</v>
      </c>
      <c r="C62" s="351"/>
      <c r="D62" s="351"/>
      <c r="E62" s="334"/>
    </row>
    <row r="63" spans="1:5" s="503" customFormat="1" ht="12" customHeight="1" thickBot="1">
      <c r="A63" s="320" t="s">
        <v>15</v>
      </c>
      <c r="B63" s="316" t="s">
        <v>364</v>
      </c>
      <c r="C63" s="353">
        <f>+C8+C15+C22+C29+C36+C47+C53+C58</f>
        <v>539350000</v>
      </c>
      <c r="D63" s="353">
        <f>+D8+D15+D22+D29+D36+D47+D53+D58</f>
        <v>587994000</v>
      </c>
      <c r="E63" s="366">
        <f>+E8+E15+E22+E29+E36+E47+E53+E58</f>
        <v>623536214</v>
      </c>
    </row>
    <row r="64" spans="1:5" s="503" customFormat="1" ht="12" customHeight="1" thickBot="1">
      <c r="A64" s="489" t="s">
        <v>545</v>
      </c>
      <c r="B64" s="337" t="s">
        <v>366</v>
      </c>
      <c r="C64" s="347">
        <f>SUM(C65:C67)</f>
        <v>0</v>
      </c>
      <c r="D64" s="347">
        <f>SUM(D65:D67)</f>
        <v>0</v>
      </c>
      <c r="E64" s="330">
        <f>SUM(E65:E67)</f>
        <v>0</v>
      </c>
    </row>
    <row r="65" spans="1:5" s="503" customFormat="1" ht="12" customHeight="1">
      <c r="A65" s="486" t="s">
        <v>367</v>
      </c>
      <c r="B65" s="358" t="s">
        <v>368</v>
      </c>
      <c r="C65" s="351"/>
      <c r="D65" s="351"/>
      <c r="E65" s="334"/>
    </row>
    <row r="66" spans="1:5" s="503" customFormat="1" ht="12" customHeight="1">
      <c r="A66" s="487" t="s">
        <v>369</v>
      </c>
      <c r="B66" s="359" t="s">
        <v>370</v>
      </c>
      <c r="C66" s="351"/>
      <c r="D66" s="351"/>
      <c r="E66" s="334"/>
    </row>
    <row r="67" spans="1:5" s="503" customFormat="1" ht="12" customHeight="1" thickBot="1">
      <c r="A67" s="488" t="s">
        <v>371</v>
      </c>
      <c r="B67" s="482" t="s">
        <v>372</v>
      </c>
      <c r="C67" s="351"/>
      <c r="D67" s="351"/>
      <c r="E67" s="334"/>
    </row>
    <row r="68" spans="1:5" s="503" customFormat="1" ht="12" customHeight="1" thickBot="1">
      <c r="A68" s="489" t="s">
        <v>373</v>
      </c>
      <c r="B68" s="337" t="s">
        <v>374</v>
      </c>
      <c r="C68" s="347">
        <f>SUM(C69:C72)</f>
        <v>0</v>
      </c>
      <c r="D68" s="347">
        <f>SUM(D69:D72)</f>
        <v>0</v>
      </c>
      <c r="E68" s="330">
        <f>SUM(E69:E72)</f>
        <v>0</v>
      </c>
    </row>
    <row r="69" spans="1:5" s="503" customFormat="1" ht="12" customHeight="1">
      <c r="A69" s="486" t="s">
        <v>106</v>
      </c>
      <c r="B69" s="358" t="s">
        <v>375</v>
      </c>
      <c r="C69" s="351"/>
      <c r="D69" s="351"/>
      <c r="E69" s="334"/>
    </row>
    <row r="70" spans="1:5" s="503" customFormat="1" ht="12" customHeight="1">
      <c r="A70" s="487" t="s">
        <v>107</v>
      </c>
      <c r="B70" s="359" t="s">
        <v>376</v>
      </c>
      <c r="C70" s="351"/>
      <c r="D70" s="351"/>
      <c r="E70" s="334"/>
    </row>
    <row r="71" spans="1:5" s="503" customFormat="1" ht="12" customHeight="1">
      <c r="A71" s="487" t="s">
        <v>377</v>
      </c>
      <c r="B71" s="359" t="s">
        <v>378</v>
      </c>
      <c r="C71" s="351"/>
      <c r="D71" s="351"/>
      <c r="E71" s="334"/>
    </row>
    <row r="72" spans="1:5" s="503" customFormat="1" ht="12" customHeight="1" thickBot="1">
      <c r="A72" s="488" t="s">
        <v>379</v>
      </c>
      <c r="B72" s="360" t="s">
        <v>380</v>
      </c>
      <c r="C72" s="351"/>
      <c r="D72" s="351"/>
      <c r="E72" s="334"/>
    </row>
    <row r="73" spans="1:5" s="503" customFormat="1" ht="12" customHeight="1" thickBot="1">
      <c r="A73" s="489" t="s">
        <v>381</v>
      </c>
      <c r="B73" s="337" t="s">
        <v>382</v>
      </c>
      <c r="C73" s="347">
        <f>SUM(C74:C75)</f>
        <v>63357000</v>
      </c>
      <c r="D73" s="347">
        <f>SUM(D74:D75)</f>
        <v>62196000</v>
      </c>
      <c r="E73" s="330">
        <f>SUM(E74:E75)</f>
        <v>62196000</v>
      </c>
    </row>
    <row r="74" spans="1:5" s="503" customFormat="1" ht="12" customHeight="1">
      <c r="A74" s="486" t="s">
        <v>383</v>
      </c>
      <c r="B74" s="358" t="s">
        <v>384</v>
      </c>
      <c r="C74" s="351">
        <v>63357000</v>
      </c>
      <c r="D74" s="351">
        <v>62196000</v>
      </c>
      <c r="E74" s="334">
        <v>62196000</v>
      </c>
    </row>
    <row r="75" spans="1:5" s="503" customFormat="1" ht="12" customHeight="1" thickBot="1">
      <c r="A75" s="488" t="s">
        <v>385</v>
      </c>
      <c r="B75" s="360" t="s">
        <v>386</v>
      </c>
      <c r="C75" s="351"/>
      <c r="D75" s="351"/>
      <c r="E75" s="334"/>
    </row>
    <row r="76" spans="1:5" s="503" customFormat="1" ht="12" customHeight="1" thickBot="1">
      <c r="A76" s="489" t="s">
        <v>387</v>
      </c>
      <c r="B76" s="337" t="s">
        <v>388</v>
      </c>
      <c r="C76" s="347">
        <f>SUM(C77:C79)</f>
        <v>0</v>
      </c>
      <c r="D76" s="347">
        <f>SUM(D77:D79)</f>
        <v>0</v>
      </c>
      <c r="E76" s="330">
        <f>SUM(E77:E79)</f>
        <v>7977389</v>
      </c>
    </row>
    <row r="77" spans="1:5" s="503" customFormat="1" ht="12" customHeight="1">
      <c r="A77" s="486" t="s">
        <v>389</v>
      </c>
      <c r="B77" s="358" t="s">
        <v>390</v>
      </c>
      <c r="C77" s="351"/>
      <c r="D77" s="351"/>
      <c r="E77" s="334">
        <v>7977389</v>
      </c>
    </row>
    <row r="78" spans="1:5" s="503" customFormat="1" ht="12" customHeight="1">
      <c r="A78" s="487" t="s">
        <v>391</v>
      </c>
      <c r="B78" s="359" t="s">
        <v>392</v>
      </c>
      <c r="C78" s="351"/>
      <c r="D78" s="351"/>
      <c r="E78" s="334"/>
    </row>
    <row r="79" spans="1:5" s="503" customFormat="1" ht="12" customHeight="1" thickBot="1">
      <c r="A79" s="488" t="s">
        <v>393</v>
      </c>
      <c r="B79" s="360" t="s">
        <v>394</v>
      </c>
      <c r="C79" s="351"/>
      <c r="D79" s="351"/>
      <c r="E79" s="334"/>
    </row>
    <row r="80" spans="1:5" s="503" customFormat="1" ht="12" customHeight="1" thickBot="1">
      <c r="A80" s="489" t="s">
        <v>395</v>
      </c>
      <c r="B80" s="337" t="s">
        <v>396</v>
      </c>
      <c r="C80" s="347">
        <f>SUM(C81:C84)</f>
        <v>0</v>
      </c>
      <c r="D80" s="347">
        <f>SUM(D81:D84)</f>
        <v>0</v>
      </c>
      <c r="E80" s="330">
        <f>SUM(E81:E84)</f>
        <v>0</v>
      </c>
    </row>
    <row r="81" spans="1:5" s="503" customFormat="1" ht="12" customHeight="1">
      <c r="A81" s="490" t="s">
        <v>397</v>
      </c>
      <c r="B81" s="358" t="s">
        <v>398</v>
      </c>
      <c r="C81" s="351"/>
      <c r="D81" s="351"/>
      <c r="E81" s="334"/>
    </row>
    <row r="82" spans="1:5" s="503" customFormat="1" ht="12" customHeight="1">
      <c r="A82" s="491" t="s">
        <v>399</v>
      </c>
      <c r="B82" s="359" t="s">
        <v>400</v>
      </c>
      <c r="C82" s="351"/>
      <c r="D82" s="351"/>
      <c r="E82" s="334"/>
    </row>
    <row r="83" spans="1:5" s="503" customFormat="1" ht="12" customHeight="1">
      <c r="A83" s="491" t="s">
        <v>401</v>
      </c>
      <c r="B83" s="359" t="s">
        <v>402</v>
      </c>
      <c r="C83" s="351"/>
      <c r="D83" s="351"/>
      <c r="E83" s="334"/>
    </row>
    <row r="84" spans="1:5" s="503" customFormat="1" ht="12" customHeight="1" thickBot="1">
      <c r="A84" s="492" t="s">
        <v>403</v>
      </c>
      <c r="B84" s="360" t="s">
        <v>404</v>
      </c>
      <c r="C84" s="351"/>
      <c r="D84" s="351"/>
      <c r="E84" s="334"/>
    </row>
    <row r="85" spans="1:5" s="503" customFormat="1" ht="12" customHeight="1" thickBot="1">
      <c r="A85" s="489" t="s">
        <v>405</v>
      </c>
      <c r="B85" s="337" t="s">
        <v>406</v>
      </c>
      <c r="C85" s="372"/>
      <c r="D85" s="372"/>
      <c r="E85" s="373"/>
    </row>
    <row r="86" spans="1:5" s="503" customFormat="1" ht="12" customHeight="1" thickBot="1">
      <c r="A86" s="489" t="s">
        <v>407</v>
      </c>
      <c r="B86" s="483" t="s">
        <v>408</v>
      </c>
      <c r="C86" s="353">
        <f>+C64+C68+C73+C76+C80+C85</f>
        <v>63357000</v>
      </c>
      <c r="D86" s="353">
        <f>+D64+D68+D73+D76+D80+D85</f>
        <v>62196000</v>
      </c>
      <c r="E86" s="366">
        <f>+E64+E68+E73+E76+E80+E85</f>
        <v>70173389</v>
      </c>
    </row>
    <row r="87" spans="1:5" s="503" customFormat="1" ht="12" customHeight="1" thickBot="1">
      <c r="A87" s="493" t="s">
        <v>409</v>
      </c>
      <c r="B87" s="484" t="s">
        <v>546</v>
      </c>
      <c r="C87" s="353">
        <f>+C63+C86</f>
        <v>602707000</v>
      </c>
      <c r="D87" s="353">
        <f>+D63+D86</f>
        <v>650190000</v>
      </c>
      <c r="E87" s="366">
        <f>+E63+E86</f>
        <v>693709603</v>
      </c>
    </row>
    <row r="88" spans="1:5" s="503" customFormat="1" ht="15" customHeight="1">
      <c r="A88" s="458"/>
      <c r="B88" s="459"/>
      <c r="C88" s="474"/>
      <c r="D88" s="474"/>
      <c r="E88" s="474"/>
    </row>
    <row r="89" spans="1:5" ht="13.5" thickBot="1">
      <c r="A89" s="460"/>
      <c r="B89" s="461"/>
      <c r="C89" s="475"/>
      <c r="D89" s="475"/>
      <c r="E89" s="475"/>
    </row>
    <row r="90" spans="1:5" s="502" customFormat="1" ht="16.5" customHeight="1" thickBot="1">
      <c r="A90" s="685" t="s">
        <v>43</v>
      </c>
      <c r="B90" s="686"/>
      <c r="C90" s="686"/>
      <c r="D90" s="686"/>
      <c r="E90" s="687"/>
    </row>
    <row r="91" spans="1:5" s="279" customFormat="1" ht="12" customHeight="1" thickBot="1">
      <c r="A91" s="481" t="s">
        <v>7</v>
      </c>
      <c r="B91" s="319" t="s">
        <v>417</v>
      </c>
      <c r="C91" s="465">
        <f>SUM(C92:C96)</f>
        <v>398089000</v>
      </c>
      <c r="D91" s="465">
        <f>SUM(D92:D96)</f>
        <v>473302677</v>
      </c>
      <c r="E91" s="465">
        <f>SUM(E92:E96)</f>
        <v>444787884</v>
      </c>
    </row>
    <row r="92" spans="1:5" ht="12" customHeight="1">
      <c r="A92" s="494" t="s">
        <v>69</v>
      </c>
      <c r="B92" s="305" t="s">
        <v>37</v>
      </c>
      <c r="C92" s="466">
        <v>59866000</v>
      </c>
      <c r="D92" s="466">
        <v>83342615</v>
      </c>
      <c r="E92" s="466">
        <v>79693292</v>
      </c>
    </row>
    <row r="93" spans="1:5" ht="12" customHeight="1">
      <c r="A93" s="487" t="s">
        <v>70</v>
      </c>
      <c r="B93" s="303" t="s">
        <v>131</v>
      </c>
      <c r="C93" s="467">
        <v>14490000</v>
      </c>
      <c r="D93" s="467">
        <v>19313000</v>
      </c>
      <c r="E93" s="467">
        <v>18570367</v>
      </c>
    </row>
    <row r="94" spans="1:5" ht="12" customHeight="1">
      <c r="A94" s="487" t="s">
        <v>71</v>
      </c>
      <c r="B94" s="303" t="s">
        <v>98</v>
      </c>
      <c r="C94" s="469">
        <v>148045000</v>
      </c>
      <c r="D94" s="469">
        <v>169253027</v>
      </c>
      <c r="E94" s="469">
        <v>149560201</v>
      </c>
    </row>
    <row r="95" spans="1:5" ht="12" customHeight="1">
      <c r="A95" s="487" t="s">
        <v>72</v>
      </c>
      <c r="B95" s="306" t="s">
        <v>132</v>
      </c>
      <c r="C95" s="469">
        <v>9400000</v>
      </c>
      <c r="D95" s="469">
        <v>11089100</v>
      </c>
      <c r="E95" s="469">
        <v>8815610</v>
      </c>
    </row>
    <row r="96" spans="1:5" ht="12" customHeight="1">
      <c r="A96" s="487" t="s">
        <v>81</v>
      </c>
      <c r="B96" s="314" t="s">
        <v>133</v>
      </c>
      <c r="C96" s="469">
        <v>166288000</v>
      </c>
      <c r="D96" s="469">
        <v>190304935</v>
      </c>
      <c r="E96" s="469">
        <v>188148414</v>
      </c>
    </row>
    <row r="97" spans="1:5" ht="12" customHeight="1">
      <c r="A97" s="487" t="s">
        <v>73</v>
      </c>
      <c r="B97" s="303" t="s">
        <v>418</v>
      </c>
      <c r="C97" s="469"/>
      <c r="D97" s="469">
        <v>6435435</v>
      </c>
      <c r="E97" s="469">
        <v>6435435</v>
      </c>
    </row>
    <row r="98" spans="1:5" ht="12" customHeight="1">
      <c r="A98" s="487" t="s">
        <v>74</v>
      </c>
      <c r="B98" s="326" t="s">
        <v>419</v>
      </c>
      <c r="C98" s="469"/>
      <c r="D98" s="469"/>
      <c r="E98" s="469"/>
    </row>
    <row r="99" spans="1:5" ht="12" customHeight="1">
      <c r="A99" s="487" t="s">
        <v>82</v>
      </c>
      <c r="B99" s="327" t="s">
        <v>420</v>
      </c>
      <c r="C99" s="469"/>
      <c r="D99" s="469"/>
      <c r="E99" s="469"/>
    </row>
    <row r="100" spans="1:5" ht="12" customHeight="1">
      <c r="A100" s="487" t="s">
        <v>83</v>
      </c>
      <c r="B100" s="327" t="s">
        <v>421</v>
      </c>
      <c r="C100" s="469"/>
      <c r="D100" s="469"/>
      <c r="E100" s="469"/>
    </row>
    <row r="101" spans="1:5" ht="12" customHeight="1">
      <c r="A101" s="487" t="s">
        <v>84</v>
      </c>
      <c r="B101" s="326" t="s">
        <v>422</v>
      </c>
      <c r="C101" s="469">
        <v>91538000</v>
      </c>
      <c r="D101" s="469">
        <v>89113000</v>
      </c>
      <c r="E101" s="469">
        <v>87481689</v>
      </c>
    </row>
    <row r="102" spans="1:5" ht="12" customHeight="1">
      <c r="A102" s="487" t="s">
        <v>85</v>
      </c>
      <c r="B102" s="326" t="s">
        <v>423</v>
      </c>
      <c r="C102" s="469"/>
      <c r="D102" s="469"/>
      <c r="E102" s="469"/>
    </row>
    <row r="103" spans="1:5" ht="12" customHeight="1">
      <c r="A103" s="487" t="s">
        <v>87</v>
      </c>
      <c r="B103" s="327" t="s">
        <v>424</v>
      </c>
      <c r="C103" s="469"/>
      <c r="D103" s="469"/>
      <c r="E103" s="469"/>
    </row>
    <row r="104" spans="1:5" ht="12" customHeight="1">
      <c r="A104" s="495" t="s">
        <v>134</v>
      </c>
      <c r="B104" s="328" t="s">
        <v>425</v>
      </c>
      <c r="C104" s="469"/>
      <c r="D104" s="469"/>
      <c r="E104" s="469"/>
    </row>
    <row r="105" spans="1:5" ht="12" customHeight="1">
      <c r="A105" s="487" t="s">
        <v>426</v>
      </c>
      <c r="B105" s="328" t="s">
        <v>427</v>
      </c>
      <c r="C105" s="469"/>
      <c r="D105" s="469"/>
      <c r="E105" s="469"/>
    </row>
    <row r="106" spans="1:5" s="279" customFormat="1" ht="12" customHeight="1" thickBot="1">
      <c r="A106" s="496" t="s">
        <v>428</v>
      </c>
      <c r="B106" s="329" t="s">
        <v>429</v>
      </c>
      <c r="C106" s="471">
        <v>74750000</v>
      </c>
      <c r="D106" s="471">
        <v>94756500</v>
      </c>
      <c r="E106" s="471">
        <v>94231290</v>
      </c>
    </row>
    <row r="107" spans="1:5" ht="12" customHeight="1" thickBot="1">
      <c r="A107" s="320" t="s">
        <v>8</v>
      </c>
      <c r="B107" s="318" t="s">
        <v>430</v>
      </c>
      <c r="C107" s="341">
        <f>+C108+C110+C112</f>
        <v>19305000</v>
      </c>
      <c r="D107" s="341">
        <f>+D108+D110+D112</f>
        <v>30574262</v>
      </c>
      <c r="E107" s="341">
        <f>+E108+E110+E112</f>
        <v>25716900</v>
      </c>
    </row>
    <row r="108" spans="1:5" ht="12" customHeight="1">
      <c r="A108" s="486" t="s">
        <v>75</v>
      </c>
      <c r="B108" s="303" t="s">
        <v>154</v>
      </c>
      <c r="C108" s="468">
        <v>15500000</v>
      </c>
      <c r="D108" s="468">
        <v>18006907</v>
      </c>
      <c r="E108" s="468">
        <v>14798502</v>
      </c>
    </row>
    <row r="109" spans="1:5" ht="12" customHeight="1">
      <c r="A109" s="486" t="s">
        <v>76</v>
      </c>
      <c r="B109" s="307" t="s">
        <v>431</v>
      </c>
      <c r="C109" s="468"/>
      <c r="D109" s="468"/>
      <c r="E109" s="468"/>
    </row>
    <row r="110" spans="1:5" ht="12" customHeight="1">
      <c r="A110" s="486" t="s">
        <v>77</v>
      </c>
      <c r="B110" s="307" t="s">
        <v>135</v>
      </c>
      <c r="C110" s="467">
        <v>3505000</v>
      </c>
      <c r="D110" s="467">
        <v>12267355</v>
      </c>
      <c r="E110" s="467">
        <v>10918398</v>
      </c>
    </row>
    <row r="111" spans="1:5" ht="12" customHeight="1">
      <c r="A111" s="486" t="s">
        <v>78</v>
      </c>
      <c r="B111" s="307" t="s">
        <v>432</v>
      </c>
      <c r="C111" s="331"/>
      <c r="D111" s="331"/>
      <c r="E111" s="331"/>
    </row>
    <row r="112" spans="1:5" ht="12" customHeight="1">
      <c r="A112" s="486" t="s">
        <v>79</v>
      </c>
      <c r="B112" s="339" t="s">
        <v>156</v>
      </c>
      <c r="C112" s="331">
        <v>300000</v>
      </c>
      <c r="D112" s="331">
        <v>300000</v>
      </c>
      <c r="E112" s="331"/>
    </row>
    <row r="113" spans="1:5" ht="12" customHeight="1">
      <c r="A113" s="486" t="s">
        <v>86</v>
      </c>
      <c r="B113" s="338" t="s">
        <v>433</v>
      </c>
      <c r="C113" s="331"/>
      <c r="D113" s="331"/>
      <c r="E113" s="331"/>
    </row>
    <row r="114" spans="1:5" ht="12" customHeight="1">
      <c r="A114" s="486" t="s">
        <v>88</v>
      </c>
      <c r="B114" s="354" t="s">
        <v>434</v>
      </c>
      <c r="C114" s="331"/>
      <c r="D114" s="331"/>
      <c r="E114" s="331"/>
    </row>
    <row r="115" spans="1:5" ht="12" customHeight="1">
      <c r="A115" s="486" t="s">
        <v>136</v>
      </c>
      <c r="B115" s="327" t="s">
        <v>421</v>
      </c>
      <c r="C115" s="331"/>
      <c r="D115" s="331"/>
      <c r="E115" s="331"/>
    </row>
    <row r="116" spans="1:5" ht="12" customHeight="1">
      <c r="A116" s="486" t="s">
        <v>137</v>
      </c>
      <c r="B116" s="327" t="s">
        <v>435</v>
      </c>
      <c r="C116" s="331"/>
      <c r="D116" s="331"/>
      <c r="E116" s="331"/>
    </row>
    <row r="117" spans="1:5" ht="12" customHeight="1">
      <c r="A117" s="486" t="s">
        <v>138</v>
      </c>
      <c r="B117" s="327" t="s">
        <v>436</v>
      </c>
      <c r="C117" s="331"/>
      <c r="D117" s="331"/>
      <c r="E117" s="331"/>
    </row>
    <row r="118" spans="1:5" ht="12" customHeight="1">
      <c r="A118" s="486" t="s">
        <v>437</v>
      </c>
      <c r="B118" s="327" t="s">
        <v>424</v>
      </c>
      <c r="C118" s="331">
        <v>300000</v>
      </c>
      <c r="D118" s="331">
        <v>300000</v>
      </c>
      <c r="E118" s="331"/>
    </row>
    <row r="119" spans="1:5" ht="12" customHeight="1">
      <c r="A119" s="486" t="s">
        <v>438</v>
      </c>
      <c r="B119" s="327" t="s">
        <v>439</v>
      </c>
      <c r="C119" s="331"/>
      <c r="D119" s="331"/>
      <c r="E119" s="331"/>
    </row>
    <row r="120" spans="1:5" ht="12" customHeight="1" thickBot="1">
      <c r="A120" s="495" t="s">
        <v>440</v>
      </c>
      <c r="B120" s="327" t="s">
        <v>441</v>
      </c>
      <c r="C120" s="333"/>
      <c r="D120" s="333"/>
      <c r="E120" s="333"/>
    </row>
    <row r="121" spans="1:5" ht="12" customHeight="1" thickBot="1">
      <c r="A121" s="320" t="s">
        <v>9</v>
      </c>
      <c r="B121" s="323" t="s">
        <v>442</v>
      </c>
      <c r="C121" s="341">
        <f>+C122+C123</f>
        <v>50000000</v>
      </c>
      <c r="D121" s="341">
        <f>+D122+D123</f>
        <v>10999846</v>
      </c>
      <c r="E121" s="341">
        <f>+E122+E123</f>
        <v>0</v>
      </c>
    </row>
    <row r="122" spans="1:5" ht="12" customHeight="1">
      <c r="A122" s="486" t="s">
        <v>58</v>
      </c>
      <c r="B122" s="304" t="s">
        <v>45</v>
      </c>
      <c r="C122" s="468">
        <v>50000000</v>
      </c>
      <c r="D122" s="468">
        <v>10999846</v>
      </c>
      <c r="E122" s="468"/>
    </row>
    <row r="123" spans="1:5" ht="12" customHeight="1" thickBot="1">
      <c r="A123" s="488" t="s">
        <v>59</v>
      </c>
      <c r="B123" s="307" t="s">
        <v>46</v>
      </c>
      <c r="C123" s="469"/>
      <c r="D123" s="469"/>
      <c r="E123" s="469"/>
    </row>
    <row r="124" spans="1:5" ht="12" customHeight="1" thickBot="1">
      <c r="A124" s="320" t="s">
        <v>10</v>
      </c>
      <c r="B124" s="323" t="s">
        <v>443</v>
      </c>
      <c r="C124" s="341">
        <f>+C91+C107+C121</f>
        <v>467394000</v>
      </c>
      <c r="D124" s="341">
        <f>+D91+D107+D121</f>
        <v>514876785</v>
      </c>
      <c r="E124" s="341">
        <f>+E91+E107+E121</f>
        <v>470504784</v>
      </c>
    </row>
    <row r="125" spans="1:5" ht="12" customHeight="1" thickBot="1">
      <c r="A125" s="320" t="s">
        <v>11</v>
      </c>
      <c r="B125" s="323" t="s">
        <v>548</v>
      </c>
      <c r="C125" s="341">
        <f>+C126+C127+C128</f>
        <v>0</v>
      </c>
      <c r="D125" s="341">
        <f>+D126+D127+D128</f>
        <v>0</v>
      </c>
      <c r="E125" s="341">
        <f>+E126+E127+E128</f>
        <v>0</v>
      </c>
    </row>
    <row r="126" spans="1:5" ht="12" customHeight="1">
      <c r="A126" s="486" t="s">
        <v>62</v>
      </c>
      <c r="B126" s="304" t="s">
        <v>445</v>
      </c>
      <c r="C126" s="331"/>
      <c r="D126" s="331"/>
      <c r="E126" s="331"/>
    </row>
    <row r="127" spans="1:5" ht="12" customHeight="1">
      <c r="A127" s="486" t="s">
        <v>63</v>
      </c>
      <c r="B127" s="304" t="s">
        <v>446</v>
      </c>
      <c r="C127" s="331"/>
      <c r="D127" s="331"/>
      <c r="E127" s="331"/>
    </row>
    <row r="128" spans="1:5" ht="12" customHeight="1" thickBot="1">
      <c r="A128" s="495" t="s">
        <v>64</v>
      </c>
      <c r="B128" s="302" t="s">
        <v>447</v>
      </c>
      <c r="C128" s="331"/>
      <c r="D128" s="331"/>
      <c r="E128" s="331"/>
    </row>
    <row r="129" spans="1:5" ht="12" customHeight="1" thickBot="1">
      <c r="A129" s="320" t="s">
        <v>12</v>
      </c>
      <c r="B129" s="323" t="s">
        <v>448</v>
      </c>
      <c r="C129" s="341">
        <f>+C130+C131+C132+C133</f>
        <v>0</v>
      </c>
      <c r="D129" s="341">
        <f>+D130+D131+D132+D133</f>
        <v>0</v>
      </c>
      <c r="E129" s="341">
        <f>+E130+E131+E132+E133</f>
        <v>0</v>
      </c>
    </row>
    <row r="130" spans="1:5" ht="12" customHeight="1">
      <c r="A130" s="486" t="s">
        <v>65</v>
      </c>
      <c r="B130" s="304" t="s">
        <v>449</v>
      </c>
      <c r="C130" s="331"/>
      <c r="D130" s="331"/>
      <c r="E130" s="331"/>
    </row>
    <row r="131" spans="1:5" ht="12" customHeight="1">
      <c r="A131" s="486" t="s">
        <v>66</v>
      </c>
      <c r="B131" s="304" t="s">
        <v>450</v>
      </c>
      <c r="C131" s="331"/>
      <c r="D131" s="331"/>
      <c r="E131" s="331"/>
    </row>
    <row r="132" spans="1:5" ht="12" customHeight="1">
      <c r="A132" s="486" t="s">
        <v>345</v>
      </c>
      <c r="B132" s="304" t="s">
        <v>451</v>
      </c>
      <c r="C132" s="331"/>
      <c r="D132" s="331"/>
      <c r="E132" s="331"/>
    </row>
    <row r="133" spans="1:5" s="279" customFormat="1" ht="12" customHeight="1" thickBot="1">
      <c r="A133" s="495" t="s">
        <v>347</v>
      </c>
      <c r="B133" s="302" t="s">
        <v>452</v>
      </c>
      <c r="C133" s="331"/>
      <c r="D133" s="331"/>
      <c r="E133" s="331"/>
    </row>
    <row r="134" spans="1:11" ht="13.5" thickBot="1">
      <c r="A134" s="320" t="s">
        <v>13</v>
      </c>
      <c r="B134" s="323" t="s">
        <v>667</v>
      </c>
      <c r="C134" s="470">
        <f>+C135+C136+C137+C139+C138</f>
        <v>135313000</v>
      </c>
      <c r="D134" s="470">
        <f>+D135+D136+D137+D139+D138</f>
        <v>135313215</v>
      </c>
      <c r="E134" s="470">
        <f>+E135+E136+E137+E139+E138</f>
        <v>131325818</v>
      </c>
      <c r="K134" s="449"/>
    </row>
    <row r="135" spans="1:5" ht="12.75">
      <c r="A135" s="486" t="s">
        <v>67</v>
      </c>
      <c r="B135" s="304" t="s">
        <v>454</v>
      </c>
      <c r="C135" s="331">
        <v>8238000</v>
      </c>
      <c r="D135" s="331">
        <v>8238215</v>
      </c>
      <c r="E135" s="331">
        <v>8238215</v>
      </c>
    </row>
    <row r="136" spans="1:5" ht="12" customHeight="1">
      <c r="A136" s="486" t="s">
        <v>68</v>
      </c>
      <c r="B136" s="304" t="s">
        <v>455</v>
      </c>
      <c r="C136" s="331"/>
      <c r="D136" s="331"/>
      <c r="E136" s="331"/>
    </row>
    <row r="137" spans="1:5" s="279" customFormat="1" ht="12" customHeight="1">
      <c r="A137" s="486" t="s">
        <v>354</v>
      </c>
      <c r="B137" s="304" t="s">
        <v>666</v>
      </c>
      <c r="C137" s="331">
        <v>127075000</v>
      </c>
      <c r="D137" s="331">
        <v>127075000</v>
      </c>
      <c r="E137" s="331">
        <v>123087603</v>
      </c>
    </row>
    <row r="138" spans="1:5" s="279" customFormat="1" ht="12" customHeight="1">
      <c r="A138" s="486" t="s">
        <v>356</v>
      </c>
      <c r="B138" s="304" t="s">
        <v>456</v>
      </c>
      <c r="C138" s="331"/>
      <c r="D138" s="331"/>
      <c r="E138" s="331"/>
    </row>
    <row r="139" spans="1:5" s="279" customFormat="1" ht="12" customHeight="1" thickBot="1">
      <c r="A139" s="495" t="s">
        <v>665</v>
      </c>
      <c r="B139" s="302" t="s">
        <v>457</v>
      </c>
      <c r="C139" s="331"/>
      <c r="D139" s="331"/>
      <c r="E139" s="331"/>
    </row>
    <row r="140" spans="1:5" s="279" customFormat="1" ht="12" customHeight="1" thickBot="1">
      <c r="A140" s="320" t="s">
        <v>14</v>
      </c>
      <c r="B140" s="323" t="s">
        <v>549</v>
      </c>
      <c r="C140" s="472">
        <f>+C141+C142+C143+C144</f>
        <v>0</v>
      </c>
      <c r="D140" s="472">
        <f>+D141+D142+D143+D144</f>
        <v>0</v>
      </c>
      <c r="E140" s="472">
        <f>+E141+E142+E143+E144</f>
        <v>0</v>
      </c>
    </row>
    <row r="141" spans="1:5" s="279" customFormat="1" ht="12" customHeight="1">
      <c r="A141" s="486" t="s">
        <v>129</v>
      </c>
      <c r="B141" s="304" t="s">
        <v>459</v>
      </c>
      <c r="C141" s="331"/>
      <c r="D141" s="331"/>
      <c r="E141" s="331"/>
    </row>
    <row r="142" spans="1:5" s="279" customFormat="1" ht="12" customHeight="1">
      <c r="A142" s="486" t="s">
        <v>130</v>
      </c>
      <c r="B142" s="304" t="s">
        <v>460</v>
      </c>
      <c r="C142" s="331"/>
      <c r="D142" s="331"/>
      <c r="E142" s="331"/>
    </row>
    <row r="143" spans="1:5" s="279" customFormat="1" ht="12" customHeight="1">
      <c r="A143" s="486" t="s">
        <v>155</v>
      </c>
      <c r="B143" s="304" t="s">
        <v>461</v>
      </c>
      <c r="C143" s="331"/>
      <c r="D143" s="331"/>
      <c r="E143" s="331"/>
    </row>
    <row r="144" spans="1:5" ht="12.75" customHeight="1" thickBot="1">
      <c r="A144" s="486" t="s">
        <v>362</v>
      </c>
      <c r="B144" s="304" t="s">
        <v>462</v>
      </c>
      <c r="C144" s="331"/>
      <c r="D144" s="331"/>
      <c r="E144" s="331"/>
    </row>
    <row r="145" spans="1:5" ht="12" customHeight="1" thickBot="1">
      <c r="A145" s="320" t="s">
        <v>15</v>
      </c>
      <c r="B145" s="323" t="s">
        <v>463</v>
      </c>
      <c r="C145" s="485">
        <f>+C125+C129+C134+C140</f>
        <v>135313000</v>
      </c>
      <c r="D145" s="485">
        <f>+D125+D129+D134+D140</f>
        <v>135313215</v>
      </c>
      <c r="E145" s="485">
        <f>+E125+E129+E134+E140</f>
        <v>131325818</v>
      </c>
    </row>
    <row r="146" spans="1:5" ht="15" customHeight="1" thickBot="1">
      <c r="A146" s="497" t="s">
        <v>16</v>
      </c>
      <c r="B146" s="343" t="s">
        <v>464</v>
      </c>
      <c r="C146" s="485">
        <f>+C124+C145</f>
        <v>602707000</v>
      </c>
      <c r="D146" s="485">
        <f>+D124+D145</f>
        <v>650190000</v>
      </c>
      <c r="E146" s="485">
        <f>+E124+E145</f>
        <v>601830602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62" t="s">
        <v>703</v>
      </c>
      <c r="B148" s="463"/>
      <c r="C148" s="90"/>
      <c r="D148" s="91"/>
      <c r="E148" s="88">
        <v>60</v>
      </c>
    </row>
    <row r="149" spans="1:5" ht="14.25" customHeight="1" thickBot="1">
      <c r="A149" s="462" t="s">
        <v>702</v>
      </c>
      <c r="B149" s="463"/>
      <c r="C149" s="90"/>
      <c r="D149" s="91"/>
      <c r="E149" s="88">
        <v>35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&amp;CBalatonszárszói Önkormányzat</oddHeader>
  </headerFooter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477" customWidth="1"/>
    <col min="2" max="2" width="64.625" style="478" customWidth="1"/>
    <col min="3" max="5" width="17.00390625" style="479" customWidth="1"/>
    <col min="6" max="16384" width="9.375" style="32" customWidth="1"/>
  </cols>
  <sheetData>
    <row r="1" spans="1:5" s="453" customFormat="1" ht="16.5" customHeight="1" thickBot="1">
      <c r="A1" s="452"/>
      <c r="B1" s="454"/>
      <c r="C1" s="499"/>
      <c r="D1" s="464"/>
      <c r="E1" s="588" t="str">
        <f>+CONCATENATE("6.2. melléklet a 9/",LEFT(ÖSSZEFÜGGÉSEK!A4,4)+1,". (V.30.) önkormányzati rendelethez")</f>
        <v>6.2. melléklet a 9/2017. (V.30.) önkormányzati rendelethez</v>
      </c>
    </row>
    <row r="2" spans="1:5" s="500" customFormat="1" ht="15.75" customHeight="1">
      <c r="A2" s="480" t="s">
        <v>50</v>
      </c>
      <c r="B2" s="688" t="s">
        <v>151</v>
      </c>
      <c r="C2" s="689"/>
      <c r="D2" s="690"/>
      <c r="E2" s="473" t="s">
        <v>41</v>
      </c>
    </row>
    <row r="3" spans="1:5" s="500" customFormat="1" ht="24.75" thickBot="1">
      <c r="A3" s="498" t="s">
        <v>544</v>
      </c>
      <c r="B3" s="691" t="s">
        <v>668</v>
      </c>
      <c r="C3" s="692"/>
      <c r="D3" s="693"/>
      <c r="E3" s="448" t="s">
        <v>47</v>
      </c>
    </row>
    <row r="4" spans="1:5" s="501" customFormat="1" ht="15.75" customHeight="1" thickBot="1">
      <c r="A4" s="455"/>
      <c r="B4" s="455"/>
      <c r="C4" s="456"/>
      <c r="D4" s="456"/>
      <c r="E4" s="456" t="str">
        <f>'6.1. sz. mell'!E4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502" customFormat="1" ht="12" customHeight="1" thickBot="1">
      <c r="A8" s="320" t="s">
        <v>7</v>
      </c>
      <c r="B8" s="316" t="s">
        <v>303</v>
      </c>
      <c r="C8" s="347">
        <f>SUM(C9:C14)</f>
        <v>223796286</v>
      </c>
      <c r="D8" s="347">
        <f>SUM(D9:D14)</f>
        <v>243856867</v>
      </c>
      <c r="E8" s="330">
        <f>SUM(E9:E14)</f>
        <v>243856867</v>
      </c>
    </row>
    <row r="9" spans="1:5" s="476" customFormat="1" ht="12" customHeight="1">
      <c r="A9" s="486" t="s">
        <v>69</v>
      </c>
      <c r="B9" s="358" t="s">
        <v>304</v>
      </c>
      <c r="C9" s="349">
        <v>114345444</v>
      </c>
      <c r="D9" s="349">
        <v>114345444</v>
      </c>
      <c r="E9" s="332">
        <v>114345444</v>
      </c>
    </row>
    <row r="10" spans="1:5" s="503" customFormat="1" ht="12" customHeight="1">
      <c r="A10" s="487" t="s">
        <v>70</v>
      </c>
      <c r="B10" s="359" t="s">
        <v>305</v>
      </c>
      <c r="C10" s="348">
        <v>47922400</v>
      </c>
      <c r="D10" s="348">
        <v>42215600</v>
      </c>
      <c r="E10" s="331">
        <v>42215600</v>
      </c>
    </row>
    <row r="11" spans="1:5" s="503" customFormat="1" ht="12" customHeight="1">
      <c r="A11" s="487" t="s">
        <v>71</v>
      </c>
      <c r="B11" s="359" t="s">
        <v>306</v>
      </c>
      <c r="C11" s="348">
        <v>53969042</v>
      </c>
      <c r="D11" s="348">
        <v>55387076</v>
      </c>
      <c r="E11" s="331">
        <v>55387076</v>
      </c>
    </row>
    <row r="12" spans="1:5" s="503" customFormat="1" ht="12" customHeight="1">
      <c r="A12" s="487" t="s">
        <v>72</v>
      </c>
      <c r="B12" s="359" t="s">
        <v>307</v>
      </c>
      <c r="C12" s="348">
        <v>7559400</v>
      </c>
      <c r="D12" s="348">
        <v>7559400</v>
      </c>
      <c r="E12" s="331">
        <v>7559400</v>
      </c>
    </row>
    <row r="13" spans="1:5" s="503" customFormat="1" ht="12" customHeight="1">
      <c r="A13" s="487" t="s">
        <v>105</v>
      </c>
      <c r="B13" s="359" t="s">
        <v>308</v>
      </c>
      <c r="C13" s="348"/>
      <c r="D13" s="348"/>
      <c r="E13" s="331"/>
    </row>
    <row r="14" spans="1:5" s="476" customFormat="1" ht="12" customHeight="1" thickBot="1">
      <c r="A14" s="488" t="s">
        <v>73</v>
      </c>
      <c r="B14" s="360" t="s">
        <v>309</v>
      </c>
      <c r="C14" s="350"/>
      <c r="D14" s="350">
        <v>24349347</v>
      </c>
      <c r="E14" s="333">
        <v>24349347</v>
      </c>
    </row>
    <row r="15" spans="1:5" s="476" customFormat="1" ht="12" customHeight="1" thickBot="1">
      <c r="A15" s="320" t="s">
        <v>8</v>
      </c>
      <c r="B15" s="337" t="s">
        <v>310</v>
      </c>
      <c r="C15" s="347">
        <f>SUM(C16:C20)</f>
        <v>45747714</v>
      </c>
      <c r="D15" s="347">
        <f>SUM(D16:D20)</f>
        <v>72268611</v>
      </c>
      <c r="E15" s="330">
        <f>SUM(E16:E20)</f>
        <v>63747549</v>
      </c>
    </row>
    <row r="16" spans="1:5" s="476" customFormat="1" ht="12" customHeight="1">
      <c r="A16" s="486" t="s">
        <v>75</v>
      </c>
      <c r="B16" s="358" t="s">
        <v>311</v>
      </c>
      <c r="C16" s="349"/>
      <c r="D16" s="349"/>
      <c r="E16" s="332"/>
    </row>
    <row r="17" spans="1:5" s="476" customFormat="1" ht="12" customHeight="1">
      <c r="A17" s="487" t="s">
        <v>76</v>
      </c>
      <c r="B17" s="359" t="s">
        <v>312</v>
      </c>
      <c r="C17" s="348"/>
      <c r="D17" s="348"/>
      <c r="E17" s="331"/>
    </row>
    <row r="18" spans="1:5" s="476" customFormat="1" ht="12" customHeight="1">
      <c r="A18" s="487" t="s">
        <v>77</v>
      </c>
      <c r="B18" s="359" t="s">
        <v>313</v>
      </c>
      <c r="C18" s="348"/>
      <c r="D18" s="348"/>
      <c r="E18" s="331"/>
    </row>
    <row r="19" spans="1:5" s="476" customFormat="1" ht="12" customHeight="1">
      <c r="A19" s="487" t="s">
        <v>78</v>
      </c>
      <c r="B19" s="359" t="s">
        <v>314</v>
      </c>
      <c r="C19" s="348"/>
      <c r="D19" s="348"/>
      <c r="E19" s="331"/>
    </row>
    <row r="20" spans="1:5" s="476" customFormat="1" ht="12" customHeight="1">
      <c r="A20" s="487" t="s">
        <v>79</v>
      </c>
      <c r="B20" s="359" t="s">
        <v>315</v>
      </c>
      <c r="C20" s="348">
        <v>45747714</v>
      </c>
      <c r="D20" s="348">
        <v>72268611</v>
      </c>
      <c r="E20" s="331">
        <v>63747549</v>
      </c>
    </row>
    <row r="21" spans="1:5" s="503" customFormat="1" ht="12" customHeight="1" thickBot="1">
      <c r="A21" s="488" t="s">
        <v>86</v>
      </c>
      <c r="B21" s="360" t="s">
        <v>316</v>
      </c>
      <c r="C21" s="350"/>
      <c r="D21" s="350"/>
      <c r="E21" s="333"/>
    </row>
    <row r="22" spans="1:5" s="503" customFormat="1" ht="12" customHeight="1" thickBot="1">
      <c r="A22" s="320" t="s">
        <v>9</v>
      </c>
      <c r="B22" s="316" t="s">
        <v>317</v>
      </c>
      <c r="C22" s="347">
        <f>SUM(C23:C27)</f>
        <v>0</v>
      </c>
      <c r="D22" s="347">
        <f>SUM(D23:D27)</f>
        <v>792542</v>
      </c>
      <c r="E22" s="330">
        <f>SUM(E23:E27)</f>
        <v>792542</v>
      </c>
    </row>
    <row r="23" spans="1:5" s="503" customFormat="1" ht="12" customHeight="1">
      <c r="A23" s="486" t="s">
        <v>58</v>
      </c>
      <c r="B23" s="358" t="s">
        <v>318</v>
      </c>
      <c r="C23" s="349"/>
      <c r="D23" s="349">
        <v>496000</v>
      </c>
      <c r="E23" s="332">
        <v>496000</v>
      </c>
    </row>
    <row r="24" spans="1:5" s="476" customFormat="1" ht="12" customHeight="1">
      <c r="A24" s="487" t="s">
        <v>59</v>
      </c>
      <c r="B24" s="359" t="s">
        <v>319</v>
      </c>
      <c r="C24" s="348"/>
      <c r="D24" s="348"/>
      <c r="E24" s="331"/>
    </row>
    <row r="25" spans="1:5" s="503" customFormat="1" ht="12" customHeight="1">
      <c r="A25" s="487" t="s">
        <v>60</v>
      </c>
      <c r="B25" s="359" t="s">
        <v>320</v>
      </c>
      <c r="C25" s="348"/>
      <c r="D25" s="348"/>
      <c r="E25" s="331"/>
    </row>
    <row r="26" spans="1:5" s="503" customFormat="1" ht="12" customHeight="1">
      <c r="A26" s="487" t="s">
        <v>61</v>
      </c>
      <c r="B26" s="359" t="s">
        <v>321</v>
      </c>
      <c r="C26" s="348"/>
      <c r="D26" s="348"/>
      <c r="E26" s="331"/>
    </row>
    <row r="27" spans="1:5" s="503" customFormat="1" ht="12" customHeight="1">
      <c r="A27" s="487" t="s">
        <v>119</v>
      </c>
      <c r="B27" s="359" t="s">
        <v>322</v>
      </c>
      <c r="C27" s="348"/>
      <c r="D27" s="348">
        <v>296542</v>
      </c>
      <c r="E27" s="331">
        <v>296542</v>
      </c>
    </row>
    <row r="28" spans="1:5" s="503" customFormat="1" ht="12" customHeight="1" thickBot="1">
      <c r="A28" s="488" t="s">
        <v>120</v>
      </c>
      <c r="B28" s="360" t="s">
        <v>323</v>
      </c>
      <c r="C28" s="350"/>
      <c r="D28" s="350"/>
      <c r="E28" s="333"/>
    </row>
    <row r="29" spans="1:5" s="503" customFormat="1" ht="12" customHeight="1" thickBot="1">
      <c r="A29" s="320" t="s">
        <v>121</v>
      </c>
      <c r="B29" s="316" t="s">
        <v>692</v>
      </c>
      <c r="C29" s="353">
        <f>SUM(C30:C35)</f>
        <v>220250000</v>
      </c>
      <c r="D29" s="353">
        <f>SUM(D30:D35)</f>
        <v>220250000</v>
      </c>
      <c r="E29" s="366">
        <f>SUM(E30:E35)</f>
        <v>264296868</v>
      </c>
    </row>
    <row r="30" spans="1:5" s="503" customFormat="1" ht="12" customHeight="1">
      <c r="A30" s="486" t="s">
        <v>324</v>
      </c>
      <c r="B30" s="358" t="s">
        <v>711</v>
      </c>
      <c r="C30" s="349">
        <v>161700000</v>
      </c>
      <c r="D30" s="349">
        <v>161700000</v>
      </c>
      <c r="E30" s="332">
        <v>176302279</v>
      </c>
    </row>
    <row r="31" spans="1:5" s="503" customFormat="1" ht="12" customHeight="1">
      <c r="A31" s="487" t="s">
        <v>325</v>
      </c>
      <c r="B31" s="359" t="s">
        <v>697</v>
      </c>
      <c r="C31" s="348">
        <v>20950000</v>
      </c>
      <c r="D31" s="348">
        <v>20950000</v>
      </c>
      <c r="E31" s="331">
        <v>28318312</v>
      </c>
    </row>
    <row r="32" spans="1:5" s="503" customFormat="1" ht="12" customHeight="1">
      <c r="A32" s="487" t="s">
        <v>326</v>
      </c>
      <c r="B32" s="359" t="s">
        <v>698</v>
      </c>
      <c r="C32" s="348">
        <v>30000000</v>
      </c>
      <c r="D32" s="348">
        <v>30000000</v>
      </c>
      <c r="E32" s="331">
        <v>50546749</v>
      </c>
    </row>
    <row r="33" spans="1:5" s="503" customFormat="1" ht="12" customHeight="1">
      <c r="A33" s="487" t="s">
        <v>693</v>
      </c>
      <c r="B33" s="359" t="s">
        <v>710</v>
      </c>
      <c r="C33" s="348">
        <v>6800000</v>
      </c>
      <c r="D33" s="348">
        <v>6800000</v>
      </c>
      <c r="E33" s="331">
        <v>6962693</v>
      </c>
    </row>
    <row r="34" spans="1:5" s="503" customFormat="1" ht="12" customHeight="1">
      <c r="A34" s="487" t="s">
        <v>694</v>
      </c>
      <c r="B34" s="359" t="s">
        <v>327</v>
      </c>
      <c r="C34" s="348"/>
      <c r="D34" s="348"/>
      <c r="E34" s="331"/>
    </row>
    <row r="35" spans="1:5" s="503" customFormat="1" ht="12" customHeight="1" thickBot="1">
      <c r="A35" s="488" t="s">
        <v>695</v>
      </c>
      <c r="B35" s="339" t="s">
        <v>328</v>
      </c>
      <c r="C35" s="350">
        <v>800000</v>
      </c>
      <c r="D35" s="350">
        <v>800000</v>
      </c>
      <c r="E35" s="333">
        <v>2166835</v>
      </c>
    </row>
    <row r="36" spans="1:5" s="503" customFormat="1" ht="12" customHeight="1" thickBot="1">
      <c r="A36" s="320" t="s">
        <v>11</v>
      </c>
      <c r="B36" s="316" t="s">
        <v>329</v>
      </c>
      <c r="C36" s="347">
        <f>SUM(C37:C46)</f>
        <v>22096000</v>
      </c>
      <c r="D36" s="347">
        <f>SUM(D37:D46)</f>
        <v>22044700</v>
      </c>
      <c r="E36" s="330">
        <f>SUM(E37:E46)</f>
        <v>21251323</v>
      </c>
    </row>
    <row r="37" spans="1:5" s="503" customFormat="1" ht="12" customHeight="1">
      <c r="A37" s="486" t="s">
        <v>62</v>
      </c>
      <c r="B37" s="358" t="s">
        <v>330</v>
      </c>
      <c r="C37" s="349"/>
      <c r="D37" s="349"/>
      <c r="E37" s="332"/>
    </row>
    <row r="38" spans="1:5" s="503" customFormat="1" ht="12" customHeight="1">
      <c r="A38" s="487" t="s">
        <v>63</v>
      </c>
      <c r="B38" s="359" t="s">
        <v>331</v>
      </c>
      <c r="C38" s="348">
        <v>2731000</v>
      </c>
      <c r="D38" s="348">
        <v>2029700</v>
      </c>
      <c r="E38" s="331">
        <v>2233537</v>
      </c>
    </row>
    <row r="39" spans="1:5" s="503" customFormat="1" ht="12" customHeight="1">
      <c r="A39" s="487" t="s">
        <v>64</v>
      </c>
      <c r="B39" s="359" t="s">
        <v>332</v>
      </c>
      <c r="C39" s="348">
        <v>2500000</v>
      </c>
      <c r="D39" s="348">
        <v>3150000</v>
      </c>
      <c r="E39" s="331">
        <v>2192300</v>
      </c>
    </row>
    <row r="40" spans="1:5" s="503" customFormat="1" ht="12" customHeight="1">
      <c r="A40" s="487" t="s">
        <v>123</v>
      </c>
      <c r="B40" s="359" t="s">
        <v>333</v>
      </c>
      <c r="C40" s="348">
        <v>15450000</v>
      </c>
      <c r="D40" s="348">
        <v>15450000</v>
      </c>
      <c r="E40" s="331">
        <v>15049198</v>
      </c>
    </row>
    <row r="41" spans="1:5" s="503" customFormat="1" ht="12" customHeight="1">
      <c r="A41" s="487" t="s">
        <v>124</v>
      </c>
      <c r="B41" s="359" t="s">
        <v>334</v>
      </c>
      <c r="C41" s="348"/>
      <c r="D41" s="348"/>
      <c r="E41" s="331"/>
    </row>
    <row r="42" spans="1:5" s="503" customFormat="1" ht="12" customHeight="1">
      <c r="A42" s="487" t="s">
        <v>125</v>
      </c>
      <c r="B42" s="359" t="s">
        <v>335</v>
      </c>
      <c r="C42" s="348">
        <v>1095000</v>
      </c>
      <c r="D42" s="348">
        <v>1095000</v>
      </c>
      <c r="E42" s="331">
        <v>1427418</v>
      </c>
    </row>
    <row r="43" spans="1:5" s="503" customFormat="1" ht="12" customHeight="1">
      <c r="A43" s="487" t="s">
        <v>126</v>
      </c>
      <c r="B43" s="359" t="s">
        <v>336</v>
      </c>
      <c r="C43" s="348"/>
      <c r="D43" s="348"/>
      <c r="E43" s="331"/>
    </row>
    <row r="44" spans="1:5" s="503" customFormat="1" ht="12" customHeight="1">
      <c r="A44" s="487" t="s">
        <v>127</v>
      </c>
      <c r="B44" s="359" t="s">
        <v>337</v>
      </c>
      <c r="C44" s="348">
        <v>80000</v>
      </c>
      <c r="D44" s="348">
        <v>80000</v>
      </c>
      <c r="E44" s="331">
        <v>12064</v>
      </c>
    </row>
    <row r="45" spans="1:5" s="503" customFormat="1" ht="12" customHeight="1">
      <c r="A45" s="487" t="s">
        <v>338</v>
      </c>
      <c r="B45" s="359" t="s">
        <v>339</v>
      </c>
      <c r="C45" s="351"/>
      <c r="D45" s="351"/>
      <c r="E45" s="334"/>
    </row>
    <row r="46" spans="1:5" s="476" customFormat="1" ht="12" customHeight="1" thickBot="1">
      <c r="A46" s="488" t="s">
        <v>340</v>
      </c>
      <c r="B46" s="360" t="s">
        <v>341</v>
      </c>
      <c r="C46" s="352">
        <v>240000</v>
      </c>
      <c r="D46" s="352">
        <v>240000</v>
      </c>
      <c r="E46" s="335">
        <v>336806</v>
      </c>
    </row>
    <row r="47" spans="1:5" s="503" customFormat="1" ht="12" customHeight="1" thickBot="1">
      <c r="A47" s="320" t="s">
        <v>12</v>
      </c>
      <c r="B47" s="316" t="s">
        <v>342</v>
      </c>
      <c r="C47" s="347">
        <f>SUM(C48:C52)</f>
        <v>0</v>
      </c>
      <c r="D47" s="347">
        <f>SUM(D48:D52)</f>
        <v>0</v>
      </c>
      <c r="E47" s="330">
        <f>SUM(E48:E52)</f>
        <v>0</v>
      </c>
    </row>
    <row r="48" spans="1:5" s="503" customFormat="1" ht="12" customHeight="1">
      <c r="A48" s="486" t="s">
        <v>65</v>
      </c>
      <c r="B48" s="358" t="s">
        <v>343</v>
      </c>
      <c r="C48" s="368"/>
      <c r="D48" s="368"/>
      <c r="E48" s="336"/>
    </row>
    <row r="49" spans="1:5" s="503" customFormat="1" ht="12" customHeight="1">
      <c r="A49" s="487" t="s">
        <v>66</v>
      </c>
      <c r="B49" s="359" t="s">
        <v>344</v>
      </c>
      <c r="C49" s="351"/>
      <c r="D49" s="351"/>
      <c r="E49" s="334"/>
    </row>
    <row r="50" spans="1:5" s="503" customFormat="1" ht="12" customHeight="1">
      <c r="A50" s="487" t="s">
        <v>345</v>
      </c>
      <c r="B50" s="359" t="s">
        <v>346</v>
      </c>
      <c r="C50" s="351"/>
      <c r="D50" s="351"/>
      <c r="E50" s="334"/>
    </row>
    <row r="51" spans="1:5" s="503" customFormat="1" ht="12" customHeight="1">
      <c r="A51" s="487" t="s">
        <v>347</v>
      </c>
      <c r="B51" s="359" t="s">
        <v>348</v>
      </c>
      <c r="C51" s="351"/>
      <c r="D51" s="351"/>
      <c r="E51" s="334"/>
    </row>
    <row r="52" spans="1:5" s="503" customFormat="1" ht="12" customHeight="1" thickBot="1">
      <c r="A52" s="488" t="s">
        <v>349</v>
      </c>
      <c r="B52" s="360" t="s">
        <v>350</v>
      </c>
      <c r="C52" s="352"/>
      <c r="D52" s="352"/>
      <c r="E52" s="335"/>
    </row>
    <row r="53" spans="1:5" s="503" customFormat="1" ht="12" customHeight="1" thickBot="1">
      <c r="A53" s="320" t="s">
        <v>128</v>
      </c>
      <c r="B53" s="316" t="s">
        <v>351</v>
      </c>
      <c r="C53" s="347">
        <f>SUM(C54:C56)</f>
        <v>0</v>
      </c>
      <c r="D53" s="347">
        <f>SUM(D54:D56)</f>
        <v>0</v>
      </c>
      <c r="E53" s="330">
        <f>SUM(E54:E56)</f>
        <v>1490500</v>
      </c>
    </row>
    <row r="54" spans="1:5" s="476" customFormat="1" ht="12" customHeight="1">
      <c r="A54" s="486" t="s">
        <v>67</v>
      </c>
      <c r="B54" s="358" t="s">
        <v>352</v>
      </c>
      <c r="C54" s="349"/>
      <c r="D54" s="349"/>
      <c r="E54" s="332"/>
    </row>
    <row r="55" spans="1:5" s="476" customFormat="1" ht="12" customHeight="1">
      <c r="A55" s="487" t="s">
        <v>68</v>
      </c>
      <c r="B55" s="359" t="s">
        <v>353</v>
      </c>
      <c r="C55" s="348"/>
      <c r="D55" s="348"/>
      <c r="E55" s="331"/>
    </row>
    <row r="56" spans="1:5" s="476" customFormat="1" ht="12" customHeight="1">
      <c r="A56" s="487" t="s">
        <v>354</v>
      </c>
      <c r="B56" s="359" t="s">
        <v>355</v>
      </c>
      <c r="C56" s="348"/>
      <c r="D56" s="348"/>
      <c r="E56" s="331">
        <v>1490500</v>
      </c>
    </row>
    <row r="57" spans="1:5" s="476" customFormat="1" ht="12" customHeight="1" thickBot="1">
      <c r="A57" s="488" t="s">
        <v>356</v>
      </c>
      <c r="B57" s="360" t="s">
        <v>357</v>
      </c>
      <c r="C57" s="350"/>
      <c r="D57" s="350"/>
      <c r="E57" s="333"/>
    </row>
    <row r="58" spans="1:5" s="503" customFormat="1" ht="12" customHeight="1" thickBot="1">
      <c r="A58" s="320" t="s">
        <v>14</v>
      </c>
      <c r="B58" s="337" t="s">
        <v>358</v>
      </c>
      <c r="C58" s="347">
        <f>SUM(C59:C61)</f>
        <v>0</v>
      </c>
      <c r="D58" s="347">
        <f>SUM(D59:D61)</f>
        <v>0</v>
      </c>
      <c r="E58" s="330">
        <f>SUM(E59:E61)</f>
        <v>0</v>
      </c>
    </row>
    <row r="59" spans="1:5" s="503" customFormat="1" ht="12" customHeight="1">
      <c r="A59" s="486" t="s">
        <v>129</v>
      </c>
      <c r="B59" s="358" t="s">
        <v>359</v>
      </c>
      <c r="C59" s="351"/>
      <c r="D59" s="351"/>
      <c r="E59" s="334"/>
    </row>
    <row r="60" spans="1:5" s="503" customFormat="1" ht="12" customHeight="1">
      <c r="A60" s="487" t="s">
        <v>130</v>
      </c>
      <c r="B60" s="359" t="s">
        <v>547</v>
      </c>
      <c r="C60" s="351"/>
      <c r="D60" s="351"/>
      <c r="E60" s="334"/>
    </row>
    <row r="61" spans="1:5" s="503" customFormat="1" ht="12" customHeight="1">
      <c r="A61" s="487" t="s">
        <v>155</v>
      </c>
      <c r="B61" s="359" t="s">
        <v>361</v>
      </c>
      <c r="C61" s="351"/>
      <c r="D61" s="351"/>
      <c r="E61" s="334"/>
    </row>
    <row r="62" spans="1:5" s="503" customFormat="1" ht="12" customHeight="1" thickBot="1">
      <c r="A62" s="488" t="s">
        <v>362</v>
      </c>
      <c r="B62" s="360" t="s">
        <v>363</v>
      </c>
      <c r="C62" s="351"/>
      <c r="D62" s="351"/>
      <c r="E62" s="334"/>
    </row>
    <row r="63" spans="1:5" s="503" customFormat="1" ht="12" customHeight="1" thickBot="1">
      <c r="A63" s="320" t="s">
        <v>15</v>
      </c>
      <c r="B63" s="316" t="s">
        <v>364</v>
      </c>
      <c r="C63" s="353">
        <f>+C8+C15+C22+C29+C36+C47+C53+C58</f>
        <v>511890000</v>
      </c>
      <c r="D63" s="353">
        <f>+D8+D15+D22+D29+D36+D47+D53+D58</f>
        <v>559212720</v>
      </c>
      <c r="E63" s="366">
        <f>+E8+E15+E22+E29+E36+E47+E53+E58</f>
        <v>595435649</v>
      </c>
    </row>
    <row r="64" spans="1:5" s="503" customFormat="1" ht="12" customHeight="1" thickBot="1">
      <c r="A64" s="489" t="s">
        <v>545</v>
      </c>
      <c r="B64" s="337" t="s">
        <v>366</v>
      </c>
      <c r="C64" s="347">
        <f>SUM(C65:C67)</f>
        <v>0</v>
      </c>
      <c r="D64" s="347">
        <f>SUM(D65:D67)</f>
        <v>0</v>
      </c>
      <c r="E64" s="330">
        <f>SUM(E65:E67)</f>
        <v>0</v>
      </c>
    </row>
    <row r="65" spans="1:5" s="503" customFormat="1" ht="12" customHeight="1">
      <c r="A65" s="486" t="s">
        <v>367</v>
      </c>
      <c r="B65" s="358" t="s">
        <v>368</v>
      </c>
      <c r="C65" s="351"/>
      <c r="D65" s="351"/>
      <c r="E65" s="334"/>
    </row>
    <row r="66" spans="1:5" s="503" customFormat="1" ht="12" customHeight="1">
      <c r="A66" s="487" t="s">
        <v>369</v>
      </c>
      <c r="B66" s="359" t="s">
        <v>370</v>
      </c>
      <c r="C66" s="351"/>
      <c r="D66" s="351"/>
      <c r="E66" s="334"/>
    </row>
    <row r="67" spans="1:5" s="503" customFormat="1" ht="12" customHeight="1" thickBot="1">
      <c r="A67" s="488" t="s">
        <v>371</v>
      </c>
      <c r="B67" s="482" t="s">
        <v>372</v>
      </c>
      <c r="C67" s="351"/>
      <c r="D67" s="351"/>
      <c r="E67" s="334"/>
    </row>
    <row r="68" spans="1:5" s="503" customFormat="1" ht="12" customHeight="1" thickBot="1">
      <c r="A68" s="489" t="s">
        <v>373</v>
      </c>
      <c r="B68" s="337" t="s">
        <v>374</v>
      </c>
      <c r="C68" s="347">
        <f>SUM(C69:C72)</f>
        <v>0</v>
      </c>
      <c r="D68" s="347">
        <f>SUM(D69:D72)</f>
        <v>0</v>
      </c>
      <c r="E68" s="330">
        <f>SUM(E69:E72)</f>
        <v>0</v>
      </c>
    </row>
    <row r="69" spans="1:5" s="503" customFormat="1" ht="12" customHeight="1">
      <c r="A69" s="486" t="s">
        <v>106</v>
      </c>
      <c r="B69" s="358" t="s">
        <v>375</v>
      </c>
      <c r="C69" s="351"/>
      <c r="D69" s="351"/>
      <c r="E69" s="334"/>
    </row>
    <row r="70" spans="1:5" s="503" customFormat="1" ht="12" customHeight="1">
      <c r="A70" s="487" t="s">
        <v>107</v>
      </c>
      <c r="B70" s="359" t="s">
        <v>376</v>
      </c>
      <c r="C70" s="351"/>
      <c r="D70" s="351"/>
      <c r="E70" s="334"/>
    </row>
    <row r="71" spans="1:5" s="503" customFormat="1" ht="12" customHeight="1">
      <c r="A71" s="487" t="s">
        <v>377</v>
      </c>
      <c r="B71" s="359" t="s">
        <v>378</v>
      </c>
      <c r="C71" s="351"/>
      <c r="D71" s="351"/>
      <c r="E71" s="334"/>
    </row>
    <row r="72" spans="1:5" s="503" customFormat="1" ht="12" customHeight="1" thickBot="1">
      <c r="A72" s="488" t="s">
        <v>379</v>
      </c>
      <c r="B72" s="360" t="s">
        <v>380</v>
      </c>
      <c r="C72" s="351"/>
      <c r="D72" s="351"/>
      <c r="E72" s="334"/>
    </row>
    <row r="73" spans="1:5" s="503" customFormat="1" ht="12" customHeight="1" thickBot="1">
      <c r="A73" s="489" t="s">
        <v>381</v>
      </c>
      <c r="B73" s="337" t="s">
        <v>382</v>
      </c>
      <c r="C73" s="347">
        <f>SUM(C74:C75)</f>
        <v>63357000</v>
      </c>
      <c r="D73" s="347">
        <f>SUM(D74:D75)</f>
        <v>62196000</v>
      </c>
      <c r="E73" s="330">
        <f>SUM(E74:E75)</f>
        <v>62196000</v>
      </c>
    </row>
    <row r="74" spans="1:5" s="503" customFormat="1" ht="12" customHeight="1">
      <c r="A74" s="486" t="s">
        <v>383</v>
      </c>
      <c r="B74" s="358" t="s">
        <v>384</v>
      </c>
      <c r="C74" s="351">
        <v>63357000</v>
      </c>
      <c r="D74" s="351">
        <v>62196000</v>
      </c>
      <c r="E74" s="334">
        <v>62196000</v>
      </c>
    </row>
    <row r="75" spans="1:5" s="503" customFormat="1" ht="12" customHeight="1" thickBot="1">
      <c r="A75" s="488" t="s">
        <v>385</v>
      </c>
      <c r="B75" s="360" t="s">
        <v>386</v>
      </c>
      <c r="C75" s="351"/>
      <c r="D75" s="351"/>
      <c r="E75" s="334"/>
    </row>
    <row r="76" spans="1:5" s="503" customFormat="1" ht="12" customHeight="1" thickBot="1">
      <c r="A76" s="489" t="s">
        <v>387</v>
      </c>
      <c r="B76" s="337" t="s">
        <v>388</v>
      </c>
      <c r="C76" s="347">
        <f>SUM(C77:C79)</f>
        <v>0</v>
      </c>
      <c r="D76" s="347">
        <f>SUM(D77:D79)</f>
        <v>0</v>
      </c>
      <c r="E76" s="330">
        <f>SUM(E77:E79)</f>
        <v>7977389</v>
      </c>
    </row>
    <row r="77" spans="1:5" s="503" customFormat="1" ht="12" customHeight="1">
      <c r="A77" s="486" t="s">
        <v>389</v>
      </c>
      <c r="B77" s="358" t="s">
        <v>390</v>
      </c>
      <c r="C77" s="351"/>
      <c r="D77" s="351"/>
      <c r="E77" s="334">
        <v>7977389</v>
      </c>
    </row>
    <row r="78" spans="1:5" s="503" customFormat="1" ht="12" customHeight="1">
      <c r="A78" s="487" t="s">
        <v>391</v>
      </c>
      <c r="B78" s="359" t="s">
        <v>392</v>
      </c>
      <c r="C78" s="351"/>
      <c r="D78" s="351"/>
      <c r="E78" s="334"/>
    </row>
    <row r="79" spans="1:5" s="503" customFormat="1" ht="12" customHeight="1" thickBot="1">
      <c r="A79" s="488" t="s">
        <v>393</v>
      </c>
      <c r="B79" s="360" t="s">
        <v>394</v>
      </c>
      <c r="C79" s="351"/>
      <c r="D79" s="351"/>
      <c r="E79" s="334"/>
    </row>
    <row r="80" spans="1:5" s="503" customFormat="1" ht="12" customHeight="1" thickBot="1">
      <c r="A80" s="489" t="s">
        <v>395</v>
      </c>
      <c r="B80" s="337" t="s">
        <v>396</v>
      </c>
      <c r="C80" s="347">
        <f>SUM(C81:C84)</f>
        <v>0</v>
      </c>
      <c r="D80" s="347">
        <f>SUM(D81:D84)</f>
        <v>0</v>
      </c>
      <c r="E80" s="330">
        <f>SUM(E81:E84)</f>
        <v>0</v>
      </c>
    </row>
    <row r="81" spans="1:5" s="503" customFormat="1" ht="12" customHeight="1">
      <c r="A81" s="490" t="s">
        <v>397</v>
      </c>
      <c r="B81" s="358" t="s">
        <v>398</v>
      </c>
      <c r="C81" s="351"/>
      <c r="D81" s="351"/>
      <c r="E81" s="334"/>
    </row>
    <row r="82" spans="1:5" s="503" customFormat="1" ht="12" customHeight="1">
      <c r="A82" s="491" t="s">
        <v>399</v>
      </c>
      <c r="B82" s="359" t="s">
        <v>400</v>
      </c>
      <c r="C82" s="351"/>
      <c r="D82" s="351"/>
      <c r="E82" s="334"/>
    </row>
    <row r="83" spans="1:5" s="503" customFormat="1" ht="12" customHeight="1">
      <c r="A83" s="491" t="s">
        <v>401</v>
      </c>
      <c r="B83" s="359" t="s">
        <v>402</v>
      </c>
      <c r="C83" s="351"/>
      <c r="D83" s="351"/>
      <c r="E83" s="334"/>
    </row>
    <row r="84" spans="1:5" s="503" customFormat="1" ht="12" customHeight="1" thickBot="1">
      <c r="A84" s="492" t="s">
        <v>403</v>
      </c>
      <c r="B84" s="360" t="s">
        <v>404</v>
      </c>
      <c r="C84" s="351"/>
      <c r="D84" s="351"/>
      <c r="E84" s="334"/>
    </row>
    <row r="85" spans="1:5" s="503" customFormat="1" ht="12" customHeight="1" thickBot="1">
      <c r="A85" s="489" t="s">
        <v>405</v>
      </c>
      <c r="B85" s="337" t="s">
        <v>406</v>
      </c>
      <c r="C85" s="372"/>
      <c r="D85" s="372"/>
      <c r="E85" s="373"/>
    </row>
    <row r="86" spans="1:5" s="503" customFormat="1" ht="12" customHeight="1" thickBot="1">
      <c r="A86" s="489" t="s">
        <v>407</v>
      </c>
      <c r="B86" s="483" t="s">
        <v>408</v>
      </c>
      <c r="C86" s="353">
        <f>+C64+C68+C73+C76+C80+C85</f>
        <v>63357000</v>
      </c>
      <c r="D86" s="353">
        <f>+D64+D68+D73+D76+D80+D85</f>
        <v>62196000</v>
      </c>
      <c r="E86" s="366">
        <f>+E64+E68+E73+E76+E80+E85</f>
        <v>70173389</v>
      </c>
    </row>
    <row r="87" spans="1:5" s="503" customFormat="1" ht="12" customHeight="1" thickBot="1">
      <c r="A87" s="493" t="s">
        <v>409</v>
      </c>
      <c r="B87" s="484" t="s">
        <v>546</v>
      </c>
      <c r="C87" s="353">
        <f>+C63+C86</f>
        <v>575247000</v>
      </c>
      <c r="D87" s="353">
        <f>+D63+D86</f>
        <v>621408720</v>
      </c>
      <c r="E87" s="366">
        <f>+E63+E86</f>
        <v>665609038</v>
      </c>
    </row>
    <row r="88" spans="1:5" s="503" customFormat="1" ht="15" customHeight="1">
      <c r="A88" s="458"/>
      <c r="B88" s="459"/>
      <c r="C88" s="474"/>
      <c r="D88" s="474"/>
      <c r="E88" s="474"/>
    </row>
    <row r="89" spans="1:5" ht="13.5" thickBot="1">
      <c r="A89" s="460"/>
      <c r="B89" s="461"/>
      <c r="C89" s="475"/>
      <c r="D89" s="475"/>
      <c r="E89" s="475"/>
    </row>
    <row r="90" spans="1:5" s="502" customFormat="1" ht="16.5" customHeight="1" thickBot="1">
      <c r="A90" s="685" t="s">
        <v>43</v>
      </c>
      <c r="B90" s="686"/>
      <c r="C90" s="686"/>
      <c r="D90" s="686"/>
      <c r="E90" s="687"/>
    </row>
    <row r="91" spans="1:5" s="279" customFormat="1" ht="12" customHeight="1" thickBot="1">
      <c r="A91" s="481" t="s">
        <v>7</v>
      </c>
      <c r="B91" s="319" t="s">
        <v>417</v>
      </c>
      <c r="C91" s="465">
        <f>SUM(C92:C96)</f>
        <v>360035000</v>
      </c>
      <c r="D91" s="465">
        <f>SUM(D92:D96)</f>
        <v>429892892</v>
      </c>
      <c r="E91" s="465">
        <f>SUM(E92:E96)</f>
        <v>406244373</v>
      </c>
    </row>
    <row r="92" spans="1:5" ht="12" customHeight="1">
      <c r="A92" s="494" t="s">
        <v>69</v>
      </c>
      <c r="B92" s="305" t="s">
        <v>37</v>
      </c>
      <c r="C92" s="466">
        <v>54804000</v>
      </c>
      <c r="D92" s="466">
        <v>80449615</v>
      </c>
      <c r="E92" s="466">
        <v>76836437</v>
      </c>
    </row>
    <row r="93" spans="1:5" ht="12" customHeight="1">
      <c r="A93" s="487" t="s">
        <v>70</v>
      </c>
      <c r="B93" s="303" t="s">
        <v>131</v>
      </c>
      <c r="C93" s="467">
        <v>12718000</v>
      </c>
      <c r="D93" s="467">
        <v>18273000</v>
      </c>
      <c r="E93" s="467">
        <v>17535882</v>
      </c>
    </row>
    <row r="94" spans="1:5" ht="12" customHeight="1">
      <c r="A94" s="487" t="s">
        <v>71</v>
      </c>
      <c r="B94" s="303" t="s">
        <v>98</v>
      </c>
      <c r="C94" s="469">
        <v>137293000</v>
      </c>
      <c r="D94" s="469">
        <v>151063242</v>
      </c>
      <c r="E94" s="469">
        <v>135669506</v>
      </c>
    </row>
    <row r="95" spans="1:5" ht="12" customHeight="1">
      <c r="A95" s="487" t="s">
        <v>72</v>
      </c>
      <c r="B95" s="306" t="s">
        <v>132</v>
      </c>
      <c r="C95" s="469">
        <v>9400000</v>
      </c>
      <c r="D95" s="469">
        <v>11089100</v>
      </c>
      <c r="E95" s="469">
        <v>8815610</v>
      </c>
    </row>
    <row r="96" spans="1:5" ht="12" customHeight="1">
      <c r="A96" s="487" t="s">
        <v>81</v>
      </c>
      <c r="B96" s="314" t="s">
        <v>133</v>
      </c>
      <c r="C96" s="469">
        <v>145820000</v>
      </c>
      <c r="D96" s="469">
        <v>169017935</v>
      </c>
      <c r="E96" s="469">
        <v>167386938</v>
      </c>
    </row>
    <row r="97" spans="1:5" ht="12" customHeight="1">
      <c r="A97" s="487" t="s">
        <v>73</v>
      </c>
      <c r="B97" s="303" t="s">
        <v>418</v>
      </c>
      <c r="C97" s="469"/>
      <c r="D97" s="469">
        <v>6435435</v>
      </c>
      <c r="E97" s="469">
        <v>6435435</v>
      </c>
    </row>
    <row r="98" spans="1:5" ht="12" customHeight="1">
      <c r="A98" s="487" t="s">
        <v>74</v>
      </c>
      <c r="B98" s="326" t="s">
        <v>419</v>
      </c>
      <c r="C98" s="469"/>
      <c r="D98" s="469"/>
      <c r="E98" s="469"/>
    </row>
    <row r="99" spans="1:5" ht="12" customHeight="1">
      <c r="A99" s="487" t="s">
        <v>82</v>
      </c>
      <c r="B99" s="327" t="s">
        <v>420</v>
      </c>
      <c r="C99" s="469"/>
      <c r="D99" s="469"/>
      <c r="E99" s="469"/>
    </row>
    <row r="100" spans="1:5" ht="12" customHeight="1">
      <c r="A100" s="487" t="s">
        <v>83</v>
      </c>
      <c r="B100" s="327" t="s">
        <v>421</v>
      </c>
      <c r="C100" s="469"/>
      <c r="D100" s="469"/>
      <c r="E100" s="469"/>
    </row>
    <row r="101" spans="1:5" ht="12" customHeight="1">
      <c r="A101" s="487" t="s">
        <v>84</v>
      </c>
      <c r="B101" s="326" t="s">
        <v>422</v>
      </c>
      <c r="C101" s="469">
        <v>78970000</v>
      </c>
      <c r="D101" s="469">
        <v>76626000</v>
      </c>
      <c r="E101" s="469">
        <v>75080213</v>
      </c>
    </row>
    <row r="102" spans="1:5" ht="12" customHeight="1">
      <c r="A102" s="487" t="s">
        <v>85</v>
      </c>
      <c r="B102" s="326" t="s">
        <v>423</v>
      </c>
      <c r="C102" s="469"/>
      <c r="D102" s="469"/>
      <c r="E102" s="469"/>
    </row>
    <row r="103" spans="1:5" ht="12" customHeight="1">
      <c r="A103" s="487" t="s">
        <v>87</v>
      </c>
      <c r="B103" s="327" t="s">
        <v>424</v>
      </c>
      <c r="C103" s="469">
        <v>66850000</v>
      </c>
      <c r="D103" s="469">
        <v>85956500</v>
      </c>
      <c r="E103" s="469">
        <v>85871290</v>
      </c>
    </row>
    <row r="104" spans="1:5" ht="12" customHeight="1">
      <c r="A104" s="495" t="s">
        <v>134</v>
      </c>
      <c r="B104" s="328" t="s">
        <v>425</v>
      </c>
      <c r="C104" s="469"/>
      <c r="D104" s="469"/>
      <c r="E104" s="469"/>
    </row>
    <row r="105" spans="1:5" ht="12" customHeight="1">
      <c r="A105" s="487" t="s">
        <v>426</v>
      </c>
      <c r="B105" s="328" t="s">
        <v>427</v>
      </c>
      <c r="C105" s="469"/>
      <c r="D105" s="469"/>
      <c r="E105" s="469"/>
    </row>
    <row r="106" spans="1:5" s="279" customFormat="1" ht="12" customHeight="1" thickBot="1">
      <c r="A106" s="496" t="s">
        <v>428</v>
      </c>
      <c r="B106" s="329" t="s">
        <v>429</v>
      </c>
      <c r="C106" s="471"/>
      <c r="D106" s="471"/>
      <c r="E106" s="471"/>
    </row>
    <row r="107" spans="1:5" ht="12" customHeight="1" thickBot="1">
      <c r="A107" s="320" t="s">
        <v>8</v>
      </c>
      <c r="B107" s="318" t="s">
        <v>430</v>
      </c>
      <c r="C107" s="341">
        <f>+C108+C110+C112</f>
        <v>11385000</v>
      </c>
      <c r="D107" s="341">
        <f>+D108+D110+D112</f>
        <v>21561552</v>
      </c>
      <c r="E107" s="341">
        <f>+E108+E110+E112</f>
        <v>18691085</v>
      </c>
    </row>
    <row r="108" spans="1:5" ht="12" customHeight="1">
      <c r="A108" s="486" t="s">
        <v>75</v>
      </c>
      <c r="B108" s="303" t="s">
        <v>154</v>
      </c>
      <c r="C108" s="468">
        <v>10420000</v>
      </c>
      <c r="D108" s="468">
        <v>12750907</v>
      </c>
      <c r="E108" s="468">
        <v>10602558</v>
      </c>
    </row>
    <row r="109" spans="1:5" ht="12" customHeight="1">
      <c r="A109" s="486" t="s">
        <v>76</v>
      </c>
      <c r="B109" s="307" t="s">
        <v>431</v>
      </c>
      <c r="C109" s="468"/>
      <c r="D109" s="468"/>
      <c r="E109" s="468"/>
    </row>
    <row r="110" spans="1:5" ht="12" customHeight="1">
      <c r="A110" s="486" t="s">
        <v>77</v>
      </c>
      <c r="B110" s="307" t="s">
        <v>135</v>
      </c>
      <c r="C110" s="467">
        <v>965000</v>
      </c>
      <c r="D110" s="467">
        <v>8810645</v>
      </c>
      <c r="E110" s="467">
        <v>8088527</v>
      </c>
    </row>
    <row r="111" spans="1:5" ht="12" customHeight="1">
      <c r="A111" s="486" t="s">
        <v>78</v>
      </c>
      <c r="B111" s="307" t="s">
        <v>432</v>
      </c>
      <c r="C111" s="331"/>
      <c r="D111" s="331"/>
      <c r="E111" s="331"/>
    </row>
    <row r="112" spans="1:5" ht="12" customHeight="1">
      <c r="A112" s="486" t="s">
        <v>79</v>
      </c>
      <c r="B112" s="339" t="s">
        <v>156</v>
      </c>
      <c r="C112" s="331"/>
      <c r="D112" s="331"/>
      <c r="E112" s="331"/>
    </row>
    <row r="113" spans="1:5" ht="12" customHeight="1">
      <c r="A113" s="486" t="s">
        <v>86</v>
      </c>
      <c r="B113" s="338" t="s">
        <v>433</v>
      </c>
      <c r="C113" s="331"/>
      <c r="D113" s="331"/>
      <c r="E113" s="331"/>
    </row>
    <row r="114" spans="1:5" ht="12" customHeight="1">
      <c r="A114" s="486" t="s">
        <v>88</v>
      </c>
      <c r="B114" s="354" t="s">
        <v>434</v>
      </c>
      <c r="C114" s="331"/>
      <c r="D114" s="331"/>
      <c r="E114" s="331"/>
    </row>
    <row r="115" spans="1:5" ht="12" customHeight="1">
      <c r="A115" s="486" t="s">
        <v>136</v>
      </c>
      <c r="B115" s="327" t="s">
        <v>421</v>
      </c>
      <c r="C115" s="331"/>
      <c r="D115" s="331"/>
      <c r="E115" s="331"/>
    </row>
    <row r="116" spans="1:5" ht="12" customHeight="1">
      <c r="A116" s="486" t="s">
        <v>137</v>
      </c>
      <c r="B116" s="327" t="s">
        <v>435</v>
      </c>
      <c r="C116" s="331"/>
      <c r="D116" s="331"/>
      <c r="E116" s="331"/>
    </row>
    <row r="117" spans="1:5" ht="12" customHeight="1">
      <c r="A117" s="486" t="s">
        <v>138</v>
      </c>
      <c r="B117" s="327" t="s">
        <v>436</v>
      </c>
      <c r="C117" s="331"/>
      <c r="D117" s="331"/>
      <c r="E117" s="331"/>
    </row>
    <row r="118" spans="1:5" ht="12" customHeight="1">
      <c r="A118" s="486" t="s">
        <v>437</v>
      </c>
      <c r="B118" s="327" t="s">
        <v>424</v>
      </c>
      <c r="C118" s="331"/>
      <c r="D118" s="331"/>
      <c r="E118" s="331"/>
    </row>
    <row r="119" spans="1:5" ht="12" customHeight="1">
      <c r="A119" s="486" t="s">
        <v>438</v>
      </c>
      <c r="B119" s="327" t="s">
        <v>439</v>
      </c>
      <c r="C119" s="331"/>
      <c r="D119" s="331"/>
      <c r="E119" s="331"/>
    </row>
    <row r="120" spans="1:5" ht="12" customHeight="1" thickBot="1">
      <c r="A120" s="495" t="s">
        <v>440</v>
      </c>
      <c r="B120" s="327" t="s">
        <v>441</v>
      </c>
      <c r="C120" s="333"/>
      <c r="D120" s="333"/>
      <c r="E120" s="333"/>
    </row>
    <row r="121" spans="1:5" ht="12" customHeight="1" thickBot="1">
      <c r="A121" s="320" t="s">
        <v>9</v>
      </c>
      <c r="B121" s="323" t="s">
        <v>442</v>
      </c>
      <c r="C121" s="341">
        <f>+C122+C123</f>
        <v>50000000</v>
      </c>
      <c r="D121" s="341">
        <f>+D122+D123</f>
        <v>10999846</v>
      </c>
      <c r="E121" s="341">
        <f>+E122+E123</f>
        <v>0</v>
      </c>
    </row>
    <row r="122" spans="1:5" ht="12" customHeight="1">
      <c r="A122" s="486" t="s">
        <v>58</v>
      </c>
      <c r="B122" s="304" t="s">
        <v>45</v>
      </c>
      <c r="C122" s="468">
        <v>50000000</v>
      </c>
      <c r="D122" s="468">
        <v>10999846</v>
      </c>
      <c r="E122" s="468"/>
    </row>
    <row r="123" spans="1:5" ht="12" customHeight="1" thickBot="1">
      <c r="A123" s="488" t="s">
        <v>59</v>
      </c>
      <c r="B123" s="307" t="s">
        <v>46</v>
      </c>
      <c r="C123" s="469"/>
      <c r="D123" s="469"/>
      <c r="E123" s="469"/>
    </row>
    <row r="124" spans="1:5" ht="12" customHeight="1" thickBot="1">
      <c r="A124" s="320" t="s">
        <v>10</v>
      </c>
      <c r="B124" s="323" t="s">
        <v>443</v>
      </c>
      <c r="C124" s="341">
        <f>+C91+C107+C121</f>
        <v>421420000</v>
      </c>
      <c r="D124" s="341">
        <f>+D91+D107+D121</f>
        <v>462454290</v>
      </c>
      <c r="E124" s="341">
        <f>+E91+E107+E121</f>
        <v>424935458</v>
      </c>
    </row>
    <row r="125" spans="1:5" ht="12" customHeight="1" thickBot="1">
      <c r="A125" s="320" t="s">
        <v>11</v>
      </c>
      <c r="B125" s="323" t="s">
        <v>548</v>
      </c>
      <c r="C125" s="341">
        <f>+C126+C127+C128</f>
        <v>0</v>
      </c>
      <c r="D125" s="341">
        <f>+D126+D127+D128</f>
        <v>0</v>
      </c>
      <c r="E125" s="341">
        <f>+E126+E127+E128</f>
        <v>0</v>
      </c>
    </row>
    <row r="126" spans="1:5" ht="12" customHeight="1">
      <c r="A126" s="486" t="s">
        <v>62</v>
      </c>
      <c r="B126" s="304" t="s">
        <v>445</v>
      </c>
      <c r="C126" s="331"/>
      <c r="D126" s="331"/>
      <c r="E126" s="331"/>
    </row>
    <row r="127" spans="1:5" ht="12" customHeight="1">
      <c r="A127" s="486" t="s">
        <v>63</v>
      </c>
      <c r="B127" s="304" t="s">
        <v>446</v>
      </c>
      <c r="C127" s="331"/>
      <c r="D127" s="331"/>
      <c r="E127" s="331"/>
    </row>
    <row r="128" spans="1:5" ht="12" customHeight="1" thickBot="1">
      <c r="A128" s="495" t="s">
        <v>64</v>
      </c>
      <c r="B128" s="302" t="s">
        <v>447</v>
      </c>
      <c r="C128" s="331"/>
      <c r="D128" s="331"/>
      <c r="E128" s="331"/>
    </row>
    <row r="129" spans="1:5" ht="12" customHeight="1" thickBot="1">
      <c r="A129" s="320" t="s">
        <v>12</v>
      </c>
      <c r="B129" s="323" t="s">
        <v>448</v>
      </c>
      <c r="C129" s="341">
        <f>+C130+C131+C132+C133</f>
        <v>0</v>
      </c>
      <c r="D129" s="341">
        <f>+D130+D131+D132+D133</f>
        <v>0</v>
      </c>
      <c r="E129" s="341">
        <f>+E130+E131+E132+E133</f>
        <v>0</v>
      </c>
    </row>
    <row r="130" spans="1:5" ht="12" customHeight="1">
      <c r="A130" s="486" t="s">
        <v>65</v>
      </c>
      <c r="B130" s="304" t="s">
        <v>449</v>
      </c>
      <c r="C130" s="331"/>
      <c r="D130" s="331"/>
      <c r="E130" s="331"/>
    </row>
    <row r="131" spans="1:5" ht="12" customHeight="1">
      <c r="A131" s="486" t="s">
        <v>66</v>
      </c>
      <c r="B131" s="304" t="s">
        <v>450</v>
      </c>
      <c r="C131" s="331"/>
      <c r="D131" s="331"/>
      <c r="E131" s="331"/>
    </row>
    <row r="132" spans="1:5" ht="12" customHeight="1">
      <c r="A132" s="486" t="s">
        <v>345</v>
      </c>
      <c r="B132" s="304" t="s">
        <v>451</v>
      </c>
      <c r="C132" s="331"/>
      <c r="D132" s="331"/>
      <c r="E132" s="331"/>
    </row>
    <row r="133" spans="1:5" s="279" customFormat="1" ht="12" customHeight="1" thickBot="1">
      <c r="A133" s="495" t="s">
        <v>347</v>
      </c>
      <c r="B133" s="302" t="s">
        <v>452</v>
      </c>
      <c r="C133" s="331"/>
      <c r="D133" s="331"/>
      <c r="E133" s="331"/>
    </row>
    <row r="134" spans="1:11" ht="13.5" thickBot="1">
      <c r="A134" s="320" t="s">
        <v>13</v>
      </c>
      <c r="B134" s="323" t="s">
        <v>667</v>
      </c>
      <c r="C134" s="470">
        <f>+C135+C136+C138+C139+C137</f>
        <v>135313000</v>
      </c>
      <c r="D134" s="470">
        <f>+D135+D136+D138+D139+D137</f>
        <v>135313215</v>
      </c>
      <c r="E134" s="470">
        <f>+E135+E136+E138+E139+E137</f>
        <v>131325818</v>
      </c>
      <c r="K134" s="449"/>
    </row>
    <row r="135" spans="1:5" ht="12.75">
      <c r="A135" s="486" t="s">
        <v>67</v>
      </c>
      <c r="B135" s="304" t="s">
        <v>454</v>
      </c>
      <c r="C135" s="331">
        <v>8238000</v>
      </c>
      <c r="D135" s="331">
        <v>8238215</v>
      </c>
      <c r="E135" s="331">
        <v>8238215</v>
      </c>
    </row>
    <row r="136" spans="1:5" ht="12" customHeight="1">
      <c r="A136" s="486" t="s">
        <v>68</v>
      </c>
      <c r="B136" s="304" t="s">
        <v>455</v>
      </c>
      <c r="C136" s="331"/>
      <c r="D136" s="331"/>
      <c r="E136" s="331"/>
    </row>
    <row r="137" spans="1:5" ht="12" customHeight="1">
      <c r="A137" s="486" t="s">
        <v>354</v>
      </c>
      <c r="B137" s="304" t="s">
        <v>666</v>
      </c>
      <c r="C137" s="331">
        <v>127075000</v>
      </c>
      <c r="D137" s="331">
        <v>127075000</v>
      </c>
      <c r="E137" s="331">
        <v>123087603</v>
      </c>
    </row>
    <row r="138" spans="1:5" s="279" customFormat="1" ht="12" customHeight="1">
      <c r="A138" s="486" t="s">
        <v>356</v>
      </c>
      <c r="B138" s="304" t="s">
        <v>456</v>
      </c>
      <c r="C138" s="331"/>
      <c r="D138" s="331"/>
      <c r="E138" s="331"/>
    </row>
    <row r="139" spans="1:5" s="279" customFormat="1" ht="12" customHeight="1" thickBot="1">
      <c r="A139" s="495" t="s">
        <v>665</v>
      </c>
      <c r="B139" s="302" t="s">
        <v>457</v>
      </c>
      <c r="C139" s="331"/>
      <c r="D139" s="331"/>
      <c r="E139" s="331"/>
    </row>
    <row r="140" spans="1:5" s="279" customFormat="1" ht="12" customHeight="1" thickBot="1">
      <c r="A140" s="320" t="s">
        <v>14</v>
      </c>
      <c r="B140" s="323" t="s">
        <v>549</v>
      </c>
      <c r="C140" s="472">
        <f>+C141+C142+C143+C144</f>
        <v>0</v>
      </c>
      <c r="D140" s="472">
        <f>+D141+D142+D143+D144</f>
        <v>0</v>
      </c>
      <c r="E140" s="472">
        <f>+E141+E142+E143+E144</f>
        <v>0</v>
      </c>
    </row>
    <row r="141" spans="1:5" s="279" customFormat="1" ht="12" customHeight="1">
      <c r="A141" s="486" t="s">
        <v>129</v>
      </c>
      <c r="B141" s="304" t="s">
        <v>459</v>
      </c>
      <c r="C141" s="331"/>
      <c r="D141" s="331"/>
      <c r="E141" s="331"/>
    </row>
    <row r="142" spans="1:5" s="279" customFormat="1" ht="12" customHeight="1">
      <c r="A142" s="486" t="s">
        <v>130</v>
      </c>
      <c r="B142" s="304" t="s">
        <v>460</v>
      </c>
      <c r="C142" s="331"/>
      <c r="D142" s="331"/>
      <c r="E142" s="331"/>
    </row>
    <row r="143" spans="1:5" s="279" customFormat="1" ht="12" customHeight="1">
      <c r="A143" s="486" t="s">
        <v>155</v>
      </c>
      <c r="B143" s="304" t="s">
        <v>461</v>
      </c>
      <c r="C143" s="331"/>
      <c r="D143" s="331"/>
      <c r="E143" s="331"/>
    </row>
    <row r="144" spans="1:5" ht="12.75" customHeight="1" thickBot="1">
      <c r="A144" s="486" t="s">
        <v>362</v>
      </c>
      <c r="B144" s="304" t="s">
        <v>462</v>
      </c>
      <c r="C144" s="331"/>
      <c r="D144" s="331"/>
      <c r="E144" s="331"/>
    </row>
    <row r="145" spans="1:5" ht="12" customHeight="1" thickBot="1">
      <c r="A145" s="320" t="s">
        <v>15</v>
      </c>
      <c r="B145" s="323" t="s">
        <v>463</v>
      </c>
      <c r="C145" s="485">
        <f>+C125+C129+C134+C140</f>
        <v>135313000</v>
      </c>
      <c r="D145" s="485">
        <f>+D125+D129+D134+D140</f>
        <v>135313215</v>
      </c>
      <c r="E145" s="485">
        <f>+E125+E129+E134+E140</f>
        <v>131325818</v>
      </c>
    </row>
    <row r="146" spans="1:5" ht="15" customHeight="1" thickBot="1">
      <c r="A146" s="497" t="s">
        <v>16</v>
      </c>
      <c r="B146" s="343" t="s">
        <v>464</v>
      </c>
      <c r="C146" s="485">
        <f>+C124+C145</f>
        <v>556733000</v>
      </c>
      <c r="D146" s="485">
        <f>+D124+D145</f>
        <v>597767505</v>
      </c>
      <c r="E146" s="485">
        <f>+E124+E145</f>
        <v>556261276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92" t="s">
        <v>703</v>
      </c>
      <c r="B148" s="593"/>
      <c r="C148" s="90"/>
      <c r="D148" s="91"/>
      <c r="E148" s="88"/>
    </row>
    <row r="149" spans="1:5" ht="14.25" customHeight="1" thickBot="1">
      <c r="A149" s="594" t="s">
        <v>702</v>
      </c>
      <c r="B149" s="595"/>
      <c r="C149" s="90"/>
      <c r="D149" s="91"/>
      <c r="E149" s="88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&amp;CBalatonszárszói Önkormányzat</oddHeader>
  </headerFooter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477" customWidth="1"/>
    <col min="2" max="2" width="65.375" style="478" customWidth="1"/>
    <col min="3" max="5" width="17.00390625" style="479" customWidth="1"/>
    <col min="6" max="16384" width="9.375" style="32" customWidth="1"/>
  </cols>
  <sheetData>
    <row r="1" spans="1:5" s="453" customFormat="1" ht="16.5" customHeight="1" thickBot="1">
      <c r="A1" s="452"/>
      <c r="B1" s="454"/>
      <c r="C1" s="499"/>
      <c r="D1" s="464"/>
      <c r="E1" s="588" t="str">
        <f>+CONCATENATE("6.3. melléklet a 9/",LEFT(ÖSSZEFÜGGÉSEK!A4,4)+1,". (V.30.) önkormányzati rendelethez")</f>
        <v>6.3. melléklet a 9/2017. (V.30.) önkormányzati rendelethez</v>
      </c>
    </row>
    <row r="2" spans="1:5" s="500" customFormat="1" ht="15.75" customHeight="1">
      <c r="A2" s="480" t="s">
        <v>50</v>
      </c>
      <c r="B2" s="688" t="s">
        <v>151</v>
      </c>
      <c r="C2" s="689"/>
      <c r="D2" s="690"/>
      <c r="E2" s="473" t="s">
        <v>41</v>
      </c>
    </row>
    <row r="3" spans="1:5" s="500" customFormat="1" ht="24.75" thickBot="1">
      <c r="A3" s="498" t="s">
        <v>544</v>
      </c>
      <c r="B3" s="691" t="s">
        <v>669</v>
      </c>
      <c r="C3" s="692"/>
      <c r="D3" s="693"/>
      <c r="E3" s="448" t="s">
        <v>48</v>
      </c>
    </row>
    <row r="4" spans="1:5" s="501" customFormat="1" ht="15.75" customHeight="1" thickBot="1">
      <c r="A4" s="455"/>
      <c r="B4" s="455"/>
      <c r="C4" s="456"/>
      <c r="D4" s="456"/>
      <c r="E4" s="456" t="str">
        <f>'6.2. sz. mell'!E4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502" customFormat="1" ht="12" customHeight="1" thickBot="1">
      <c r="A8" s="320" t="s">
        <v>7</v>
      </c>
      <c r="B8" s="316" t="s">
        <v>303</v>
      </c>
      <c r="C8" s="347">
        <f>SUM(C9:C14)</f>
        <v>0</v>
      </c>
      <c r="D8" s="347">
        <f>SUM(D9:D14)</f>
        <v>0</v>
      </c>
      <c r="E8" s="330">
        <f>SUM(E9:E14)</f>
        <v>0</v>
      </c>
    </row>
    <row r="9" spans="1:5" s="476" customFormat="1" ht="12" customHeight="1">
      <c r="A9" s="486" t="s">
        <v>69</v>
      </c>
      <c r="B9" s="358" t="s">
        <v>304</v>
      </c>
      <c r="C9" s="349"/>
      <c r="D9" s="349"/>
      <c r="E9" s="332"/>
    </row>
    <row r="10" spans="1:5" s="503" customFormat="1" ht="12" customHeight="1">
      <c r="A10" s="487" t="s">
        <v>70</v>
      </c>
      <c r="B10" s="359" t="s">
        <v>305</v>
      </c>
      <c r="C10" s="348"/>
      <c r="D10" s="348"/>
      <c r="E10" s="331"/>
    </row>
    <row r="11" spans="1:5" s="503" customFormat="1" ht="12" customHeight="1">
      <c r="A11" s="487" t="s">
        <v>71</v>
      </c>
      <c r="B11" s="359" t="s">
        <v>306</v>
      </c>
      <c r="C11" s="348"/>
      <c r="D11" s="348"/>
      <c r="E11" s="331"/>
    </row>
    <row r="12" spans="1:5" s="503" customFormat="1" ht="12" customHeight="1">
      <c r="A12" s="487" t="s">
        <v>72</v>
      </c>
      <c r="B12" s="359" t="s">
        <v>307</v>
      </c>
      <c r="C12" s="348"/>
      <c r="D12" s="348"/>
      <c r="E12" s="331"/>
    </row>
    <row r="13" spans="1:5" s="503" customFormat="1" ht="12" customHeight="1">
      <c r="A13" s="487" t="s">
        <v>105</v>
      </c>
      <c r="B13" s="359" t="s">
        <v>308</v>
      </c>
      <c r="C13" s="348"/>
      <c r="D13" s="348"/>
      <c r="E13" s="331"/>
    </row>
    <row r="14" spans="1:5" s="476" customFormat="1" ht="12" customHeight="1" thickBot="1">
      <c r="A14" s="488" t="s">
        <v>73</v>
      </c>
      <c r="B14" s="360" t="s">
        <v>309</v>
      </c>
      <c r="C14" s="350"/>
      <c r="D14" s="350"/>
      <c r="E14" s="333"/>
    </row>
    <row r="15" spans="1:5" s="476" customFormat="1" ht="12" customHeight="1" thickBot="1">
      <c r="A15" s="320" t="s">
        <v>8</v>
      </c>
      <c r="B15" s="337" t="s">
        <v>310</v>
      </c>
      <c r="C15" s="347">
        <f>SUM(C16:C20)</f>
        <v>752000</v>
      </c>
      <c r="D15" s="347">
        <f>SUM(D16:D20)</f>
        <v>861480</v>
      </c>
      <c r="E15" s="330">
        <f>SUM(E16:E20)</f>
        <v>861480</v>
      </c>
    </row>
    <row r="16" spans="1:5" s="476" customFormat="1" ht="12" customHeight="1">
      <c r="A16" s="486" t="s">
        <v>75</v>
      </c>
      <c r="B16" s="358" t="s">
        <v>311</v>
      </c>
      <c r="C16" s="349"/>
      <c r="D16" s="349"/>
      <c r="E16" s="332"/>
    </row>
    <row r="17" spans="1:5" s="476" customFormat="1" ht="12" customHeight="1">
      <c r="A17" s="487" t="s">
        <v>76</v>
      </c>
      <c r="B17" s="359" t="s">
        <v>312</v>
      </c>
      <c r="C17" s="348"/>
      <c r="D17" s="348"/>
      <c r="E17" s="331"/>
    </row>
    <row r="18" spans="1:5" s="476" customFormat="1" ht="12" customHeight="1">
      <c r="A18" s="487" t="s">
        <v>77</v>
      </c>
      <c r="B18" s="359" t="s">
        <v>313</v>
      </c>
      <c r="C18" s="348"/>
      <c r="D18" s="348"/>
      <c r="E18" s="331"/>
    </row>
    <row r="19" spans="1:5" s="476" customFormat="1" ht="12" customHeight="1">
      <c r="A19" s="487" t="s">
        <v>78</v>
      </c>
      <c r="B19" s="359" t="s">
        <v>314</v>
      </c>
      <c r="C19" s="348"/>
      <c r="D19" s="348"/>
      <c r="E19" s="331"/>
    </row>
    <row r="20" spans="1:5" s="476" customFormat="1" ht="12" customHeight="1">
      <c r="A20" s="487" t="s">
        <v>79</v>
      </c>
      <c r="B20" s="359" t="s">
        <v>315</v>
      </c>
      <c r="C20" s="348">
        <v>752000</v>
      </c>
      <c r="D20" s="348">
        <v>861480</v>
      </c>
      <c r="E20" s="331">
        <v>861480</v>
      </c>
    </row>
    <row r="21" spans="1:5" s="503" customFormat="1" ht="12" customHeight="1" thickBot="1">
      <c r="A21" s="488" t="s">
        <v>86</v>
      </c>
      <c r="B21" s="360" t="s">
        <v>316</v>
      </c>
      <c r="C21" s="350"/>
      <c r="D21" s="350"/>
      <c r="E21" s="333"/>
    </row>
    <row r="22" spans="1:5" s="503" customFormat="1" ht="12" customHeight="1" thickBot="1">
      <c r="A22" s="320" t="s">
        <v>9</v>
      </c>
      <c r="B22" s="316" t="s">
        <v>317</v>
      </c>
      <c r="C22" s="347">
        <f>SUM(C23:C27)</f>
        <v>0</v>
      </c>
      <c r="D22" s="347">
        <f>SUM(D23:D27)</f>
        <v>0</v>
      </c>
      <c r="E22" s="330">
        <f>SUM(E23:E27)</f>
        <v>0</v>
      </c>
    </row>
    <row r="23" spans="1:5" s="503" customFormat="1" ht="12" customHeight="1">
      <c r="A23" s="486" t="s">
        <v>58</v>
      </c>
      <c r="B23" s="358" t="s">
        <v>318</v>
      </c>
      <c r="C23" s="349"/>
      <c r="D23" s="349"/>
      <c r="E23" s="332"/>
    </row>
    <row r="24" spans="1:5" s="476" customFormat="1" ht="12" customHeight="1">
      <c r="A24" s="487" t="s">
        <v>59</v>
      </c>
      <c r="B24" s="359" t="s">
        <v>319</v>
      </c>
      <c r="C24" s="348"/>
      <c r="D24" s="348"/>
      <c r="E24" s="331"/>
    </row>
    <row r="25" spans="1:5" s="503" customFormat="1" ht="12" customHeight="1">
      <c r="A25" s="487" t="s">
        <v>60</v>
      </c>
      <c r="B25" s="359" t="s">
        <v>320</v>
      </c>
      <c r="C25" s="348"/>
      <c r="D25" s="348"/>
      <c r="E25" s="331"/>
    </row>
    <row r="26" spans="1:5" s="503" customFormat="1" ht="12" customHeight="1">
      <c r="A26" s="487" t="s">
        <v>61</v>
      </c>
      <c r="B26" s="359" t="s">
        <v>321</v>
      </c>
      <c r="C26" s="348"/>
      <c r="D26" s="348"/>
      <c r="E26" s="331"/>
    </row>
    <row r="27" spans="1:5" s="503" customFormat="1" ht="12" customHeight="1">
      <c r="A27" s="487" t="s">
        <v>119</v>
      </c>
      <c r="B27" s="359" t="s">
        <v>322</v>
      </c>
      <c r="C27" s="348"/>
      <c r="D27" s="348"/>
      <c r="E27" s="331"/>
    </row>
    <row r="28" spans="1:5" s="503" customFormat="1" ht="12" customHeight="1" thickBot="1">
      <c r="A28" s="488" t="s">
        <v>120</v>
      </c>
      <c r="B28" s="360" t="s">
        <v>323</v>
      </c>
      <c r="C28" s="350"/>
      <c r="D28" s="350"/>
      <c r="E28" s="333"/>
    </row>
    <row r="29" spans="1:5" s="503" customFormat="1" ht="12" customHeight="1" thickBot="1">
      <c r="A29" s="320" t="s">
        <v>121</v>
      </c>
      <c r="B29" s="316" t="s">
        <v>692</v>
      </c>
      <c r="C29" s="353">
        <f>SUM(C30:C35)</f>
        <v>0</v>
      </c>
      <c r="D29" s="353">
        <f>SUM(D30:D35)</f>
        <v>0</v>
      </c>
      <c r="E29" s="366">
        <f>SUM(E30:E35)</f>
        <v>0</v>
      </c>
    </row>
    <row r="30" spans="1:5" s="503" customFormat="1" ht="12" customHeight="1">
      <c r="A30" s="486" t="s">
        <v>324</v>
      </c>
      <c r="B30" s="358" t="s">
        <v>696</v>
      </c>
      <c r="C30" s="349"/>
      <c r="D30" s="349">
        <f>+D31+D32</f>
        <v>0</v>
      </c>
      <c r="E30" s="332">
        <f>+E31+E32</f>
        <v>0</v>
      </c>
    </row>
    <row r="31" spans="1:5" s="503" customFormat="1" ht="12" customHeight="1">
      <c r="A31" s="487" t="s">
        <v>325</v>
      </c>
      <c r="B31" s="359" t="s">
        <v>697</v>
      </c>
      <c r="C31" s="348"/>
      <c r="D31" s="348"/>
      <c r="E31" s="331"/>
    </row>
    <row r="32" spans="1:5" s="503" customFormat="1" ht="12" customHeight="1">
      <c r="A32" s="487" t="s">
        <v>326</v>
      </c>
      <c r="B32" s="359" t="s">
        <v>698</v>
      </c>
      <c r="C32" s="348"/>
      <c r="D32" s="348"/>
      <c r="E32" s="331"/>
    </row>
    <row r="33" spans="1:5" s="503" customFormat="1" ht="12" customHeight="1">
      <c r="A33" s="487" t="s">
        <v>693</v>
      </c>
      <c r="B33" s="359" t="s">
        <v>699</v>
      </c>
      <c r="C33" s="348"/>
      <c r="D33" s="348"/>
      <c r="E33" s="331"/>
    </row>
    <row r="34" spans="1:5" s="503" customFormat="1" ht="12" customHeight="1">
      <c r="A34" s="487" t="s">
        <v>694</v>
      </c>
      <c r="B34" s="359" t="s">
        <v>327</v>
      </c>
      <c r="C34" s="348"/>
      <c r="D34" s="348"/>
      <c r="E34" s="331"/>
    </row>
    <row r="35" spans="1:5" s="503" customFormat="1" ht="12" customHeight="1" thickBot="1">
      <c r="A35" s="488" t="s">
        <v>695</v>
      </c>
      <c r="B35" s="339" t="s">
        <v>328</v>
      </c>
      <c r="C35" s="350"/>
      <c r="D35" s="350"/>
      <c r="E35" s="333"/>
    </row>
    <row r="36" spans="1:5" s="503" customFormat="1" ht="12" customHeight="1" thickBot="1">
      <c r="A36" s="320" t="s">
        <v>11</v>
      </c>
      <c r="B36" s="316" t="s">
        <v>329</v>
      </c>
      <c r="C36" s="347">
        <f>SUM(C37:C46)</f>
        <v>26468000</v>
      </c>
      <c r="D36" s="347">
        <f>SUM(D37:D46)</f>
        <v>27679800</v>
      </c>
      <c r="E36" s="330">
        <f>SUM(E37:E46)</f>
        <v>26749085</v>
      </c>
    </row>
    <row r="37" spans="1:5" s="503" customFormat="1" ht="12" customHeight="1">
      <c r="A37" s="486" t="s">
        <v>62</v>
      </c>
      <c r="B37" s="358" t="s">
        <v>330</v>
      </c>
      <c r="C37" s="349">
        <v>680000</v>
      </c>
      <c r="D37" s="349">
        <v>680000</v>
      </c>
      <c r="E37" s="332"/>
    </row>
    <row r="38" spans="1:5" s="503" customFormat="1" ht="12" customHeight="1">
      <c r="A38" s="487" t="s">
        <v>63</v>
      </c>
      <c r="B38" s="359" t="s">
        <v>331</v>
      </c>
      <c r="C38" s="348">
        <v>19053000</v>
      </c>
      <c r="D38" s="348">
        <v>20264800</v>
      </c>
      <c r="E38" s="331">
        <v>20264720</v>
      </c>
    </row>
    <row r="39" spans="1:5" s="503" customFormat="1" ht="12" customHeight="1">
      <c r="A39" s="487" t="s">
        <v>64</v>
      </c>
      <c r="B39" s="359" t="s">
        <v>332</v>
      </c>
      <c r="C39" s="348">
        <v>800000</v>
      </c>
      <c r="D39" s="348">
        <v>800000</v>
      </c>
      <c r="E39" s="331">
        <v>797554</v>
      </c>
    </row>
    <row r="40" spans="1:5" s="503" customFormat="1" ht="12" customHeight="1">
      <c r="A40" s="487" t="s">
        <v>123</v>
      </c>
      <c r="B40" s="359" t="s">
        <v>333</v>
      </c>
      <c r="C40" s="348"/>
      <c r="D40" s="348"/>
      <c r="E40" s="331"/>
    </row>
    <row r="41" spans="1:5" s="503" customFormat="1" ht="12" customHeight="1">
      <c r="A41" s="487" t="s">
        <v>124</v>
      </c>
      <c r="B41" s="359" t="s">
        <v>334</v>
      </c>
      <c r="C41" s="348"/>
      <c r="D41" s="348"/>
      <c r="E41" s="331"/>
    </row>
    <row r="42" spans="1:5" s="503" customFormat="1" ht="12" customHeight="1">
      <c r="A42" s="487" t="s">
        <v>125</v>
      </c>
      <c r="B42" s="359" t="s">
        <v>335</v>
      </c>
      <c r="C42" s="348">
        <v>5935000</v>
      </c>
      <c r="D42" s="348">
        <v>5935000</v>
      </c>
      <c r="E42" s="331">
        <v>5686811</v>
      </c>
    </row>
    <row r="43" spans="1:5" s="503" customFormat="1" ht="12" customHeight="1">
      <c r="A43" s="487" t="s">
        <v>126</v>
      </c>
      <c r="B43" s="359" t="s">
        <v>336</v>
      </c>
      <c r="C43" s="348"/>
      <c r="D43" s="348"/>
      <c r="E43" s="331"/>
    </row>
    <row r="44" spans="1:5" s="503" customFormat="1" ht="12" customHeight="1">
      <c r="A44" s="487" t="s">
        <v>127</v>
      </c>
      <c r="B44" s="359" t="s">
        <v>337</v>
      </c>
      <c r="C44" s="348"/>
      <c r="D44" s="348"/>
      <c r="E44" s="331"/>
    </row>
    <row r="45" spans="1:5" s="503" customFormat="1" ht="12" customHeight="1">
      <c r="A45" s="487" t="s">
        <v>338</v>
      </c>
      <c r="B45" s="359" t="s">
        <v>339</v>
      </c>
      <c r="C45" s="351"/>
      <c r="D45" s="351"/>
      <c r="E45" s="334"/>
    </row>
    <row r="46" spans="1:5" s="476" customFormat="1" ht="12" customHeight="1" thickBot="1">
      <c r="A46" s="488" t="s">
        <v>340</v>
      </c>
      <c r="B46" s="360" t="s">
        <v>341</v>
      </c>
      <c r="C46" s="352"/>
      <c r="D46" s="352"/>
      <c r="E46" s="335"/>
    </row>
    <row r="47" spans="1:5" s="503" customFormat="1" ht="12" customHeight="1" thickBot="1">
      <c r="A47" s="320" t="s">
        <v>12</v>
      </c>
      <c r="B47" s="316" t="s">
        <v>342</v>
      </c>
      <c r="C47" s="347">
        <f>SUM(C48:C52)</f>
        <v>0</v>
      </c>
      <c r="D47" s="347">
        <f>SUM(D48:D52)</f>
        <v>0</v>
      </c>
      <c r="E47" s="330">
        <f>SUM(E48:E52)</f>
        <v>0</v>
      </c>
    </row>
    <row r="48" spans="1:5" s="503" customFormat="1" ht="12" customHeight="1">
      <c r="A48" s="486" t="s">
        <v>65</v>
      </c>
      <c r="B48" s="358" t="s">
        <v>343</v>
      </c>
      <c r="C48" s="368"/>
      <c r="D48" s="368"/>
      <c r="E48" s="336"/>
    </row>
    <row r="49" spans="1:5" s="503" customFormat="1" ht="12" customHeight="1">
      <c r="A49" s="487" t="s">
        <v>66</v>
      </c>
      <c r="B49" s="359" t="s">
        <v>344</v>
      </c>
      <c r="C49" s="351"/>
      <c r="D49" s="351"/>
      <c r="E49" s="334"/>
    </row>
    <row r="50" spans="1:5" s="503" customFormat="1" ht="12" customHeight="1">
      <c r="A50" s="487" t="s">
        <v>345</v>
      </c>
      <c r="B50" s="359" t="s">
        <v>346</v>
      </c>
      <c r="C50" s="351"/>
      <c r="D50" s="351"/>
      <c r="E50" s="334"/>
    </row>
    <row r="51" spans="1:5" s="503" customFormat="1" ht="12" customHeight="1">
      <c r="A51" s="487" t="s">
        <v>347</v>
      </c>
      <c r="B51" s="359" t="s">
        <v>348</v>
      </c>
      <c r="C51" s="351"/>
      <c r="D51" s="351"/>
      <c r="E51" s="334"/>
    </row>
    <row r="52" spans="1:5" s="503" customFormat="1" ht="12" customHeight="1" thickBot="1">
      <c r="A52" s="488" t="s">
        <v>349</v>
      </c>
      <c r="B52" s="360" t="s">
        <v>350</v>
      </c>
      <c r="C52" s="352"/>
      <c r="D52" s="352"/>
      <c r="E52" s="335"/>
    </row>
    <row r="53" spans="1:5" s="503" customFormat="1" ht="12" customHeight="1" thickBot="1">
      <c r="A53" s="320" t="s">
        <v>128</v>
      </c>
      <c r="B53" s="316" t="s">
        <v>351</v>
      </c>
      <c r="C53" s="347">
        <f>SUM(C54:C56)</f>
        <v>0</v>
      </c>
      <c r="D53" s="347">
        <f>SUM(D54:D56)</f>
        <v>0</v>
      </c>
      <c r="E53" s="330">
        <f>SUM(E54:E56)</f>
        <v>0</v>
      </c>
    </row>
    <row r="54" spans="1:5" s="476" customFormat="1" ht="12" customHeight="1">
      <c r="A54" s="486" t="s">
        <v>67</v>
      </c>
      <c r="B54" s="358" t="s">
        <v>352</v>
      </c>
      <c r="C54" s="349"/>
      <c r="D54" s="349"/>
      <c r="E54" s="332"/>
    </row>
    <row r="55" spans="1:5" s="476" customFormat="1" ht="12" customHeight="1">
      <c r="A55" s="487" t="s">
        <v>68</v>
      </c>
      <c r="B55" s="359" t="s">
        <v>353</v>
      </c>
      <c r="C55" s="348"/>
      <c r="D55" s="348"/>
      <c r="E55" s="331"/>
    </row>
    <row r="56" spans="1:5" s="476" customFormat="1" ht="12" customHeight="1">
      <c r="A56" s="487" t="s">
        <v>354</v>
      </c>
      <c r="B56" s="359" t="s">
        <v>355</v>
      </c>
      <c r="C56" s="348"/>
      <c r="D56" s="348"/>
      <c r="E56" s="331"/>
    </row>
    <row r="57" spans="1:5" s="476" customFormat="1" ht="12" customHeight="1" thickBot="1">
      <c r="A57" s="488" t="s">
        <v>356</v>
      </c>
      <c r="B57" s="360" t="s">
        <v>357</v>
      </c>
      <c r="C57" s="350"/>
      <c r="D57" s="350"/>
      <c r="E57" s="333"/>
    </row>
    <row r="58" spans="1:5" s="503" customFormat="1" ht="12" customHeight="1" thickBot="1">
      <c r="A58" s="320" t="s">
        <v>14</v>
      </c>
      <c r="B58" s="337" t="s">
        <v>358</v>
      </c>
      <c r="C58" s="347">
        <f>SUM(C59:C61)</f>
        <v>240000</v>
      </c>
      <c r="D58" s="347">
        <f>SUM(D59:D61)</f>
        <v>240000</v>
      </c>
      <c r="E58" s="330">
        <f>SUM(E59:E61)</f>
        <v>490000</v>
      </c>
    </row>
    <row r="59" spans="1:5" s="503" customFormat="1" ht="12" customHeight="1">
      <c r="A59" s="486" t="s">
        <v>129</v>
      </c>
      <c r="B59" s="358" t="s">
        <v>359</v>
      </c>
      <c r="C59" s="351"/>
      <c r="D59" s="351"/>
      <c r="E59" s="334"/>
    </row>
    <row r="60" spans="1:5" s="503" customFormat="1" ht="12" customHeight="1">
      <c r="A60" s="487" t="s">
        <v>130</v>
      </c>
      <c r="B60" s="359" t="s">
        <v>547</v>
      </c>
      <c r="C60" s="351">
        <v>240000</v>
      </c>
      <c r="D60" s="351">
        <v>240000</v>
      </c>
      <c r="E60" s="334">
        <v>236000</v>
      </c>
    </row>
    <row r="61" spans="1:5" s="503" customFormat="1" ht="12" customHeight="1">
      <c r="A61" s="487" t="s">
        <v>155</v>
      </c>
      <c r="B61" s="359" t="s">
        <v>361</v>
      </c>
      <c r="C61" s="351"/>
      <c r="D61" s="351"/>
      <c r="E61" s="334">
        <v>254000</v>
      </c>
    </row>
    <row r="62" spans="1:5" s="503" customFormat="1" ht="12" customHeight="1" thickBot="1">
      <c r="A62" s="488" t="s">
        <v>362</v>
      </c>
      <c r="B62" s="360" t="s">
        <v>363</v>
      </c>
      <c r="C62" s="351"/>
      <c r="D62" s="351"/>
      <c r="E62" s="334"/>
    </row>
    <row r="63" spans="1:5" s="503" customFormat="1" ht="12" customHeight="1" thickBot="1">
      <c r="A63" s="320" t="s">
        <v>15</v>
      </c>
      <c r="B63" s="316" t="s">
        <v>364</v>
      </c>
      <c r="C63" s="353">
        <f>+C8+C15+C22+C29+C36+C47+C53+C58</f>
        <v>27460000</v>
      </c>
      <c r="D63" s="353">
        <f>+D8+D15+D22+D29+D36+D47+D53+D58</f>
        <v>28781280</v>
      </c>
      <c r="E63" s="366">
        <f>+E8+E15+E22+E29+E36+E47+E53+E58</f>
        <v>28100565</v>
      </c>
    </row>
    <row r="64" spans="1:5" s="503" customFormat="1" ht="12" customHeight="1" thickBot="1">
      <c r="A64" s="489" t="s">
        <v>545</v>
      </c>
      <c r="B64" s="337" t="s">
        <v>366</v>
      </c>
      <c r="C64" s="347">
        <f>SUM(C65:C67)</f>
        <v>0</v>
      </c>
      <c r="D64" s="347">
        <f>SUM(D65:D67)</f>
        <v>0</v>
      </c>
      <c r="E64" s="330">
        <f>SUM(E65:E67)</f>
        <v>0</v>
      </c>
    </row>
    <row r="65" spans="1:5" s="503" customFormat="1" ht="12" customHeight="1">
      <c r="A65" s="486" t="s">
        <v>367</v>
      </c>
      <c r="B65" s="358" t="s">
        <v>368</v>
      </c>
      <c r="C65" s="351"/>
      <c r="D65" s="351"/>
      <c r="E65" s="334"/>
    </row>
    <row r="66" spans="1:5" s="503" customFormat="1" ht="12" customHeight="1">
      <c r="A66" s="487" t="s">
        <v>369</v>
      </c>
      <c r="B66" s="359" t="s">
        <v>370</v>
      </c>
      <c r="C66" s="351"/>
      <c r="D66" s="351"/>
      <c r="E66" s="334"/>
    </row>
    <row r="67" spans="1:5" s="503" customFormat="1" ht="12" customHeight="1" thickBot="1">
      <c r="A67" s="488" t="s">
        <v>371</v>
      </c>
      <c r="B67" s="482" t="s">
        <v>372</v>
      </c>
      <c r="C67" s="351"/>
      <c r="D67" s="351"/>
      <c r="E67" s="334"/>
    </row>
    <row r="68" spans="1:5" s="503" customFormat="1" ht="12" customHeight="1" thickBot="1">
      <c r="A68" s="489" t="s">
        <v>373</v>
      </c>
      <c r="B68" s="337" t="s">
        <v>374</v>
      </c>
      <c r="C68" s="347">
        <f>SUM(C69:C72)</f>
        <v>0</v>
      </c>
      <c r="D68" s="347">
        <f>SUM(D69:D72)</f>
        <v>0</v>
      </c>
      <c r="E68" s="330">
        <f>SUM(E69:E72)</f>
        <v>0</v>
      </c>
    </row>
    <row r="69" spans="1:5" s="503" customFormat="1" ht="12" customHeight="1">
      <c r="A69" s="486" t="s">
        <v>106</v>
      </c>
      <c r="B69" s="358" t="s">
        <v>375</v>
      </c>
      <c r="C69" s="351"/>
      <c r="D69" s="351"/>
      <c r="E69" s="334"/>
    </row>
    <row r="70" spans="1:5" s="503" customFormat="1" ht="12" customHeight="1">
      <c r="A70" s="487" t="s">
        <v>107</v>
      </c>
      <c r="B70" s="359" t="s">
        <v>376</v>
      </c>
      <c r="C70" s="351"/>
      <c r="D70" s="351"/>
      <c r="E70" s="334"/>
    </row>
    <row r="71" spans="1:5" s="503" customFormat="1" ht="12" customHeight="1">
      <c r="A71" s="487" t="s">
        <v>377</v>
      </c>
      <c r="B71" s="359" t="s">
        <v>378</v>
      </c>
      <c r="C71" s="351"/>
      <c r="D71" s="351"/>
      <c r="E71" s="334"/>
    </row>
    <row r="72" spans="1:5" s="503" customFormat="1" ht="12" customHeight="1" thickBot="1">
      <c r="A72" s="488" t="s">
        <v>379</v>
      </c>
      <c r="B72" s="360" t="s">
        <v>380</v>
      </c>
      <c r="C72" s="351"/>
      <c r="D72" s="351"/>
      <c r="E72" s="334"/>
    </row>
    <row r="73" spans="1:5" s="503" customFormat="1" ht="12" customHeight="1" thickBot="1">
      <c r="A73" s="489" t="s">
        <v>381</v>
      </c>
      <c r="B73" s="337" t="s">
        <v>382</v>
      </c>
      <c r="C73" s="347">
        <f>SUM(C74:C75)</f>
        <v>0</v>
      </c>
      <c r="D73" s="347">
        <f>SUM(D74:D75)</f>
        <v>0</v>
      </c>
      <c r="E73" s="330">
        <f>SUM(E74:E75)</f>
        <v>0</v>
      </c>
    </row>
    <row r="74" spans="1:5" s="503" customFormat="1" ht="12" customHeight="1">
      <c r="A74" s="486" t="s">
        <v>383</v>
      </c>
      <c r="B74" s="358" t="s">
        <v>384</v>
      </c>
      <c r="C74" s="351"/>
      <c r="D74" s="351"/>
      <c r="E74" s="334"/>
    </row>
    <row r="75" spans="1:5" s="503" customFormat="1" ht="12" customHeight="1" thickBot="1">
      <c r="A75" s="488" t="s">
        <v>385</v>
      </c>
      <c r="B75" s="360" t="s">
        <v>386</v>
      </c>
      <c r="C75" s="351"/>
      <c r="D75" s="351"/>
      <c r="E75" s="334"/>
    </row>
    <row r="76" spans="1:5" s="503" customFormat="1" ht="12" customHeight="1" thickBot="1">
      <c r="A76" s="489" t="s">
        <v>387</v>
      </c>
      <c r="B76" s="337" t="s">
        <v>388</v>
      </c>
      <c r="C76" s="347">
        <f>SUM(C77:C79)</f>
        <v>0</v>
      </c>
      <c r="D76" s="347">
        <f>SUM(D77:D79)</f>
        <v>0</v>
      </c>
      <c r="E76" s="330">
        <f>SUM(E77:E79)</f>
        <v>0</v>
      </c>
    </row>
    <row r="77" spans="1:5" s="503" customFormat="1" ht="12" customHeight="1">
      <c r="A77" s="486" t="s">
        <v>389</v>
      </c>
      <c r="B77" s="358" t="s">
        <v>390</v>
      </c>
      <c r="C77" s="351"/>
      <c r="D77" s="351"/>
      <c r="E77" s="334"/>
    </row>
    <row r="78" spans="1:5" s="503" customFormat="1" ht="12" customHeight="1">
      <c r="A78" s="487" t="s">
        <v>391</v>
      </c>
      <c r="B78" s="359" t="s">
        <v>392</v>
      </c>
      <c r="C78" s="351"/>
      <c r="D78" s="351"/>
      <c r="E78" s="334"/>
    </row>
    <row r="79" spans="1:5" s="503" customFormat="1" ht="12" customHeight="1" thickBot="1">
      <c r="A79" s="488" t="s">
        <v>393</v>
      </c>
      <c r="B79" s="360" t="s">
        <v>394</v>
      </c>
      <c r="C79" s="351"/>
      <c r="D79" s="351"/>
      <c r="E79" s="334"/>
    </row>
    <row r="80" spans="1:5" s="503" customFormat="1" ht="12" customHeight="1" thickBot="1">
      <c r="A80" s="489" t="s">
        <v>395</v>
      </c>
      <c r="B80" s="337" t="s">
        <v>396</v>
      </c>
      <c r="C80" s="347">
        <f>SUM(C81:C84)</f>
        <v>0</v>
      </c>
      <c r="D80" s="347">
        <f>SUM(D81:D84)</f>
        <v>0</v>
      </c>
      <c r="E80" s="330">
        <f>SUM(E81:E84)</f>
        <v>0</v>
      </c>
    </row>
    <row r="81" spans="1:5" s="503" customFormat="1" ht="12" customHeight="1">
      <c r="A81" s="490" t="s">
        <v>397</v>
      </c>
      <c r="B81" s="358" t="s">
        <v>398</v>
      </c>
      <c r="C81" s="351"/>
      <c r="D81" s="351"/>
      <c r="E81" s="334"/>
    </row>
    <row r="82" spans="1:5" s="503" customFormat="1" ht="12" customHeight="1">
      <c r="A82" s="491" t="s">
        <v>399</v>
      </c>
      <c r="B82" s="359" t="s">
        <v>400</v>
      </c>
      <c r="C82" s="351"/>
      <c r="D82" s="351"/>
      <c r="E82" s="334"/>
    </row>
    <row r="83" spans="1:5" s="503" customFormat="1" ht="12" customHeight="1">
      <c r="A83" s="491" t="s">
        <v>401</v>
      </c>
      <c r="B83" s="359" t="s">
        <v>402</v>
      </c>
      <c r="C83" s="351"/>
      <c r="D83" s="351"/>
      <c r="E83" s="334"/>
    </row>
    <row r="84" spans="1:5" s="503" customFormat="1" ht="12" customHeight="1" thickBot="1">
      <c r="A84" s="492" t="s">
        <v>403</v>
      </c>
      <c r="B84" s="360" t="s">
        <v>404</v>
      </c>
      <c r="C84" s="351"/>
      <c r="D84" s="351"/>
      <c r="E84" s="334"/>
    </row>
    <row r="85" spans="1:5" s="503" customFormat="1" ht="12" customHeight="1" thickBot="1">
      <c r="A85" s="489" t="s">
        <v>405</v>
      </c>
      <c r="B85" s="337" t="s">
        <v>406</v>
      </c>
      <c r="C85" s="372"/>
      <c r="D85" s="372"/>
      <c r="E85" s="373"/>
    </row>
    <row r="86" spans="1:5" s="503" customFormat="1" ht="12" customHeight="1" thickBot="1">
      <c r="A86" s="489" t="s">
        <v>407</v>
      </c>
      <c r="B86" s="483" t="s">
        <v>408</v>
      </c>
      <c r="C86" s="353">
        <f>+C64+C68+C73+C76+C80+C85</f>
        <v>0</v>
      </c>
      <c r="D86" s="353">
        <f>+D64+D68+D73+D76+D80+D85</f>
        <v>0</v>
      </c>
      <c r="E86" s="366">
        <f>+E64+E68+E73+E76+E80+E85</f>
        <v>0</v>
      </c>
    </row>
    <row r="87" spans="1:5" s="503" customFormat="1" ht="12" customHeight="1" thickBot="1">
      <c r="A87" s="493" t="s">
        <v>409</v>
      </c>
      <c r="B87" s="484" t="s">
        <v>546</v>
      </c>
      <c r="C87" s="353">
        <f>+C63+C86</f>
        <v>27460000</v>
      </c>
      <c r="D87" s="353">
        <f>+D63+D86</f>
        <v>28781280</v>
      </c>
      <c r="E87" s="366">
        <f>+E63+E86</f>
        <v>28100565</v>
      </c>
    </row>
    <row r="88" spans="1:5" s="503" customFormat="1" ht="15" customHeight="1">
      <c r="A88" s="458"/>
      <c r="B88" s="459"/>
      <c r="C88" s="474"/>
      <c r="D88" s="474"/>
      <c r="E88" s="474"/>
    </row>
    <row r="89" spans="1:5" ht="13.5" thickBot="1">
      <c r="A89" s="460"/>
      <c r="B89" s="461"/>
      <c r="C89" s="475"/>
      <c r="D89" s="475"/>
      <c r="E89" s="475"/>
    </row>
    <row r="90" spans="1:5" s="502" customFormat="1" ht="16.5" customHeight="1" thickBot="1">
      <c r="A90" s="685" t="s">
        <v>43</v>
      </c>
      <c r="B90" s="686"/>
      <c r="C90" s="686"/>
      <c r="D90" s="686"/>
      <c r="E90" s="687"/>
    </row>
    <row r="91" spans="1:5" s="279" customFormat="1" ht="12" customHeight="1" thickBot="1">
      <c r="A91" s="481" t="s">
        <v>7</v>
      </c>
      <c r="B91" s="319" t="s">
        <v>417</v>
      </c>
      <c r="C91" s="465">
        <f>SUM(C92:C96)</f>
        <v>38054000</v>
      </c>
      <c r="D91" s="465">
        <f>SUM(D92:D96)</f>
        <v>43409785</v>
      </c>
      <c r="E91" s="465">
        <f>SUM(E92:E96)</f>
        <v>38543511</v>
      </c>
    </row>
    <row r="92" spans="1:5" ht="12" customHeight="1">
      <c r="A92" s="494" t="s">
        <v>69</v>
      </c>
      <c r="B92" s="305" t="s">
        <v>37</v>
      </c>
      <c r="C92" s="466">
        <v>3062000</v>
      </c>
      <c r="D92" s="466">
        <v>2893000</v>
      </c>
      <c r="E92" s="466">
        <v>2856855</v>
      </c>
    </row>
    <row r="93" spans="1:5" ht="12" customHeight="1">
      <c r="A93" s="487" t="s">
        <v>70</v>
      </c>
      <c r="B93" s="303" t="s">
        <v>131</v>
      </c>
      <c r="C93" s="467">
        <v>854000</v>
      </c>
      <c r="D93" s="467">
        <v>1040000</v>
      </c>
      <c r="E93" s="467">
        <v>1034485</v>
      </c>
    </row>
    <row r="94" spans="1:5" ht="12" customHeight="1">
      <c r="A94" s="487" t="s">
        <v>71</v>
      </c>
      <c r="B94" s="303" t="s">
        <v>98</v>
      </c>
      <c r="C94" s="469">
        <v>13670000</v>
      </c>
      <c r="D94" s="469">
        <v>18189785</v>
      </c>
      <c r="E94" s="469">
        <v>13890695</v>
      </c>
    </row>
    <row r="95" spans="1:5" ht="12" customHeight="1">
      <c r="A95" s="487" t="s">
        <v>72</v>
      </c>
      <c r="B95" s="306" t="s">
        <v>132</v>
      </c>
      <c r="C95" s="469"/>
      <c r="D95" s="469"/>
      <c r="E95" s="469"/>
    </row>
    <row r="96" spans="1:5" ht="12" customHeight="1">
      <c r="A96" s="487" t="s">
        <v>81</v>
      </c>
      <c r="B96" s="314" t="s">
        <v>133</v>
      </c>
      <c r="C96" s="469">
        <v>20468000</v>
      </c>
      <c r="D96" s="469">
        <v>21287000</v>
      </c>
      <c r="E96" s="469">
        <v>20761476</v>
      </c>
    </row>
    <row r="97" spans="1:5" ht="12" customHeight="1">
      <c r="A97" s="487" t="s">
        <v>73</v>
      </c>
      <c r="B97" s="303" t="s">
        <v>418</v>
      </c>
      <c r="C97" s="469"/>
      <c r="D97" s="469"/>
      <c r="E97" s="469"/>
    </row>
    <row r="98" spans="1:5" ht="12" customHeight="1">
      <c r="A98" s="487" t="s">
        <v>74</v>
      </c>
      <c r="B98" s="326" t="s">
        <v>419</v>
      </c>
      <c r="C98" s="469"/>
      <c r="D98" s="469"/>
      <c r="E98" s="469"/>
    </row>
    <row r="99" spans="1:5" ht="12" customHeight="1">
      <c r="A99" s="487" t="s">
        <v>82</v>
      </c>
      <c r="B99" s="327" t="s">
        <v>420</v>
      </c>
      <c r="C99" s="469"/>
      <c r="D99" s="469"/>
      <c r="E99" s="469"/>
    </row>
    <row r="100" spans="1:5" ht="12" customHeight="1">
      <c r="A100" s="487" t="s">
        <v>83</v>
      </c>
      <c r="B100" s="327" t="s">
        <v>421</v>
      </c>
      <c r="C100" s="469"/>
      <c r="D100" s="469"/>
      <c r="E100" s="469"/>
    </row>
    <row r="101" spans="1:5" ht="12" customHeight="1">
      <c r="A101" s="487" t="s">
        <v>84</v>
      </c>
      <c r="B101" s="326" t="s">
        <v>422</v>
      </c>
      <c r="C101" s="469">
        <v>12568000</v>
      </c>
      <c r="D101" s="469">
        <v>12487000</v>
      </c>
      <c r="E101" s="469">
        <v>12401476</v>
      </c>
    </row>
    <row r="102" spans="1:5" ht="12" customHeight="1">
      <c r="A102" s="487" t="s">
        <v>85</v>
      </c>
      <c r="B102" s="326" t="s">
        <v>423</v>
      </c>
      <c r="C102" s="469"/>
      <c r="D102" s="469"/>
      <c r="E102" s="469"/>
    </row>
    <row r="103" spans="1:5" ht="12" customHeight="1">
      <c r="A103" s="487" t="s">
        <v>87</v>
      </c>
      <c r="B103" s="327" t="s">
        <v>424</v>
      </c>
      <c r="C103" s="469"/>
      <c r="D103" s="469"/>
      <c r="E103" s="469"/>
    </row>
    <row r="104" spans="1:5" ht="12" customHeight="1">
      <c r="A104" s="495" t="s">
        <v>134</v>
      </c>
      <c r="B104" s="328" t="s">
        <v>425</v>
      </c>
      <c r="C104" s="469"/>
      <c r="D104" s="469"/>
      <c r="E104" s="469"/>
    </row>
    <row r="105" spans="1:5" ht="12" customHeight="1">
      <c r="A105" s="487" t="s">
        <v>426</v>
      </c>
      <c r="B105" s="328" t="s">
        <v>427</v>
      </c>
      <c r="C105" s="469"/>
      <c r="D105" s="469"/>
      <c r="E105" s="469"/>
    </row>
    <row r="106" spans="1:5" s="279" customFormat="1" ht="12" customHeight="1" thickBot="1">
      <c r="A106" s="496" t="s">
        <v>428</v>
      </c>
      <c r="B106" s="329" t="s">
        <v>429</v>
      </c>
      <c r="C106" s="471">
        <v>7900000</v>
      </c>
      <c r="D106" s="471">
        <v>8800000</v>
      </c>
      <c r="E106" s="471">
        <v>8360000</v>
      </c>
    </row>
    <row r="107" spans="1:5" ht="12" customHeight="1" thickBot="1">
      <c r="A107" s="320" t="s">
        <v>8</v>
      </c>
      <c r="B107" s="318" t="s">
        <v>430</v>
      </c>
      <c r="C107" s="341">
        <f>+C108+C110+C112</f>
        <v>7920000</v>
      </c>
      <c r="D107" s="341">
        <f>+D108+D110+D112</f>
        <v>9012710</v>
      </c>
      <c r="E107" s="341">
        <f>+E108+E110+E112</f>
        <v>7025815</v>
      </c>
    </row>
    <row r="108" spans="1:5" ht="12" customHeight="1">
      <c r="A108" s="486" t="s">
        <v>75</v>
      </c>
      <c r="B108" s="303" t="s">
        <v>154</v>
      </c>
      <c r="C108" s="468">
        <v>5080000</v>
      </c>
      <c r="D108" s="468">
        <v>5256000</v>
      </c>
      <c r="E108" s="468">
        <v>4195944</v>
      </c>
    </row>
    <row r="109" spans="1:5" ht="12" customHeight="1">
      <c r="A109" s="486" t="s">
        <v>76</v>
      </c>
      <c r="B109" s="307" t="s">
        <v>431</v>
      </c>
      <c r="C109" s="468"/>
      <c r="D109" s="468"/>
      <c r="E109" s="468"/>
    </row>
    <row r="110" spans="1:5" ht="12" customHeight="1">
      <c r="A110" s="486" t="s">
        <v>77</v>
      </c>
      <c r="B110" s="307" t="s">
        <v>135</v>
      </c>
      <c r="C110" s="467">
        <v>2540000</v>
      </c>
      <c r="D110" s="467">
        <v>3456710</v>
      </c>
      <c r="E110" s="467">
        <v>2829871</v>
      </c>
    </row>
    <row r="111" spans="1:5" ht="12" customHeight="1">
      <c r="A111" s="486" t="s">
        <v>78</v>
      </c>
      <c r="B111" s="307" t="s">
        <v>432</v>
      </c>
      <c r="C111" s="331"/>
      <c r="D111" s="331"/>
      <c r="E111" s="331"/>
    </row>
    <row r="112" spans="1:5" ht="12" customHeight="1">
      <c r="A112" s="486" t="s">
        <v>79</v>
      </c>
      <c r="B112" s="339" t="s">
        <v>156</v>
      </c>
      <c r="C112" s="331">
        <v>300000</v>
      </c>
      <c r="D112" s="331">
        <v>300000</v>
      </c>
      <c r="E112" s="331"/>
    </row>
    <row r="113" spans="1:5" ht="12" customHeight="1">
      <c r="A113" s="486" t="s">
        <v>86</v>
      </c>
      <c r="B113" s="338" t="s">
        <v>433</v>
      </c>
      <c r="C113" s="331"/>
      <c r="D113" s="331"/>
      <c r="E113" s="331"/>
    </row>
    <row r="114" spans="1:5" ht="12" customHeight="1">
      <c r="A114" s="486" t="s">
        <v>88</v>
      </c>
      <c r="B114" s="354" t="s">
        <v>434</v>
      </c>
      <c r="C114" s="331"/>
      <c r="D114" s="331"/>
      <c r="E114" s="331"/>
    </row>
    <row r="115" spans="1:5" ht="12" customHeight="1">
      <c r="A115" s="486" t="s">
        <v>136</v>
      </c>
      <c r="B115" s="327" t="s">
        <v>421</v>
      </c>
      <c r="C115" s="331"/>
      <c r="D115" s="331"/>
      <c r="E115" s="331"/>
    </row>
    <row r="116" spans="1:5" ht="12" customHeight="1">
      <c r="A116" s="486" t="s">
        <v>137</v>
      </c>
      <c r="B116" s="327" t="s">
        <v>435</v>
      </c>
      <c r="C116" s="331"/>
      <c r="D116" s="331"/>
      <c r="E116" s="331"/>
    </row>
    <row r="117" spans="1:5" ht="12" customHeight="1">
      <c r="A117" s="486" t="s">
        <v>138</v>
      </c>
      <c r="B117" s="327" t="s">
        <v>436</v>
      </c>
      <c r="C117" s="331"/>
      <c r="D117" s="331"/>
      <c r="E117" s="331"/>
    </row>
    <row r="118" spans="1:5" ht="12" customHeight="1">
      <c r="A118" s="486" t="s">
        <v>437</v>
      </c>
      <c r="B118" s="327" t="s">
        <v>424</v>
      </c>
      <c r="C118" s="331"/>
      <c r="D118" s="331"/>
      <c r="E118" s="331"/>
    </row>
    <row r="119" spans="1:5" ht="12" customHeight="1">
      <c r="A119" s="486" t="s">
        <v>438</v>
      </c>
      <c r="B119" s="327" t="s">
        <v>439</v>
      </c>
      <c r="C119" s="331"/>
      <c r="D119" s="331"/>
      <c r="E119" s="331"/>
    </row>
    <row r="120" spans="1:5" ht="12" customHeight="1" thickBot="1">
      <c r="A120" s="495" t="s">
        <v>440</v>
      </c>
      <c r="B120" s="327" t="s">
        <v>441</v>
      </c>
      <c r="C120" s="333">
        <v>300000</v>
      </c>
      <c r="D120" s="333">
        <v>300000</v>
      </c>
      <c r="E120" s="333"/>
    </row>
    <row r="121" spans="1:5" ht="12" customHeight="1" thickBot="1">
      <c r="A121" s="320" t="s">
        <v>9</v>
      </c>
      <c r="B121" s="323" t="s">
        <v>442</v>
      </c>
      <c r="C121" s="341">
        <f>+C122+C123</f>
        <v>0</v>
      </c>
      <c r="D121" s="341">
        <f>+D122+D123</f>
        <v>0</v>
      </c>
      <c r="E121" s="341">
        <f>+E122+E123</f>
        <v>0</v>
      </c>
    </row>
    <row r="122" spans="1:5" ht="12" customHeight="1">
      <c r="A122" s="486" t="s">
        <v>58</v>
      </c>
      <c r="B122" s="304" t="s">
        <v>45</v>
      </c>
      <c r="C122" s="468"/>
      <c r="D122" s="468"/>
      <c r="E122" s="468"/>
    </row>
    <row r="123" spans="1:5" ht="12" customHeight="1" thickBot="1">
      <c r="A123" s="488" t="s">
        <v>59</v>
      </c>
      <c r="B123" s="307" t="s">
        <v>46</v>
      </c>
      <c r="C123" s="469"/>
      <c r="D123" s="469"/>
      <c r="E123" s="469"/>
    </row>
    <row r="124" spans="1:5" ht="12" customHeight="1" thickBot="1">
      <c r="A124" s="320" t="s">
        <v>10</v>
      </c>
      <c r="B124" s="323" t="s">
        <v>443</v>
      </c>
      <c r="C124" s="341">
        <f>+C91+C107+C121</f>
        <v>45974000</v>
      </c>
      <c r="D124" s="341">
        <f>+D91+D107+D121</f>
        <v>52422495</v>
      </c>
      <c r="E124" s="341">
        <f>+E91+E107+E121</f>
        <v>45569326</v>
      </c>
    </row>
    <row r="125" spans="1:5" ht="12" customHeight="1" thickBot="1">
      <c r="A125" s="320" t="s">
        <v>11</v>
      </c>
      <c r="B125" s="323" t="s">
        <v>548</v>
      </c>
      <c r="C125" s="341">
        <f>+C126+C127+C128</f>
        <v>0</v>
      </c>
      <c r="D125" s="341">
        <f>+D126+D127+D128</f>
        <v>0</v>
      </c>
      <c r="E125" s="341">
        <f>+E126+E127+E128</f>
        <v>0</v>
      </c>
    </row>
    <row r="126" spans="1:5" ht="12" customHeight="1">
      <c r="A126" s="486" t="s">
        <v>62</v>
      </c>
      <c r="B126" s="304" t="s">
        <v>445</v>
      </c>
      <c r="C126" s="331"/>
      <c r="D126" s="331"/>
      <c r="E126" s="331"/>
    </row>
    <row r="127" spans="1:5" ht="12" customHeight="1">
      <c r="A127" s="486" t="s">
        <v>63</v>
      </c>
      <c r="B127" s="304" t="s">
        <v>446</v>
      </c>
      <c r="C127" s="331"/>
      <c r="D127" s="331"/>
      <c r="E127" s="331"/>
    </row>
    <row r="128" spans="1:5" ht="12" customHeight="1" thickBot="1">
      <c r="A128" s="495" t="s">
        <v>64</v>
      </c>
      <c r="B128" s="302" t="s">
        <v>447</v>
      </c>
      <c r="C128" s="331"/>
      <c r="D128" s="331"/>
      <c r="E128" s="331"/>
    </row>
    <row r="129" spans="1:5" ht="12" customHeight="1" thickBot="1">
      <c r="A129" s="320" t="s">
        <v>12</v>
      </c>
      <c r="B129" s="323" t="s">
        <v>448</v>
      </c>
      <c r="C129" s="341">
        <f>+C130+C131+C132+C133</f>
        <v>0</v>
      </c>
      <c r="D129" s="341">
        <f>+D130+D131+D132+D133</f>
        <v>0</v>
      </c>
      <c r="E129" s="341">
        <f>+E130+E131+E132+E133</f>
        <v>0</v>
      </c>
    </row>
    <row r="130" spans="1:5" ht="12" customHeight="1">
      <c r="A130" s="486" t="s">
        <v>65</v>
      </c>
      <c r="B130" s="304" t="s">
        <v>449</v>
      </c>
      <c r="C130" s="331"/>
      <c r="D130" s="331"/>
      <c r="E130" s="331"/>
    </row>
    <row r="131" spans="1:5" ht="12" customHeight="1">
      <c r="A131" s="486" t="s">
        <v>66</v>
      </c>
      <c r="B131" s="304" t="s">
        <v>450</v>
      </c>
      <c r="C131" s="331"/>
      <c r="D131" s="331"/>
      <c r="E131" s="331"/>
    </row>
    <row r="132" spans="1:5" ht="12" customHeight="1">
      <c r="A132" s="486" t="s">
        <v>345</v>
      </c>
      <c r="B132" s="304" t="s">
        <v>451</v>
      </c>
      <c r="C132" s="331"/>
      <c r="D132" s="331"/>
      <c r="E132" s="331"/>
    </row>
    <row r="133" spans="1:5" s="279" customFormat="1" ht="12" customHeight="1" thickBot="1">
      <c r="A133" s="495" t="s">
        <v>347</v>
      </c>
      <c r="B133" s="302" t="s">
        <v>452</v>
      </c>
      <c r="C133" s="331"/>
      <c r="D133" s="331"/>
      <c r="E133" s="331"/>
    </row>
    <row r="134" spans="1:11" ht="13.5" thickBot="1">
      <c r="A134" s="320" t="s">
        <v>13</v>
      </c>
      <c r="B134" s="323" t="s">
        <v>667</v>
      </c>
      <c r="C134" s="470">
        <f>+C135+C136+C138+C139+C137</f>
        <v>0</v>
      </c>
      <c r="D134" s="470">
        <f>+D135+D136+D138+D139+D137</f>
        <v>0</v>
      </c>
      <c r="E134" s="470">
        <f>+E135+E136+E138+E139+E137</f>
        <v>0</v>
      </c>
      <c r="K134" s="449"/>
    </row>
    <row r="135" spans="1:5" ht="12.75">
      <c r="A135" s="486" t="s">
        <v>67</v>
      </c>
      <c r="B135" s="304" t="s">
        <v>454</v>
      </c>
      <c r="C135" s="331"/>
      <c r="D135" s="331"/>
      <c r="E135" s="331"/>
    </row>
    <row r="136" spans="1:5" ht="12" customHeight="1">
      <c r="A136" s="486" t="s">
        <v>68</v>
      </c>
      <c r="B136" s="304" t="s">
        <v>455</v>
      </c>
      <c r="C136" s="331"/>
      <c r="D136" s="331"/>
      <c r="E136" s="331"/>
    </row>
    <row r="137" spans="1:5" ht="12" customHeight="1">
      <c r="A137" s="486" t="s">
        <v>354</v>
      </c>
      <c r="B137" s="304" t="s">
        <v>666</v>
      </c>
      <c r="C137" s="331"/>
      <c r="D137" s="331"/>
      <c r="E137" s="331"/>
    </row>
    <row r="138" spans="1:5" s="279" customFormat="1" ht="12" customHeight="1">
      <c r="A138" s="486" t="s">
        <v>356</v>
      </c>
      <c r="B138" s="304" t="s">
        <v>456</v>
      </c>
      <c r="C138" s="331"/>
      <c r="D138" s="331"/>
      <c r="E138" s="331"/>
    </row>
    <row r="139" spans="1:5" s="279" customFormat="1" ht="12" customHeight="1" thickBot="1">
      <c r="A139" s="495" t="s">
        <v>665</v>
      </c>
      <c r="B139" s="302" t="s">
        <v>457</v>
      </c>
      <c r="C139" s="331"/>
      <c r="D139" s="331"/>
      <c r="E139" s="331"/>
    </row>
    <row r="140" spans="1:5" s="279" customFormat="1" ht="12" customHeight="1" thickBot="1">
      <c r="A140" s="320" t="s">
        <v>14</v>
      </c>
      <c r="B140" s="323" t="s">
        <v>549</v>
      </c>
      <c r="C140" s="472">
        <f>+C141+C142+C143+C144</f>
        <v>0</v>
      </c>
      <c r="D140" s="472">
        <f>+D141+D142+D143+D144</f>
        <v>0</v>
      </c>
      <c r="E140" s="472">
        <f>+E141+E142+E143+E144</f>
        <v>0</v>
      </c>
    </row>
    <row r="141" spans="1:5" s="279" customFormat="1" ht="12" customHeight="1">
      <c r="A141" s="486" t="s">
        <v>129</v>
      </c>
      <c r="B141" s="304" t="s">
        <v>459</v>
      </c>
      <c r="C141" s="331"/>
      <c r="D141" s="331"/>
      <c r="E141" s="331"/>
    </row>
    <row r="142" spans="1:5" s="279" customFormat="1" ht="12" customHeight="1">
      <c r="A142" s="486" t="s">
        <v>130</v>
      </c>
      <c r="B142" s="304" t="s">
        <v>460</v>
      </c>
      <c r="C142" s="331"/>
      <c r="D142" s="331"/>
      <c r="E142" s="331"/>
    </row>
    <row r="143" spans="1:5" s="279" customFormat="1" ht="12" customHeight="1">
      <c r="A143" s="486" t="s">
        <v>155</v>
      </c>
      <c r="B143" s="304" t="s">
        <v>461</v>
      </c>
      <c r="C143" s="331"/>
      <c r="D143" s="331"/>
      <c r="E143" s="331"/>
    </row>
    <row r="144" spans="1:5" ht="12.75" customHeight="1" thickBot="1">
      <c r="A144" s="486" t="s">
        <v>362</v>
      </c>
      <c r="B144" s="304" t="s">
        <v>462</v>
      </c>
      <c r="C144" s="331"/>
      <c r="D144" s="331"/>
      <c r="E144" s="331"/>
    </row>
    <row r="145" spans="1:5" ht="12" customHeight="1" thickBot="1">
      <c r="A145" s="320" t="s">
        <v>15</v>
      </c>
      <c r="B145" s="323" t="s">
        <v>463</v>
      </c>
      <c r="C145" s="485">
        <f>+C125+C129+C134+C140</f>
        <v>0</v>
      </c>
      <c r="D145" s="485">
        <f>+D125+D129+D134+D140</f>
        <v>0</v>
      </c>
      <c r="E145" s="485">
        <f>+E125+E129+E134+E140</f>
        <v>0</v>
      </c>
    </row>
    <row r="146" spans="1:5" ht="15" customHeight="1" thickBot="1">
      <c r="A146" s="497" t="s">
        <v>16</v>
      </c>
      <c r="B146" s="343" t="s">
        <v>464</v>
      </c>
      <c r="C146" s="485">
        <f>+C124+C145</f>
        <v>45974000</v>
      </c>
      <c r="D146" s="485">
        <f>+D124+D145</f>
        <v>52422495</v>
      </c>
      <c r="E146" s="485">
        <f>+E124+E145</f>
        <v>45569326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92" t="s">
        <v>703</v>
      </c>
      <c r="B148" s="593"/>
      <c r="C148" s="90"/>
      <c r="D148" s="91"/>
      <c r="E148" s="88"/>
    </row>
    <row r="149" spans="1:5" ht="14.25" customHeight="1" thickBot="1">
      <c r="A149" s="594" t="s">
        <v>702</v>
      </c>
      <c r="B149" s="595"/>
      <c r="C149" s="90"/>
      <c r="D149" s="91"/>
      <c r="E149" s="88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&amp;CBalatonszárszói Önkormányzat</oddHeader>
  </headerFooter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477" customWidth="1"/>
    <col min="2" max="2" width="65.375" style="478" customWidth="1"/>
    <col min="3" max="5" width="17.00390625" style="479" customWidth="1"/>
    <col min="6" max="16384" width="9.375" style="32" customWidth="1"/>
  </cols>
  <sheetData>
    <row r="1" spans="1:5" s="453" customFormat="1" ht="16.5" customHeight="1" thickBot="1">
      <c r="A1" s="452"/>
      <c r="B1" s="454"/>
      <c r="C1" s="499"/>
      <c r="D1" s="464"/>
      <c r="E1" s="588" t="str">
        <f>+CONCATENATE("6.4. melléklet a 9/",LEFT(ÖSSZEFÜGGÉSEK!A4,4)+1,". (V.30.) önkormányzati rendelethez")</f>
        <v>6.4. melléklet a 9/2017. (V.30.) önkormányzati rendelethez</v>
      </c>
    </row>
    <row r="2" spans="1:5" s="500" customFormat="1" ht="15.75" customHeight="1">
      <c r="A2" s="480" t="s">
        <v>50</v>
      </c>
      <c r="B2" s="688" t="s">
        <v>151</v>
      </c>
      <c r="C2" s="689"/>
      <c r="D2" s="690"/>
      <c r="E2" s="473" t="s">
        <v>41</v>
      </c>
    </row>
    <row r="3" spans="1:5" s="500" customFormat="1" ht="24.75" thickBot="1">
      <c r="A3" s="498" t="s">
        <v>544</v>
      </c>
      <c r="B3" s="691" t="s">
        <v>670</v>
      </c>
      <c r="C3" s="692"/>
      <c r="D3" s="693"/>
      <c r="E3" s="448" t="s">
        <v>49</v>
      </c>
    </row>
    <row r="4" spans="1:5" s="501" customFormat="1" ht="15.75" customHeight="1" thickBot="1">
      <c r="A4" s="455"/>
      <c r="B4" s="455"/>
      <c r="C4" s="456"/>
      <c r="D4" s="456"/>
      <c r="E4" s="456" t="str">
        <f>'6.3. sz. mell'!E4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502" customFormat="1" ht="12" customHeight="1" thickBot="1">
      <c r="A8" s="320" t="s">
        <v>7</v>
      </c>
      <c r="B8" s="316" t="s">
        <v>303</v>
      </c>
      <c r="C8" s="347">
        <f>SUM(C9:C14)</f>
        <v>0</v>
      </c>
      <c r="D8" s="347">
        <f>SUM(D9:D14)</f>
        <v>0</v>
      </c>
      <c r="E8" s="330">
        <f>SUM(E9:E14)</f>
        <v>0</v>
      </c>
    </row>
    <row r="9" spans="1:5" s="476" customFormat="1" ht="12" customHeight="1">
      <c r="A9" s="486" t="s">
        <v>69</v>
      </c>
      <c r="B9" s="358" t="s">
        <v>304</v>
      </c>
      <c r="C9" s="349"/>
      <c r="D9" s="349"/>
      <c r="E9" s="332"/>
    </row>
    <row r="10" spans="1:5" s="503" customFormat="1" ht="12" customHeight="1">
      <c r="A10" s="487" t="s">
        <v>70</v>
      </c>
      <c r="B10" s="359" t="s">
        <v>305</v>
      </c>
      <c r="C10" s="348"/>
      <c r="D10" s="348"/>
      <c r="E10" s="331"/>
    </row>
    <row r="11" spans="1:5" s="503" customFormat="1" ht="12" customHeight="1">
      <c r="A11" s="487" t="s">
        <v>71</v>
      </c>
      <c r="B11" s="359" t="s">
        <v>306</v>
      </c>
      <c r="C11" s="348"/>
      <c r="D11" s="348"/>
      <c r="E11" s="331"/>
    </row>
    <row r="12" spans="1:5" s="503" customFormat="1" ht="12" customHeight="1">
      <c r="A12" s="487" t="s">
        <v>72</v>
      </c>
      <c r="B12" s="359" t="s">
        <v>307</v>
      </c>
      <c r="C12" s="348"/>
      <c r="D12" s="348"/>
      <c r="E12" s="331"/>
    </row>
    <row r="13" spans="1:5" s="503" customFormat="1" ht="12" customHeight="1">
      <c r="A13" s="487" t="s">
        <v>105</v>
      </c>
      <c r="B13" s="359" t="s">
        <v>308</v>
      </c>
      <c r="C13" s="348"/>
      <c r="D13" s="348"/>
      <c r="E13" s="331"/>
    </row>
    <row r="14" spans="1:5" s="476" customFormat="1" ht="12" customHeight="1" thickBot="1">
      <c r="A14" s="488" t="s">
        <v>73</v>
      </c>
      <c r="B14" s="360" t="s">
        <v>309</v>
      </c>
      <c r="C14" s="350"/>
      <c r="D14" s="350"/>
      <c r="E14" s="333"/>
    </row>
    <row r="15" spans="1:5" s="476" customFormat="1" ht="12" customHeight="1" thickBot="1">
      <c r="A15" s="320" t="s">
        <v>8</v>
      </c>
      <c r="B15" s="337" t="s">
        <v>310</v>
      </c>
      <c r="C15" s="347">
        <f>SUM(C16:C20)</f>
        <v>0</v>
      </c>
      <c r="D15" s="347">
        <f>SUM(D16:D20)</f>
        <v>0</v>
      </c>
      <c r="E15" s="330">
        <f>SUM(E16:E20)</f>
        <v>0</v>
      </c>
    </row>
    <row r="16" spans="1:5" s="476" customFormat="1" ht="12" customHeight="1">
      <c r="A16" s="486" t="s">
        <v>75</v>
      </c>
      <c r="B16" s="358" t="s">
        <v>311</v>
      </c>
      <c r="C16" s="349"/>
      <c r="D16" s="349"/>
      <c r="E16" s="332"/>
    </row>
    <row r="17" spans="1:5" s="476" customFormat="1" ht="12" customHeight="1">
      <c r="A17" s="487" t="s">
        <v>76</v>
      </c>
      <c r="B17" s="359" t="s">
        <v>312</v>
      </c>
      <c r="C17" s="348"/>
      <c r="D17" s="348"/>
      <c r="E17" s="331"/>
    </row>
    <row r="18" spans="1:5" s="476" customFormat="1" ht="12" customHeight="1">
      <c r="A18" s="487" t="s">
        <v>77</v>
      </c>
      <c r="B18" s="359" t="s">
        <v>313</v>
      </c>
      <c r="C18" s="348"/>
      <c r="D18" s="348"/>
      <c r="E18" s="331"/>
    </row>
    <row r="19" spans="1:5" s="476" customFormat="1" ht="12" customHeight="1">
      <c r="A19" s="487" t="s">
        <v>78</v>
      </c>
      <c r="B19" s="359" t="s">
        <v>314</v>
      </c>
      <c r="C19" s="348"/>
      <c r="D19" s="348"/>
      <c r="E19" s="331"/>
    </row>
    <row r="20" spans="1:5" s="476" customFormat="1" ht="12" customHeight="1">
      <c r="A20" s="487" t="s">
        <v>79</v>
      </c>
      <c r="B20" s="359" t="s">
        <v>315</v>
      </c>
      <c r="C20" s="348"/>
      <c r="D20" s="348"/>
      <c r="E20" s="331"/>
    </row>
    <row r="21" spans="1:5" s="503" customFormat="1" ht="12" customHeight="1" thickBot="1">
      <c r="A21" s="488" t="s">
        <v>86</v>
      </c>
      <c r="B21" s="360" t="s">
        <v>316</v>
      </c>
      <c r="C21" s="350"/>
      <c r="D21" s="350"/>
      <c r="E21" s="333"/>
    </row>
    <row r="22" spans="1:5" s="503" customFormat="1" ht="12" customHeight="1" thickBot="1">
      <c r="A22" s="320" t="s">
        <v>9</v>
      </c>
      <c r="B22" s="316" t="s">
        <v>317</v>
      </c>
      <c r="C22" s="347">
        <f>SUM(C23:C27)</f>
        <v>0</v>
      </c>
      <c r="D22" s="347">
        <f>SUM(D23:D27)</f>
        <v>0</v>
      </c>
      <c r="E22" s="330">
        <f>SUM(E23:E27)</f>
        <v>0</v>
      </c>
    </row>
    <row r="23" spans="1:5" s="503" customFormat="1" ht="12" customHeight="1">
      <c r="A23" s="486" t="s">
        <v>58</v>
      </c>
      <c r="B23" s="358" t="s">
        <v>318</v>
      </c>
      <c r="C23" s="349"/>
      <c r="D23" s="349"/>
      <c r="E23" s="332"/>
    </row>
    <row r="24" spans="1:5" s="476" customFormat="1" ht="12" customHeight="1">
      <c r="A24" s="487" t="s">
        <v>59</v>
      </c>
      <c r="B24" s="359" t="s">
        <v>319</v>
      </c>
      <c r="C24" s="348"/>
      <c r="D24" s="348"/>
      <c r="E24" s="331"/>
    </row>
    <row r="25" spans="1:5" s="503" customFormat="1" ht="12" customHeight="1">
      <c r="A25" s="487" t="s">
        <v>60</v>
      </c>
      <c r="B25" s="359" t="s">
        <v>320</v>
      </c>
      <c r="C25" s="348"/>
      <c r="D25" s="348"/>
      <c r="E25" s="331"/>
    </row>
    <row r="26" spans="1:5" s="503" customFormat="1" ht="12" customHeight="1">
      <c r="A26" s="487" t="s">
        <v>61</v>
      </c>
      <c r="B26" s="359" t="s">
        <v>321</v>
      </c>
      <c r="C26" s="348"/>
      <c r="D26" s="348"/>
      <c r="E26" s="331"/>
    </row>
    <row r="27" spans="1:5" s="503" customFormat="1" ht="12" customHeight="1">
      <c r="A27" s="487" t="s">
        <v>119</v>
      </c>
      <c r="B27" s="359" t="s">
        <v>322</v>
      </c>
      <c r="C27" s="348"/>
      <c r="D27" s="348"/>
      <c r="E27" s="331"/>
    </row>
    <row r="28" spans="1:5" s="503" customFormat="1" ht="12" customHeight="1" thickBot="1">
      <c r="A28" s="488" t="s">
        <v>120</v>
      </c>
      <c r="B28" s="360" t="s">
        <v>323</v>
      </c>
      <c r="C28" s="350"/>
      <c r="D28" s="350"/>
      <c r="E28" s="333"/>
    </row>
    <row r="29" spans="1:5" s="503" customFormat="1" ht="12" customHeight="1" thickBot="1">
      <c r="A29" s="320" t="s">
        <v>121</v>
      </c>
      <c r="B29" s="316" t="s">
        <v>692</v>
      </c>
      <c r="C29" s="353">
        <f>SUM(C30:C35)</f>
        <v>0</v>
      </c>
      <c r="D29" s="353">
        <f>SUM(D30:D35)</f>
        <v>0</v>
      </c>
      <c r="E29" s="366">
        <f>SUM(E30:E35)</f>
        <v>0</v>
      </c>
    </row>
    <row r="30" spans="1:5" s="503" customFormat="1" ht="12" customHeight="1">
      <c r="A30" s="486" t="s">
        <v>324</v>
      </c>
      <c r="B30" s="358" t="s">
        <v>696</v>
      </c>
      <c r="C30" s="349"/>
      <c r="D30" s="349">
        <f>+D31+D32</f>
        <v>0</v>
      </c>
      <c r="E30" s="332">
        <f>+E31+E32</f>
        <v>0</v>
      </c>
    </row>
    <row r="31" spans="1:5" s="503" customFormat="1" ht="12" customHeight="1">
      <c r="A31" s="487" t="s">
        <v>325</v>
      </c>
      <c r="B31" s="359" t="s">
        <v>697</v>
      </c>
      <c r="C31" s="348"/>
      <c r="D31" s="348"/>
      <c r="E31" s="331"/>
    </row>
    <row r="32" spans="1:5" s="503" customFormat="1" ht="12" customHeight="1">
      <c r="A32" s="487" t="s">
        <v>326</v>
      </c>
      <c r="B32" s="359" t="s">
        <v>698</v>
      </c>
      <c r="C32" s="348"/>
      <c r="D32" s="348"/>
      <c r="E32" s="331"/>
    </row>
    <row r="33" spans="1:5" s="503" customFormat="1" ht="12" customHeight="1">
      <c r="A33" s="487" t="s">
        <v>693</v>
      </c>
      <c r="B33" s="359" t="s">
        <v>699</v>
      </c>
      <c r="C33" s="348"/>
      <c r="D33" s="348"/>
      <c r="E33" s="331"/>
    </row>
    <row r="34" spans="1:5" s="503" customFormat="1" ht="12" customHeight="1">
      <c r="A34" s="487" t="s">
        <v>694</v>
      </c>
      <c r="B34" s="359" t="s">
        <v>327</v>
      </c>
      <c r="C34" s="348"/>
      <c r="D34" s="348"/>
      <c r="E34" s="331"/>
    </row>
    <row r="35" spans="1:5" s="503" customFormat="1" ht="12" customHeight="1" thickBot="1">
      <c r="A35" s="488" t="s">
        <v>695</v>
      </c>
      <c r="B35" s="339" t="s">
        <v>328</v>
      </c>
      <c r="C35" s="350"/>
      <c r="D35" s="350"/>
      <c r="E35" s="333"/>
    </row>
    <row r="36" spans="1:5" s="503" customFormat="1" ht="12" customHeight="1" thickBot="1">
      <c r="A36" s="320" t="s">
        <v>11</v>
      </c>
      <c r="B36" s="316" t="s">
        <v>329</v>
      </c>
      <c r="C36" s="347">
        <f>SUM(C37:C46)</f>
        <v>0</v>
      </c>
      <c r="D36" s="347">
        <f>SUM(D37:D46)</f>
        <v>0</v>
      </c>
      <c r="E36" s="330">
        <f>SUM(E37:E46)</f>
        <v>0</v>
      </c>
    </row>
    <row r="37" spans="1:5" s="503" customFormat="1" ht="12" customHeight="1">
      <c r="A37" s="486" t="s">
        <v>62</v>
      </c>
      <c r="B37" s="358" t="s">
        <v>330</v>
      </c>
      <c r="C37" s="349"/>
      <c r="D37" s="349"/>
      <c r="E37" s="332"/>
    </row>
    <row r="38" spans="1:5" s="503" customFormat="1" ht="12" customHeight="1">
      <c r="A38" s="487" t="s">
        <v>63</v>
      </c>
      <c r="B38" s="359" t="s">
        <v>331</v>
      </c>
      <c r="C38" s="348"/>
      <c r="D38" s="348"/>
      <c r="E38" s="331"/>
    </row>
    <row r="39" spans="1:5" s="503" customFormat="1" ht="12" customHeight="1">
      <c r="A39" s="487" t="s">
        <v>64</v>
      </c>
      <c r="B39" s="359" t="s">
        <v>332</v>
      </c>
      <c r="C39" s="348"/>
      <c r="D39" s="348"/>
      <c r="E39" s="331"/>
    </row>
    <row r="40" spans="1:5" s="503" customFormat="1" ht="12" customHeight="1">
      <c r="A40" s="487" t="s">
        <v>123</v>
      </c>
      <c r="B40" s="359" t="s">
        <v>333</v>
      </c>
      <c r="C40" s="348"/>
      <c r="D40" s="348"/>
      <c r="E40" s="331"/>
    </row>
    <row r="41" spans="1:5" s="503" customFormat="1" ht="12" customHeight="1">
      <c r="A41" s="487" t="s">
        <v>124</v>
      </c>
      <c r="B41" s="359" t="s">
        <v>334</v>
      </c>
      <c r="C41" s="348"/>
      <c r="D41" s="348"/>
      <c r="E41" s="331"/>
    </row>
    <row r="42" spans="1:5" s="503" customFormat="1" ht="12" customHeight="1">
      <c r="A42" s="487" t="s">
        <v>125</v>
      </c>
      <c r="B42" s="359" t="s">
        <v>335</v>
      </c>
      <c r="C42" s="348"/>
      <c r="D42" s="348"/>
      <c r="E42" s="331"/>
    </row>
    <row r="43" spans="1:5" s="503" customFormat="1" ht="12" customHeight="1">
      <c r="A43" s="487" t="s">
        <v>126</v>
      </c>
      <c r="B43" s="359" t="s">
        <v>336</v>
      </c>
      <c r="C43" s="348"/>
      <c r="D43" s="348"/>
      <c r="E43" s="331"/>
    </row>
    <row r="44" spans="1:5" s="503" customFormat="1" ht="12" customHeight="1">
      <c r="A44" s="487" t="s">
        <v>127</v>
      </c>
      <c r="B44" s="359" t="s">
        <v>337</v>
      </c>
      <c r="C44" s="348"/>
      <c r="D44" s="348"/>
      <c r="E44" s="331"/>
    </row>
    <row r="45" spans="1:5" s="503" customFormat="1" ht="12" customHeight="1">
      <c r="A45" s="487" t="s">
        <v>338</v>
      </c>
      <c r="B45" s="359" t="s">
        <v>339</v>
      </c>
      <c r="C45" s="351"/>
      <c r="D45" s="351"/>
      <c r="E45" s="334"/>
    </row>
    <row r="46" spans="1:5" s="476" customFormat="1" ht="12" customHeight="1" thickBot="1">
      <c r="A46" s="488" t="s">
        <v>340</v>
      </c>
      <c r="B46" s="360" t="s">
        <v>341</v>
      </c>
      <c r="C46" s="352"/>
      <c r="D46" s="352"/>
      <c r="E46" s="335"/>
    </row>
    <row r="47" spans="1:5" s="503" customFormat="1" ht="12" customHeight="1" thickBot="1">
      <c r="A47" s="320" t="s">
        <v>12</v>
      </c>
      <c r="B47" s="316" t="s">
        <v>342</v>
      </c>
      <c r="C47" s="347">
        <f>SUM(C48:C52)</f>
        <v>0</v>
      </c>
      <c r="D47" s="347">
        <f>SUM(D48:D52)</f>
        <v>0</v>
      </c>
      <c r="E47" s="330">
        <f>SUM(E48:E52)</f>
        <v>0</v>
      </c>
    </row>
    <row r="48" spans="1:5" s="503" customFormat="1" ht="12" customHeight="1">
      <c r="A48" s="486" t="s">
        <v>65</v>
      </c>
      <c r="B48" s="358" t="s">
        <v>343</v>
      </c>
      <c r="C48" s="368"/>
      <c r="D48" s="368"/>
      <c r="E48" s="336"/>
    </row>
    <row r="49" spans="1:5" s="503" customFormat="1" ht="12" customHeight="1">
      <c r="A49" s="487" t="s">
        <v>66</v>
      </c>
      <c r="B49" s="359" t="s">
        <v>344</v>
      </c>
      <c r="C49" s="351"/>
      <c r="D49" s="351"/>
      <c r="E49" s="334"/>
    </row>
    <row r="50" spans="1:5" s="503" customFormat="1" ht="12" customHeight="1">
      <c r="A50" s="487" t="s">
        <v>345</v>
      </c>
      <c r="B50" s="359" t="s">
        <v>346</v>
      </c>
      <c r="C50" s="351"/>
      <c r="D50" s="351"/>
      <c r="E50" s="334"/>
    </row>
    <row r="51" spans="1:5" s="503" customFormat="1" ht="12" customHeight="1">
      <c r="A51" s="487" t="s">
        <v>347</v>
      </c>
      <c r="B51" s="359" t="s">
        <v>348</v>
      </c>
      <c r="C51" s="351"/>
      <c r="D51" s="351"/>
      <c r="E51" s="334"/>
    </row>
    <row r="52" spans="1:5" s="503" customFormat="1" ht="12" customHeight="1" thickBot="1">
      <c r="A52" s="488" t="s">
        <v>349</v>
      </c>
      <c r="B52" s="360" t="s">
        <v>350</v>
      </c>
      <c r="C52" s="352"/>
      <c r="D52" s="352"/>
      <c r="E52" s="335"/>
    </row>
    <row r="53" spans="1:5" s="503" customFormat="1" ht="12" customHeight="1" thickBot="1">
      <c r="A53" s="320" t="s">
        <v>128</v>
      </c>
      <c r="B53" s="316" t="s">
        <v>351</v>
      </c>
      <c r="C53" s="347">
        <f>SUM(C54:C56)</f>
        <v>0</v>
      </c>
      <c r="D53" s="347">
        <f>SUM(D54:D56)</f>
        <v>0</v>
      </c>
      <c r="E53" s="330">
        <f>SUM(E54:E56)</f>
        <v>0</v>
      </c>
    </row>
    <row r="54" spans="1:5" s="476" customFormat="1" ht="12" customHeight="1">
      <c r="A54" s="486" t="s">
        <v>67</v>
      </c>
      <c r="B54" s="358" t="s">
        <v>352</v>
      </c>
      <c r="C54" s="349"/>
      <c r="D54" s="349"/>
      <c r="E54" s="332"/>
    </row>
    <row r="55" spans="1:5" s="476" customFormat="1" ht="12" customHeight="1">
      <c r="A55" s="487" t="s">
        <v>68</v>
      </c>
      <c r="B55" s="359" t="s">
        <v>353</v>
      </c>
      <c r="C55" s="348"/>
      <c r="D55" s="348"/>
      <c r="E55" s="331"/>
    </row>
    <row r="56" spans="1:5" s="476" customFormat="1" ht="12" customHeight="1">
      <c r="A56" s="487" t="s">
        <v>354</v>
      </c>
      <c r="B56" s="359" t="s">
        <v>355</v>
      </c>
      <c r="C56" s="348"/>
      <c r="D56" s="348"/>
      <c r="E56" s="331"/>
    </row>
    <row r="57" spans="1:5" s="476" customFormat="1" ht="12" customHeight="1" thickBot="1">
      <c r="A57" s="488" t="s">
        <v>356</v>
      </c>
      <c r="B57" s="360" t="s">
        <v>357</v>
      </c>
      <c r="C57" s="350"/>
      <c r="D57" s="350"/>
      <c r="E57" s="333"/>
    </row>
    <row r="58" spans="1:5" s="503" customFormat="1" ht="12" customHeight="1" thickBot="1">
      <c r="A58" s="320" t="s">
        <v>14</v>
      </c>
      <c r="B58" s="337" t="s">
        <v>358</v>
      </c>
      <c r="C58" s="347">
        <f>SUM(C59:C61)</f>
        <v>0</v>
      </c>
      <c r="D58" s="347">
        <f>SUM(D59:D61)</f>
        <v>0</v>
      </c>
      <c r="E58" s="330">
        <f>SUM(E59:E61)</f>
        <v>0</v>
      </c>
    </row>
    <row r="59" spans="1:5" s="503" customFormat="1" ht="12" customHeight="1">
      <c r="A59" s="486" t="s">
        <v>129</v>
      </c>
      <c r="B59" s="358" t="s">
        <v>359</v>
      </c>
      <c r="C59" s="351"/>
      <c r="D59" s="351"/>
      <c r="E59" s="334"/>
    </row>
    <row r="60" spans="1:5" s="503" customFormat="1" ht="12" customHeight="1">
      <c r="A60" s="487" t="s">
        <v>130</v>
      </c>
      <c r="B60" s="359" t="s">
        <v>547</v>
      </c>
      <c r="C60" s="351"/>
      <c r="D60" s="351"/>
      <c r="E60" s="334"/>
    </row>
    <row r="61" spans="1:5" s="503" customFormat="1" ht="12" customHeight="1">
      <c r="A61" s="487" t="s">
        <v>155</v>
      </c>
      <c r="B61" s="359" t="s">
        <v>361</v>
      </c>
      <c r="C61" s="351"/>
      <c r="D61" s="351"/>
      <c r="E61" s="334"/>
    </row>
    <row r="62" spans="1:5" s="503" customFormat="1" ht="12" customHeight="1" thickBot="1">
      <c r="A62" s="488" t="s">
        <v>362</v>
      </c>
      <c r="B62" s="360" t="s">
        <v>363</v>
      </c>
      <c r="C62" s="351"/>
      <c r="D62" s="351"/>
      <c r="E62" s="334"/>
    </row>
    <row r="63" spans="1:5" s="503" customFormat="1" ht="12" customHeight="1" thickBot="1">
      <c r="A63" s="320" t="s">
        <v>15</v>
      </c>
      <c r="B63" s="316" t="s">
        <v>364</v>
      </c>
      <c r="C63" s="353">
        <f>+C8+C15+C22+C29+C36+C47+C53+C58</f>
        <v>0</v>
      </c>
      <c r="D63" s="353">
        <f>+D8+D15+D22+D29+D36+D47+D53+D58</f>
        <v>0</v>
      </c>
      <c r="E63" s="366">
        <f>+E8+E15+E22+E29+E36+E47+E53+E58</f>
        <v>0</v>
      </c>
    </row>
    <row r="64" spans="1:5" s="503" customFormat="1" ht="12" customHeight="1" thickBot="1">
      <c r="A64" s="489" t="s">
        <v>545</v>
      </c>
      <c r="B64" s="337" t="s">
        <v>366</v>
      </c>
      <c r="C64" s="347">
        <f>SUM(C65:C67)</f>
        <v>0</v>
      </c>
      <c r="D64" s="347">
        <f>SUM(D65:D67)</f>
        <v>0</v>
      </c>
      <c r="E64" s="330">
        <f>SUM(E65:E67)</f>
        <v>0</v>
      </c>
    </row>
    <row r="65" spans="1:5" s="503" customFormat="1" ht="12" customHeight="1">
      <c r="A65" s="486" t="s">
        <v>367</v>
      </c>
      <c r="B65" s="358" t="s">
        <v>368</v>
      </c>
      <c r="C65" s="351"/>
      <c r="D65" s="351"/>
      <c r="E65" s="334"/>
    </row>
    <row r="66" spans="1:5" s="503" customFormat="1" ht="12" customHeight="1">
      <c r="A66" s="487" t="s">
        <v>369</v>
      </c>
      <c r="B66" s="359" t="s">
        <v>370</v>
      </c>
      <c r="C66" s="351"/>
      <c r="D66" s="351"/>
      <c r="E66" s="334"/>
    </row>
    <row r="67" spans="1:5" s="503" customFormat="1" ht="12" customHeight="1" thickBot="1">
      <c r="A67" s="488" t="s">
        <v>371</v>
      </c>
      <c r="B67" s="482" t="s">
        <v>372</v>
      </c>
      <c r="C67" s="351"/>
      <c r="D67" s="351"/>
      <c r="E67" s="334"/>
    </row>
    <row r="68" spans="1:5" s="503" customFormat="1" ht="12" customHeight="1" thickBot="1">
      <c r="A68" s="489" t="s">
        <v>373</v>
      </c>
      <c r="B68" s="337" t="s">
        <v>374</v>
      </c>
      <c r="C68" s="347">
        <f>SUM(C69:C72)</f>
        <v>0</v>
      </c>
      <c r="D68" s="347">
        <f>SUM(D69:D72)</f>
        <v>0</v>
      </c>
      <c r="E68" s="330">
        <f>SUM(E69:E72)</f>
        <v>0</v>
      </c>
    </row>
    <row r="69" spans="1:5" s="503" customFormat="1" ht="12" customHeight="1">
      <c r="A69" s="486" t="s">
        <v>106</v>
      </c>
      <c r="B69" s="358" t="s">
        <v>375</v>
      </c>
      <c r="C69" s="351"/>
      <c r="D69" s="351"/>
      <c r="E69" s="334"/>
    </row>
    <row r="70" spans="1:5" s="503" customFormat="1" ht="12" customHeight="1">
      <c r="A70" s="487" t="s">
        <v>107</v>
      </c>
      <c r="B70" s="359" t="s">
        <v>376</v>
      </c>
      <c r="C70" s="351"/>
      <c r="D70" s="351"/>
      <c r="E70" s="334"/>
    </row>
    <row r="71" spans="1:5" s="503" customFormat="1" ht="12" customHeight="1">
      <c r="A71" s="487" t="s">
        <v>377</v>
      </c>
      <c r="B71" s="359" t="s">
        <v>378</v>
      </c>
      <c r="C71" s="351"/>
      <c r="D71" s="351"/>
      <c r="E71" s="334"/>
    </row>
    <row r="72" spans="1:5" s="503" customFormat="1" ht="12" customHeight="1" thickBot="1">
      <c r="A72" s="488" t="s">
        <v>379</v>
      </c>
      <c r="B72" s="360" t="s">
        <v>380</v>
      </c>
      <c r="C72" s="351"/>
      <c r="D72" s="351"/>
      <c r="E72" s="334"/>
    </row>
    <row r="73" spans="1:5" s="503" customFormat="1" ht="12" customHeight="1" thickBot="1">
      <c r="A73" s="489" t="s">
        <v>381</v>
      </c>
      <c r="B73" s="337" t="s">
        <v>382</v>
      </c>
      <c r="C73" s="347">
        <f>SUM(C74:C75)</f>
        <v>0</v>
      </c>
      <c r="D73" s="347">
        <f>SUM(D74:D75)</f>
        <v>0</v>
      </c>
      <c r="E73" s="330">
        <f>SUM(E74:E75)</f>
        <v>0</v>
      </c>
    </row>
    <row r="74" spans="1:5" s="503" customFormat="1" ht="12" customHeight="1">
      <c r="A74" s="486" t="s">
        <v>383</v>
      </c>
      <c r="B74" s="358" t="s">
        <v>384</v>
      </c>
      <c r="C74" s="351"/>
      <c r="D74" s="351"/>
      <c r="E74" s="334"/>
    </row>
    <row r="75" spans="1:5" s="503" customFormat="1" ht="12" customHeight="1" thickBot="1">
      <c r="A75" s="488" t="s">
        <v>385</v>
      </c>
      <c r="B75" s="360" t="s">
        <v>386</v>
      </c>
      <c r="C75" s="351"/>
      <c r="D75" s="351"/>
      <c r="E75" s="334"/>
    </row>
    <row r="76" spans="1:5" s="503" customFormat="1" ht="12" customHeight="1" thickBot="1">
      <c r="A76" s="489" t="s">
        <v>387</v>
      </c>
      <c r="B76" s="337" t="s">
        <v>388</v>
      </c>
      <c r="C76" s="347">
        <f>SUM(C77:C79)</f>
        <v>0</v>
      </c>
      <c r="D76" s="347">
        <f>SUM(D77:D79)</f>
        <v>0</v>
      </c>
      <c r="E76" s="330">
        <f>SUM(E77:E79)</f>
        <v>0</v>
      </c>
    </row>
    <row r="77" spans="1:5" s="503" customFormat="1" ht="12" customHeight="1">
      <c r="A77" s="486" t="s">
        <v>389</v>
      </c>
      <c r="B77" s="358" t="s">
        <v>390</v>
      </c>
      <c r="C77" s="351"/>
      <c r="D77" s="351"/>
      <c r="E77" s="334"/>
    </row>
    <row r="78" spans="1:5" s="503" customFormat="1" ht="12" customHeight="1">
      <c r="A78" s="487" t="s">
        <v>391</v>
      </c>
      <c r="B78" s="359" t="s">
        <v>392</v>
      </c>
      <c r="C78" s="351"/>
      <c r="D78" s="351"/>
      <c r="E78" s="334"/>
    </row>
    <row r="79" spans="1:5" s="503" customFormat="1" ht="12" customHeight="1" thickBot="1">
      <c r="A79" s="488" t="s">
        <v>393</v>
      </c>
      <c r="B79" s="360" t="s">
        <v>394</v>
      </c>
      <c r="C79" s="351"/>
      <c r="D79" s="351"/>
      <c r="E79" s="334"/>
    </row>
    <row r="80" spans="1:5" s="503" customFormat="1" ht="12" customHeight="1" thickBot="1">
      <c r="A80" s="489" t="s">
        <v>395</v>
      </c>
      <c r="B80" s="337" t="s">
        <v>396</v>
      </c>
      <c r="C80" s="347">
        <f>SUM(C81:C84)</f>
        <v>0</v>
      </c>
      <c r="D80" s="347">
        <f>SUM(D81:D84)</f>
        <v>0</v>
      </c>
      <c r="E80" s="330">
        <f>SUM(E81:E84)</f>
        <v>0</v>
      </c>
    </row>
    <row r="81" spans="1:5" s="503" customFormat="1" ht="12" customHeight="1">
      <c r="A81" s="490" t="s">
        <v>397</v>
      </c>
      <c r="B81" s="358" t="s">
        <v>398</v>
      </c>
      <c r="C81" s="351"/>
      <c r="D81" s="351"/>
      <c r="E81" s="334"/>
    </row>
    <row r="82" spans="1:5" s="503" customFormat="1" ht="12" customHeight="1">
      <c r="A82" s="491" t="s">
        <v>399</v>
      </c>
      <c r="B82" s="359" t="s">
        <v>400</v>
      </c>
      <c r="C82" s="351"/>
      <c r="D82" s="351"/>
      <c r="E82" s="334"/>
    </row>
    <row r="83" spans="1:5" s="503" customFormat="1" ht="12" customHeight="1">
      <c r="A83" s="491" t="s">
        <v>401</v>
      </c>
      <c r="B83" s="359" t="s">
        <v>402</v>
      </c>
      <c r="C83" s="351"/>
      <c r="D83" s="351"/>
      <c r="E83" s="334"/>
    </row>
    <row r="84" spans="1:5" s="503" customFormat="1" ht="12" customHeight="1" thickBot="1">
      <c r="A84" s="492" t="s">
        <v>403</v>
      </c>
      <c r="B84" s="360" t="s">
        <v>404</v>
      </c>
      <c r="C84" s="351"/>
      <c r="D84" s="351"/>
      <c r="E84" s="334"/>
    </row>
    <row r="85" spans="1:5" s="503" customFormat="1" ht="12" customHeight="1" thickBot="1">
      <c r="A85" s="489" t="s">
        <v>405</v>
      </c>
      <c r="B85" s="337" t="s">
        <v>406</v>
      </c>
      <c r="C85" s="372"/>
      <c r="D85" s="372"/>
      <c r="E85" s="373"/>
    </row>
    <row r="86" spans="1:5" s="503" customFormat="1" ht="12" customHeight="1" thickBot="1">
      <c r="A86" s="489" t="s">
        <v>407</v>
      </c>
      <c r="B86" s="483" t="s">
        <v>408</v>
      </c>
      <c r="C86" s="353">
        <f>+C64+C68+C73+C76+C80+C85</f>
        <v>0</v>
      </c>
      <c r="D86" s="353">
        <f>+D64+D68+D73+D76+D80+D85</f>
        <v>0</v>
      </c>
      <c r="E86" s="366">
        <f>+E64+E68+E73+E76+E80+E85</f>
        <v>0</v>
      </c>
    </row>
    <row r="87" spans="1:5" s="503" customFormat="1" ht="12" customHeight="1" thickBot="1">
      <c r="A87" s="493" t="s">
        <v>409</v>
      </c>
      <c r="B87" s="484" t="s">
        <v>546</v>
      </c>
      <c r="C87" s="353">
        <f>+C63+C86</f>
        <v>0</v>
      </c>
      <c r="D87" s="353">
        <f>+D63+D86</f>
        <v>0</v>
      </c>
      <c r="E87" s="366">
        <f>+E63+E86</f>
        <v>0</v>
      </c>
    </row>
    <row r="88" spans="1:5" s="503" customFormat="1" ht="15" customHeight="1">
      <c r="A88" s="458"/>
      <c r="B88" s="459"/>
      <c r="C88" s="474"/>
      <c r="D88" s="474"/>
      <c r="E88" s="474"/>
    </row>
    <row r="89" spans="1:5" ht="13.5" thickBot="1">
      <c r="A89" s="460"/>
      <c r="B89" s="461"/>
      <c r="C89" s="475"/>
      <c r="D89" s="475"/>
      <c r="E89" s="475"/>
    </row>
    <row r="90" spans="1:5" s="502" customFormat="1" ht="16.5" customHeight="1" thickBot="1">
      <c r="A90" s="685" t="s">
        <v>43</v>
      </c>
      <c r="B90" s="686"/>
      <c r="C90" s="686"/>
      <c r="D90" s="686"/>
      <c r="E90" s="687"/>
    </row>
    <row r="91" spans="1:5" s="279" customFormat="1" ht="12" customHeight="1" thickBot="1">
      <c r="A91" s="481" t="s">
        <v>7</v>
      </c>
      <c r="B91" s="319" t="s">
        <v>417</v>
      </c>
      <c r="C91" s="346">
        <f>SUM(C92:C96)</f>
        <v>0</v>
      </c>
      <c r="D91" s="346">
        <f>SUM(D92:D96)</f>
        <v>0</v>
      </c>
      <c r="E91" s="301">
        <f>SUM(E92:E96)</f>
        <v>0</v>
      </c>
    </row>
    <row r="92" spans="1:5" ht="12" customHeight="1">
      <c r="A92" s="494" t="s">
        <v>69</v>
      </c>
      <c r="B92" s="305" t="s">
        <v>37</v>
      </c>
      <c r="C92" s="77"/>
      <c r="D92" s="77"/>
      <c r="E92" s="300"/>
    </row>
    <row r="93" spans="1:5" ht="12" customHeight="1">
      <c r="A93" s="487" t="s">
        <v>70</v>
      </c>
      <c r="B93" s="303" t="s">
        <v>131</v>
      </c>
      <c r="C93" s="348"/>
      <c r="D93" s="348"/>
      <c r="E93" s="331"/>
    </row>
    <row r="94" spans="1:5" ht="12" customHeight="1">
      <c r="A94" s="487" t="s">
        <v>71</v>
      </c>
      <c r="B94" s="303" t="s">
        <v>98</v>
      </c>
      <c r="C94" s="350"/>
      <c r="D94" s="350"/>
      <c r="E94" s="333"/>
    </row>
    <row r="95" spans="1:5" ht="12" customHeight="1">
      <c r="A95" s="487" t="s">
        <v>72</v>
      </c>
      <c r="B95" s="306" t="s">
        <v>132</v>
      </c>
      <c r="C95" s="350"/>
      <c r="D95" s="350"/>
      <c r="E95" s="333"/>
    </row>
    <row r="96" spans="1:5" ht="12" customHeight="1">
      <c r="A96" s="487" t="s">
        <v>81</v>
      </c>
      <c r="B96" s="314" t="s">
        <v>133</v>
      </c>
      <c r="C96" s="350"/>
      <c r="D96" s="350"/>
      <c r="E96" s="333"/>
    </row>
    <row r="97" spans="1:5" ht="12" customHeight="1">
      <c r="A97" s="487" t="s">
        <v>73</v>
      </c>
      <c r="B97" s="303" t="s">
        <v>418</v>
      </c>
      <c r="C97" s="350"/>
      <c r="D97" s="350"/>
      <c r="E97" s="333"/>
    </row>
    <row r="98" spans="1:5" ht="12" customHeight="1">
      <c r="A98" s="487" t="s">
        <v>74</v>
      </c>
      <c r="B98" s="326" t="s">
        <v>419</v>
      </c>
      <c r="C98" s="350"/>
      <c r="D98" s="350"/>
      <c r="E98" s="333"/>
    </row>
    <row r="99" spans="1:5" ht="12" customHeight="1">
      <c r="A99" s="487" t="s">
        <v>82</v>
      </c>
      <c r="B99" s="327" t="s">
        <v>420</v>
      </c>
      <c r="C99" s="350"/>
      <c r="D99" s="350"/>
      <c r="E99" s="333"/>
    </row>
    <row r="100" spans="1:5" ht="12" customHeight="1">
      <c r="A100" s="487" t="s">
        <v>83</v>
      </c>
      <c r="B100" s="327" t="s">
        <v>421</v>
      </c>
      <c r="C100" s="350"/>
      <c r="D100" s="350"/>
      <c r="E100" s="333"/>
    </row>
    <row r="101" spans="1:5" ht="12" customHeight="1">
      <c r="A101" s="487" t="s">
        <v>84</v>
      </c>
      <c r="B101" s="326" t="s">
        <v>422</v>
      </c>
      <c r="C101" s="350"/>
      <c r="D101" s="350"/>
      <c r="E101" s="333"/>
    </row>
    <row r="102" spans="1:5" ht="12" customHeight="1">
      <c r="A102" s="487" t="s">
        <v>85</v>
      </c>
      <c r="B102" s="326" t="s">
        <v>423</v>
      </c>
      <c r="C102" s="350"/>
      <c r="D102" s="350"/>
      <c r="E102" s="333"/>
    </row>
    <row r="103" spans="1:5" ht="12" customHeight="1">
      <c r="A103" s="487" t="s">
        <v>87</v>
      </c>
      <c r="B103" s="327" t="s">
        <v>424</v>
      </c>
      <c r="C103" s="350"/>
      <c r="D103" s="350"/>
      <c r="E103" s="333"/>
    </row>
    <row r="104" spans="1:5" ht="12" customHeight="1">
      <c r="A104" s="495" t="s">
        <v>134</v>
      </c>
      <c r="B104" s="328" t="s">
        <v>425</v>
      </c>
      <c r="C104" s="350"/>
      <c r="D104" s="350"/>
      <c r="E104" s="333"/>
    </row>
    <row r="105" spans="1:5" ht="12" customHeight="1">
      <c r="A105" s="487" t="s">
        <v>426</v>
      </c>
      <c r="B105" s="328" t="s">
        <v>427</v>
      </c>
      <c r="C105" s="350"/>
      <c r="D105" s="350"/>
      <c r="E105" s="333"/>
    </row>
    <row r="106" spans="1:5" s="279" customFormat="1" ht="12" customHeight="1" thickBot="1">
      <c r="A106" s="496" t="s">
        <v>428</v>
      </c>
      <c r="B106" s="329" t="s">
        <v>429</v>
      </c>
      <c r="C106" s="78"/>
      <c r="D106" s="78"/>
      <c r="E106" s="294"/>
    </row>
    <row r="107" spans="1:5" ht="12" customHeight="1" thickBot="1">
      <c r="A107" s="320" t="s">
        <v>8</v>
      </c>
      <c r="B107" s="318" t="s">
        <v>430</v>
      </c>
      <c r="C107" s="347">
        <f>+C108+C110+C112</f>
        <v>0</v>
      </c>
      <c r="D107" s="347">
        <f>+D108+D110+D112</f>
        <v>0</v>
      </c>
      <c r="E107" s="330">
        <f>+E108+E110+E112</f>
        <v>0</v>
      </c>
    </row>
    <row r="108" spans="1:5" ht="12" customHeight="1">
      <c r="A108" s="486" t="s">
        <v>75</v>
      </c>
      <c r="B108" s="303" t="s">
        <v>154</v>
      </c>
      <c r="C108" s="349"/>
      <c r="D108" s="349"/>
      <c r="E108" s="332"/>
    </row>
    <row r="109" spans="1:5" ht="12" customHeight="1">
      <c r="A109" s="486" t="s">
        <v>76</v>
      </c>
      <c r="B109" s="307" t="s">
        <v>431</v>
      </c>
      <c r="C109" s="349"/>
      <c r="D109" s="349"/>
      <c r="E109" s="332"/>
    </row>
    <row r="110" spans="1:5" ht="12" customHeight="1">
      <c r="A110" s="486" t="s">
        <v>77</v>
      </c>
      <c r="B110" s="307" t="s">
        <v>135</v>
      </c>
      <c r="C110" s="348"/>
      <c r="D110" s="348"/>
      <c r="E110" s="331"/>
    </row>
    <row r="111" spans="1:5" ht="12" customHeight="1">
      <c r="A111" s="486" t="s">
        <v>78</v>
      </c>
      <c r="B111" s="307" t="s">
        <v>432</v>
      </c>
      <c r="C111" s="348"/>
      <c r="D111" s="348"/>
      <c r="E111" s="331"/>
    </row>
    <row r="112" spans="1:5" ht="12" customHeight="1">
      <c r="A112" s="486" t="s">
        <v>79</v>
      </c>
      <c r="B112" s="339" t="s">
        <v>156</v>
      </c>
      <c r="C112" s="348"/>
      <c r="D112" s="348"/>
      <c r="E112" s="331"/>
    </row>
    <row r="113" spans="1:5" ht="12" customHeight="1">
      <c r="A113" s="486" t="s">
        <v>86</v>
      </c>
      <c r="B113" s="338" t="s">
        <v>433</v>
      </c>
      <c r="C113" s="348"/>
      <c r="D113" s="348"/>
      <c r="E113" s="331"/>
    </row>
    <row r="114" spans="1:5" ht="12" customHeight="1">
      <c r="A114" s="486" t="s">
        <v>88</v>
      </c>
      <c r="B114" s="354" t="s">
        <v>434</v>
      </c>
      <c r="C114" s="348"/>
      <c r="D114" s="348"/>
      <c r="E114" s="331"/>
    </row>
    <row r="115" spans="1:5" ht="12" customHeight="1">
      <c r="A115" s="486" t="s">
        <v>136</v>
      </c>
      <c r="B115" s="327" t="s">
        <v>421</v>
      </c>
      <c r="C115" s="348"/>
      <c r="D115" s="348"/>
      <c r="E115" s="331"/>
    </row>
    <row r="116" spans="1:5" ht="12" customHeight="1">
      <c r="A116" s="486" t="s">
        <v>137</v>
      </c>
      <c r="B116" s="327" t="s">
        <v>435</v>
      </c>
      <c r="C116" s="348"/>
      <c r="D116" s="348"/>
      <c r="E116" s="331"/>
    </row>
    <row r="117" spans="1:5" ht="12" customHeight="1">
      <c r="A117" s="486" t="s">
        <v>138</v>
      </c>
      <c r="B117" s="327" t="s">
        <v>436</v>
      </c>
      <c r="C117" s="348"/>
      <c r="D117" s="348"/>
      <c r="E117" s="331"/>
    </row>
    <row r="118" spans="1:5" ht="12" customHeight="1">
      <c r="A118" s="486" t="s">
        <v>437</v>
      </c>
      <c r="B118" s="327" t="s">
        <v>424</v>
      </c>
      <c r="C118" s="348"/>
      <c r="D118" s="348"/>
      <c r="E118" s="331"/>
    </row>
    <row r="119" spans="1:5" ht="12" customHeight="1">
      <c r="A119" s="486" t="s">
        <v>438</v>
      </c>
      <c r="B119" s="327" t="s">
        <v>439</v>
      </c>
      <c r="C119" s="348"/>
      <c r="D119" s="348"/>
      <c r="E119" s="331"/>
    </row>
    <row r="120" spans="1:5" ht="12" customHeight="1" thickBot="1">
      <c r="A120" s="495" t="s">
        <v>440</v>
      </c>
      <c r="B120" s="327" t="s">
        <v>441</v>
      </c>
      <c r="C120" s="350"/>
      <c r="D120" s="350"/>
      <c r="E120" s="333"/>
    </row>
    <row r="121" spans="1:5" ht="12" customHeight="1" thickBot="1">
      <c r="A121" s="320" t="s">
        <v>9</v>
      </c>
      <c r="B121" s="323" t="s">
        <v>442</v>
      </c>
      <c r="C121" s="347">
        <f>+C122+C123</f>
        <v>0</v>
      </c>
      <c r="D121" s="347">
        <f>+D122+D123</f>
        <v>0</v>
      </c>
      <c r="E121" s="330">
        <f>+E122+E123</f>
        <v>0</v>
      </c>
    </row>
    <row r="122" spans="1:5" ht="12" customHeight="1">
      <c r="A122" s="486" t="s">
        <v>58</v>
      </c>
      <c r="B122" s="304" t="s">
        <v>45</v>
      </c>
      <c r="C122" s="349"/>
      <c r="D122" s="349"/>
      <c r="E122" s="332"/>
    </row>
    <row r="123" spans="1:5" ht="12" customHeight="1" thickBot="1">
      <c r="A123" s="488" t="s">
        <v>59</v>
      </c>
      <c r="B123" s="307" t="s">
        <v>46</v>
      </c>
      <c r="C123" s="350"/>
      <c r="D123" s="350"/>
      <c r="E123" s="333"/>
    </row>
    <row r="124" spans="1:5" ht="12" customHeight="1" thickBot="1">
      <c r="A124" s="320" t="s">
        <v>10</v>
      </c>
      <c r="B124" s="323" t="s">
        <v>443</v>
      </c>
      <c r="C124" s="347">
        <f>+C91+C107+C121</f>
        <v>0</v>
      </c>
      <c r="D124" s="347">
        <f>+D91+D107+D121</f>
        <v>0</v>
      </c>
      <c r="E124" s="330">
        <f>+E91+E107+E121</f>
        <v>0</v>
      </c>
    </row>
    <row r="125" spans="1:5" ht="12" customHeight="1" thickBot="1">
      <c r="A125" s="320" t="s">
        <v>11</v>
      </c>
      <c r="B125" s="323" t="s">
        <v>548</v>
      </c>
      <c r="C125" s="347">
        <f>+C126+C127+C128</f>
        <v>0</v>
      </c>
      <c r="D125" s="347">
        <f>+D126+D127+D128</f>
        <v>0</v>
      </c>
      <c r="E125" s="330">
        <f>+E126+E127+E128</f>
        <v>0</v>
      </c>
    </row>
    <row r="126" spans="1:5" ht="12" customHeight="1">
      <c r="A126" s="486" t="s">
        <v>62</v>
      </c>
      <c r="B126" s="304" t="s">
        <v>445</v>
      </c>
      <c r="C126" s="348"/>
      <c r="D126" s="348"/>
      <c r="E126" s="331"/>
    </row>
    <row r="127" spans="1:5" ht="12" customHeight="1">
      <c r="A127" s="486" t="s">
        <v>63</v>
      </c>
      <c r="B127" s="304" t="s">
        <v>446</v>
      </c>
      <c r="C127" s="348"/>
      <c r="D127" s="348"/>
      <c r="E127" s="331"/>
    </row>
    <row r="128" spans="1:5" ht="12" customHeight="1" thickBot="1">
      <c r="A128" s="495" t="s">
        <v>64</v>
      </c>
      <c r="B128" s="302" t="s">
        <v>447</v>
      </c>
      <c r="C128" s="348"/>
      <c r="D128" s="348"/>
      <c r="E128" s="331"/>
    </row>
    <row r="129" spans="1:5" ht="12" customHeight="1" thickBot="1">
      <c r="A129" s="320" t="s">
        <v>12</v>
      </c>
      <c r="B129" s="323" t="s">
        <v>448</v>
      </c>
      <c r="C129" s="347">
        <f>+C130+C131+C132+C133</f>
        <v>0</v>
      </c>
      <c r="D129" s="347">
        <f>+D130+D131+D132+D133</f>
        <v>0</v>
      </c>
      <c r="E129" s="330">
        <f>+E130+E131+E132+E133</f>
        <v>0</v>
      </c>
    </row>
    <row r="130" spans="1:5" ht="12" customHeight="1">
      <c r="A130" s="486" t="s">
        <v>65</v>
      </c>
      <c r="B130" s="304" t="s">
        <v>449</v>
      </c>
      <c r="C130" s="348"/>
      <c r="D130" s="348"/>
      <c r="E130" s="331"/>
    </row>
    <row r="131" spans="1:5" ht="12" customHeight="1">
      <c r="A131" s="486" t="s">
        <v>66</v>
      </c>
      <c r="B131" s="304" t="s">
        <v>450</v>
      </c>
      <c r="C131" s="348"/>
      <c r="D131" s="348"/>
      <c r="E131" s="331"/>
    </row>
    <row r="132" spans="1:5" ht="12" customHeight="1">
      <c r="A132" s="486" t="s">
        <v>345</v>
      </c>
      <c r="B132" s="304" t="s">
        <v>451</v>
      </c>
      <c r="C132" s="348"/>
      <c r="D132" s="348"/>
      <c r="E132" s="331"/>
    </row>
    <row r="133" spans="1:5" s="279" customFormat="1" ht="12" customHeight="1" thickBot="1">
      <c r="A133" s="495" t="s">
        <v>347</v>
      </c>
      <c r="B133" s="302" t="s">
        <v>452</v>
      </c>
      <c r="C133" s="348"/>
      <c r="D133" s="348"/>
      <c r="E133" s="331"/>
    </row>
    <row r="134" spans="1:11" ht="13.5" thickBot="1">
      <c r="A134" s="320" t="s">
        <v>13</v>
      </c>
      <c r="B134" s="323" t="s">
        <v>667</v>
      </c>
      <c r="C134" s="353">
        <f>+C135+C136+C138+C139+C137</f>
        <v>0</v>
      </c>
      <c r="D134" s="353">
        <f>+D135+D136+D138+D139+D137</f>
        <v>0</v>
      </c>
      <c r="E134" s="366">
        <f>+E135+E136+E138+E139+E137</f>
        <v>0</v>
      </c>
      <c r="K134" s="449"/>
    </row>
    <row r="135" spans="1:5" ht="12.75">
      <c r="A135" s="486" t="s">
        <v>67</v>
      </c>
      <c r="B135" s="304" t="s">
        <v>454</v>
      </c>
      <c r="C135" s="348"/>
      <c r="D135" s="348"/>
      <c r="E135" s="331"/>
    </row>
    <row r="136" spans="1:5" ht="12" customHeight="1">
      <c r="A136" s="486" t="s">
        <v>68</v>
      </c>
      <c r="B136" s="304" t="s">
        <v>455</v>
      </c>
      <c r="C136" s="348"/>
      <c r="D136" s="348"/>
      <c r="E136" s="331"/>
    </row>
    <row r="137" spans="1:5" ht="12" customHeight="1">
      <c r="A137" s="486" t="s">
        <v>354</v>
      </c>
      <c r="B137" s="304" t="s">
        <v>666</v>
      </c>
      <c r="C137" s="348"/>
      <c r="D137" s="348"/>
      <c r="E137" s="331"/>
    </row>
    <row r="138" spans="1:5" s="279" customFormat="1" ht="12" customHeight="1">
      <c r="A138" s="486" t="s">
        <v>356</v>
      </c>
      <c r="B138" s="304" t="s">
        <v>456</v>
      </c>
      <c r="C138" s="348"/>
      <c r="D138" s="348"/>
      <c r="E138" s="331"/>
    </row>
    <row r="139" spans="1:5" s="279" customFormat="1" ht="12" customHeight="1" thickBot="1">
      <c r="A139" s="495" t="s">
        <v>665</v>
      </c>
      <c r="B139" s="302" t="s">
        <v>457</v>
      </c>
      <c r="C139" s="348"/>
      <c r="D139" s="348"/>
      <c r="E139" s="331"/>
    </row>
    <row r="140" spans="1:5" s="279" customFormat="1" ht="12" customHeight="1" thickBot="1">
      <c r="A140" s="320" t="s">
        <v>14</v>
      </c>
      <c r="B140" s="323" t="s">
        <v>549</v>
      </c>
      <c r="C140" s="79">
        <f>+C141+C142+C143+C144</f>
        <v>0</v>
      </c>
      <c r="D140" s="79">
        <f>+D141+D142+D143+D144</f>
        <v>0</v>
      </c>
      <c r="E140" s="299">
        <f>+E141+E142+E143+E144</f>
        <v>0</v>
      </c>
    </row>
    <row r="141" spans="1:5" s="279" customFormat="1" ht="12" customHeight="1">
      <c r="A141" s="486" t="s">
        <v>129</v>
      </c>
      <c r="B141" s="304" t="s">
        <v>459</v>
      </c>
      <c r="C141" s="348"/>
      <c r="D141" s="348"/>
      <c r="E141" s="331"/>
    </row>
    <row r="142" spans="1:5" s="279" customFormat="1" ht="12" customHeight="1">
      <c r="A142" s="486" t="s">
        <v>130</v>
      </c>
      <c r="B142" s="304" t="s">
        <v>460</v>
      </c>
      <c r="C142" s="348"/>
      <c r="D142" s="348"/>
      <c r="E142" s="331"/>
    </row>
    <row r="143" spans="1:5" s="279" customFormat="1" ht="12" customHeight="1">
      <c r="A143" s="486" t="s">
        <v>155</v>
      </c>
      <c r="B143" s="304" t="s">
        <v>461</v>
      </c>
      <c r="C143" s="348"/>
      <c r="D143" s="348"/>
      <c r="E143" s="331"/>
    </row>
    <row r="144" spans="1:5" ht="12.75" customHeight="1" thickBot="1">
      <c r="A144" s="486" t="s">
        <v>362</v>
      </c>
      <c r="B144" s="304" t="s">
        <v>462</v>
      </c>
      <c r="C144" s="348"/>
      <c r="D144" s="348"/>
      <c r="E144" s="331"/>
    </row>
    <row r="145" spans="1:5" ht="12" customHeight="1" thickBot="1">
      <c r="A145" s="320" t="s">
        <v>15</v>
      </c>
      <c r="B145" s="323" t="s">
        <v>463</v>
      </c>
      <c r="C145" s="297">
        <f>+C125+C129+C134+C140</f>
        <v>0</v>
      </c>
      <c r="D145" s="297">
        <f>+D125+D129+D134+D140</f>
        <v>0</v>
      </c>
      <c r="E145" s="298">
        <f>+E125+E129+E134+E140</f>
        <v>0</v>
      </c>
    </row>
    <row r="146" spans="1:5" ht="15" customHeight="1" thickBot="1">
      <c r="A146" s="497" t="s">
        <v>16</v>
      </c>
      <c r="B146" s="343" t="s">
        <v>464</v>
      </c>
      <c r="C146" s="297">
        <f>+C124+C145</f>
        <v>0</v>
      </c>
      <c r="D146" s="297">
        <f>+D124+D145</f>
        <v>0</v>
      </c>
      <c r="E146" s="298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92" t="s">
        <v>703</v>
      </c>
      <c r="B148" s="593"/>
      <c r="C148" s="90"/>
      <c r="D148" s="91"/>
      <c r="E148" s="88"/>
    </row>
    <row r="149" spans="1:5" ht="14.25" customHeight="1" thickBot="1">
      <c r="A149" s="594" t="s">
        <v>702</v>
      </c>
      <c r="B149" s="595"/>
      <c r="C149" s="90"/>
      <c r="D149" s="91"/>
      <c r="E149" s="88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&amp;CBalatonszárszói Önkormányzat</oddHeader>
  </headerFooter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18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53" customFormat="1" ht="21" customHeight="1" thickBot="1">
      <c r="A1" s="452"/>
      <c r="B1" s="454"/>
      <c r="C1" s="499"/>
      <c r="D1" s="499"/>
      <c r="E1" s="589" t="str">
        <f>+CONCATENATE("7.1. melléklet a 9/",LEFT(ÖSSZEFÜGGÉSEK!A4,4)+1,". (V.30.) önkormányzati rendelethez")</f>
        <v>7.1. melléklet a 9/2017. (V.30.) önkormányzati rendelethez</v>
      </c>
    </row>
    <row r="2" spans="1:5" s="500" customFormat="1" ht="25.5" customHeight="1">
      <c r="A2" s="480" t="s">
        <v>145</v>
      </c>
      <c r="B2" s="688" t="s">
        <v>550</v>
      </c>
      <c r="C2" s="689"/>
      <c r="D2" s="690"/>
      <c r="E2" s="523" t="s">
        <v>47</v>
      </c>
    </row>
    <row r="3" spans="1:5" s="500" customFormat="1" ht="24.75" thickBot="1">
      <c r="A3" s="498" t="s">
        <v>551</v>
      </c>
      <c r="B3" s="691" t="s">
        <v>543</v>
      </c>
      <c r="C3" s="694"/>
      <c r="D3" s="695"/>
      <c r="E3" s="524" t="s">
        <v>41</v>
      </c>
    </row>
    <row r="4" spans="1:5" s="501" customFormat="1" ht="15.75" customHeight="1" thickBot="1">
      <c r="A4" s="455"/>
      <c r="B4" s="455"/>
      <c r="C4" s="456"/>
      <c r="D4" s="456"/>
      <c r="E4" s="456" t="str">
        <f>'6.4. sz. mell'!E4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476" customFormat="1" ht="12" customHeight="1" thickBot="1">
      <c r="A8" s="450" t="s">
        <v>7</v>
      </c>
      <c r="B8" s="514" t="s">
        <v>552</v>
      </c>
      <c r="C8" s="382">
        <f>SUM(C9:C18)</f>
        <v>0</v>
      </c>
      <c r="D8" s="382">
        <f>SUM(D9:D18)</f>
        <v>0</v>
      </c>
      <c r="E8" s="520">
        <f>SUM(E9:E18)</f>
        <v>252</v>
      </c>
    </row>
    <row r="9" spans="1:5" s="476" customFormat="1" ht="12" customHeight="1">
      <c r="A9" s="525" t="s">
        <v>69</v>
      </c>
      <c r="B9" s="305" t="s">
        <v>330</v>
      </c>
      <c r="C9" s="83"/>
      <c r="D9" s="83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379"/>
      <c r="E10" s="92"/>
    </row>
    <row r="11" spans="1:5" s="476" customFormat="1" ht="12" customHeight="1">
      <c r="A11" s="526" t="s">
        <v>71</v>
      </c>
      <c r="B11" s="303" t="s">
        <v>332</v>
      </c>
      <c r="C11" s="379"/>
      <c r="D11" s="379"/>
      <c r="E11" s="92"/>
    </row>
    <row r="12" spans="1:5" s="476" customFormat="1" ht="12" customHeight="1">
      <c r="A12" s="526" t="s">
        <v>72</v>
      </c>
      <c r="B12" s="303" t="s">
        <v>333</v>
      </c>
      <c r="C12" s="379"/>
      <c r="D12" s="379"/>
      <c r="E12" s="92"/>
    </row>
    <row r="13" spans="1:5" s="476" customFormat="1" ht="12" customHeight="1">
      <c r="A13" s="526" t="s">
        <v>105</v>
      </c>
      <c r="B13" s="303" t="s">
        <v>334</v>
      </c>
      <c r="C13" s="379"/>
      <c r="D13" s="379"/>
      <c r="E13" s="92"/>
    </row>
    <row r="14" spans="1:5" s="476" customFormat="1" ht="12" customHeight="1">
      <c r="A14" s="526" t="s">
        <v>73</v>
      </c>
      <c r="B14" s="303" t="s">
        <v>553</v>
      </c>
      <c r="C14" s="379"/>
      <c r="D14" s="379"/>
      <c r="E14" s="92"/>
    </row>
    <row r="15" spans="1:5" s="503" customFormat="1" ht="12" customHeight="1">
      <c r="A15" s="526" t="s">
        <v>74</v>
      </c>
      <c r="B15" s="302" t="s">
        <v>554</v>
      </c>
      <c r="C15" s="379"/>
      <c r="D15" s="379"/>
      <c r="E15" s="92"/>
    </row>
    <row r="16" spans="1:5" s="503" customFormat="1" ht="12" customHeight="1">
      <c r="A16" s="526" t="s">
        <v>82</v>
      </c>
      <c r="B16" s="303" t="s">
        <v>337</v>
      </c>
      <c r="C16" s="84"/>
      <c r="D16" s="84"/>
      <c r="E16" s="508">
        <v>252</v>
      </c>
    </row>
    <row r="17" spans="1:5" s="476" customFormat="1" ht="12" customHeight="1">
      <c r="A17" s="526" t="s">
        <v>83</v>
      </c>
      <c r="B17" s="303" t="s">
        <v>339</v>
      </c>
      <c r="C17" s="379"/>
      <c r="D17" s="379"/>
      <c r="E17" s="92"/>
    </row>
    <row r="18" spans="1:5" s="503" customFormat="1" ht="12" customHeight="1" thickBot="1">
      <c r="A18" s="526" t="s">
        <v>84</v>
      </c>
      <c r="B18" s="302" t="s">
        <v>341</v>
      </c>
      <c r="C18" s="381"/>
      <c r="D18" s="381"/>
      <c r="E18" s="504"/>
    </row>
    <row r="19" spans="1:5" s="503" customFormat="1" ht="12" customHeight="1" thickBot="1">
      <c r="A19" s="450" t="s">
        <v>8</v>
      </c>
      <c r="B19" s="514" t="s">
        <v>555</v>
      </c>
      <c r="C19" s="382">
        <f>SUM(C20:C22)</f>
        <v>0</v>
      </c>
      <c r="D19" s="382">
        <f>SUM(D20:D22)</f>
        <v>916569</v>
      </c>
      <c r="E19" s="520">
        <f>SUM(E20:E22)</f>
        <v>916569</v>
      </c>
    </row>
    <row r="20" spans="1:5" s="503" customFormat="1" ht="12" customHeight="1">
      <c r="A20" s="526" t="s">
        <v>75</v>
      </c>
      <c r="B20" s="304" t="s">
        <v>311</v>
      </c>
      <c r="C20" s="379"/>
      <c r="D20" s="379"/>
      <c r="E20" s="92"/>
    </row>
    <row r="21" spans="1:5" s="503" customFormat="1" ht="12" customHeight="1">
      <c r="A21" s="526" t="s">
        <v>76</v>
      </c>
      <c r="B21" s="303" t="s">
        <v>556</v>
      </c>
      <c r="C21" s="379"/>
      <c r="D21" s="379"/>
      <c r="E21" s="92"/>
    </row>
    <row r="22" spans="1:5" s="503" customFormat="1" ht="12" customHeight="1">
      <c r="A22" s="526" t="s">
        <v>77</v>
      </c>
      <c r="B22" s="303" t="s">
        <v>557</v>
      </c>
      <c r="C22" s="379"/>
      <c r="D22" s="379">
        <v>916569</v>
      </c>
      <c r="E22" s="92">
        <v>916569</v>
      </c>
    </row>
    <row r="23" spans="1:5" s="503" customFormat="1" ht="12" customHeight="1" thickBot="1">
      <c r="A23" s="526" t="s">
        <v>78</v>
      </c>
      <c r="B23" s="303" t="s">
        <v>671</v>
      </c>
      <c r="C23" s="379"/>
      <c r="D23" s="379"/>
      <c r="E23" s="92"/>
    </row>
    <row r="24" spans="1:5" s="503" customFormat="1" ht="12" customHeight="1" thickBot="1">
      <c r="A24" s="513" t="s">
        <v>9</v>
      </c>
      <c r="B24" s="323" t="s">
        <v>122</v>
      </c>
      <c r="C24" s="41"/>
      <c r="D24" s="41"/>
      <c r="E24" s="519"/>
    </row>
    <row r="25" spans="1:5" s="503" customFormat="1" ht="12" customHeight="1" thickBot="1">
      <c r="A25" s="513" t="s">
        <v>10</v>
      </c>
      <c r="B25" s="323" t="s">
        <v>558</v>
      </c>
      <c r="C25" s="382">
        <f>SUM(C26:C27)</f>
        <v>0</v>
      </c>
      <c r="D25" s="382">
        <f>SUM(D26:D27)</f>
        <v>0</v>
      </c>
      <c r="E25" s="520">
        <f>SUM(E26:E27)</f>
        <v>0</v>
      </c>
    </row>
    <row r="26" spans="1:5" s="503" customFormat="1" ht="12" customHeight="1">
      <c r="A26" s="527" t="s">
        <v>324</v>
      </c>
      <c r="B26" s="528" t="s">
        <v>556</v>
      </c>
      <c r="C26" s="80"/>
      <c r="D26" s="80"/>
      <c r="E26" s="507"/>
    </row>
    <row r="27" spans="1:5" s="503" customFormat="1" ht="12" customHeight="1">
      <c r="A27" s="527" t="s">
        <v>325</v>
      </c>
      <c r="B27" s="529" t="s">
        <v>559</v>
      </c>
      <c r="C27" s="383"/>
      <c r="D27" s="383"/>
      <c r="E27" s="506"/>
    </row>
    <row r="28" spans="1:5" s="503" customFormat="1" ht="12" customHeight="1" thickBot="1">
      <c r="A28" s="526" t="s">
        <v>326</v>
      </c>
      <c r="B28" s="530" t="s">
        <v>672</v>
      </c>
      <c r="C28" s="510"/>
      <c r="D28" s="510"/>
      <c r="E28" s="505"/>
    </row>
    <row r="29" spans="1:5" s="503" customFormat="1" ht="12" customHeight="1" thickBot="1">
      <c r="A29" s="513" t="s">
        <v>11</v>
      </c>
      <c r="B29" s="323" t="s">
        <v>560</v>
      </c>
      <c r="C29" s="382">
        <f>SUM(C30:C32)</f>
        <v>0</v>
      </c>
      <c r="D29" s="382">
        <f>SUM(D30:D32)</f>
        <v>0</v>
      </c>
      <c r="E29" s="520">
        <f>SUM(E30:E32)</f>
        <v>0</v>
      </c>
    </row>
    <row r="30" spans="1:5" s="503" customFormat="1" ht="12" customHeight="1">
      <c r="A30" s="527" t="s">
        <v>62</v>
      </c>
      <c r="B30" s="528" t="s">
        <v>343</v>
      </c>
      <c r="C30" s="80"/>
      <c r="D30" s="80"/>
      <c r="E30" s="507"/>
    </row>
    <row r="31" spans="1:5" s="503" customFormat="1" ht="12" customHeight="1">
      <c r="A31" s="527" t="s">
        <v>63</v>
      </c>
      <c r="B31" s="529" t="s">
        <v>344</v>
      </c>
      <c r="C31" s="383"/>
      <c r="D31" s="383"/>
      <c r="E31" s="506"/>
    </row>
    <row r="32" spans="1:5" s="503" customFormat="1" ht="12" customHeight="1" thickBot="1">
      <c r="A32" s="526" t="s">
        <v>64</v>
      </c>
      <c r="B32" s="512" t="s">
        <v>346</v>
      </c>
      <c r="C32" s="510"/>
      <c r="D32" s="510"/>
      <c r="E32" s="505"/>
    </row>
    <row r="33" spans="1:5" s="503" customFormat="1" ht="12" customHeight="1" thickBot="1">
      <c r="A33" s="513" t="s">
        <v>12</v>
      </c>
      <c r="B33" s="323" t="s">
        <v>471</v>
      </c>
      <c r="C33" s="41"/>
      <c r="D33" s="41"/>
      <c r="E33" s="519"/>
    </row>
    <row r="34" spans="1:5" s="476" customFormat="1" ht="12" customHeight="1" thickBot="1">
      <c r="A34" s="513" t="s">
        <v>13</v>
      </c>
      <c r="B34" s="323" t="s">
        <v>561</v>
      </c>
      <c r="C34" s="41"/>
      <c r="D34" s="41"/>
      <c r="E34" s="519"/>
    </row>
    <row r="35" spans="1:5" s="476" customFormat="1" ht="12" customHeight="1" thickBot="1">
      <c r="A35" s="450" t="s">
        <v>14</v>
      </c>
      <c r="B35" s="323" t="s">
        <v>673</v>
      </c>
      <c r="C35" s="382">
        <f>+C8+C19+C24+C25+C29+C33+C34</f>
        <v>0</v>
      </c>
      <c r="D35" s="382">
        <f>+D8+D19+D24+D25+D29+D33+D34</f>
        <v>916569</v>
      </c>
      <c r="E35" s="520">
        <f>+E8+E19+E24+E25+E29+E33+E34</f>
        <v>916821</v>
      </c>
    </row>
    <row r="36" spans="1:5" s="476" customFormat="1" ht="12" customHeight="1" thickBot="1">
      <c r="A36" s="515" t="s">
        <v>15</v>
      </c>
      <c r="B36" s="323" t="s">
        <v>563</v>
      </c>
      <c r="C36" s="382">
        <f>+C37+C38+C39</f>
        <v>93600000</v>
      </c>
      <c r="D36" s="382">
        <f>+D37+D38+D39</f>
        <v>93600000</v>
      </c>
      <c r="E36" s="520">
        <f>+E37+E38+E39</f>
        <v>92875116</v>
      </c>
    </row>
    <row r="37" spans="1:5" s="476" customFormat="1" ht="12" customHeight="1">
      <c r="A37" s="527" t="s">
        <v>564</v>
      </c>
      <c r="B37" s="528" t="s">
        <v>161</v>
      </c>
      <c r="C37" s="80">
        <v>450000</v>
      </c>
      <c r="D37" s="80">
        <v>450000</v>
      </c>
      <c r="E37" s="507">
        <v>450000</v>
      </c>
    </row>
    <row r="38" spans="1:5" s="503" customFormat="1" ht="12" customHeight="1">
      <c r="A38" s="527" t="s">
        <v>565</v>
      </c>
      <c r="B38" s="529" t="s">
        <v>3</v>
      </c>
      <c r="C38" s="383"/>
      <c r="D38" s="383"/>
      <c r="E38" s="506"/>
    </row>
    <row r="39" spans="1:5" s="503" customFormat="1" ht="12" customHeight="1" thickBot="1">
      <c r="A39" s="526" t="s">
        <v>566</v>
      </c>
      <c r="B39" s="512" t="s">
        <v>567</v>
      </c>
      <c r="C39" s="510">
        <v>93150000</v>
      </c>
      <c r="D39" s="510">
        <v>93150000</v>
      </c>
      <c r="E39" s="505">
        <v>92425116</v>
      </c>
    </row>
    <row r="40" spans="1:5" s="503" customFormat="1" ht="15" customHeight="1" thickBot="1">
      <c r="A40" s="515" t="s">
        <v>16</v>
      </c>
      <c r="B40" s="516" t="s">
        <v>568</v>
      </c>
      <c r="C40" s="86">
        <f>+C35+C36</f>
        <v>93600000</v>
      </c>
      <c r="D40" s="86">
        <f>+D35+D36</f>
        <v>94516569</v>
      </c>
      <c r="E40" s="521">
        <f>+E35+E36</f>
        <v>93791937</v>
      </c>
    </row>
    <row r="41" spans="1:5" s="503" customFormat="1" ht="15" customHeight="1">
      <c r="A41" s="458"/>
      <c r="B41" s="459"/>
      <c r="C41" s="474"/>
      <c r="D41" s="474"/>
      <c r="E41" s="474"/>
    </row>
    <row r="42" spans="1:5" ht="13.5" thickBot="1">
      <c r="A42" s="460"/>
      <c r="B42" s="461"/>
      <c r="C42" s="475"/>
      <c r="D42" s="475"/>
      <c r="E42" s="475"/>
    </row>
    <row r="43" spans="1:5" s="502" customFormat="1" ht="16.5" customHeight="1" thickBot="1">
      <c r="A43" s="685" t="s">
        <v>43</v>
      </c>
      <c r="B43" s="686"/>
      <c r="C43" s="686"/>
      <c r="D43" s="686"/>
      <c r="E43" s="687"/>
    </row>
    <row r="44" spans="1:5" s="279" customFormat="1" ht="12" customHeight="1" thickBot="1">
      <c r="A44" s="513" t="s">
        <v>7</v>
      </c>
      <c r="B44" s="323" t="s">
        <v>569</v>
      </c>
      <c r="C44" s="382">
        <f>SUM(C45:C49)</f>
        <v>93219000</v>
      </c>
      <c r="D44" s="382">
        <f>SUM(D45:D49)</f>
        <v>94135569</v>
      </c>
      <c r="E44" s="413">
        <f>SUM(E45:E49)</f>
        <v>89084508</v>
      </c>
    </row>
    <row r="45" spans="1:5" ht="12" customHeight="1">
      <c r="A45" s="526" t="s">
        <v>69</v>
      </c>
      <c r="B45" s="304" t="s">
        <v>37</v>
      </c>
      <c r="C45" s="80">
        <v>61341000</v>
      </c>
      <c r="D45" s="80">
        <v>61342575</v>
      </c>
      <c r="E45" s="408">
        <v>59587899</v>
      </c>
    </row>
    <row r="46" spans="1:5" ht="12" customHeight="1">
      <c r="A46" s="526" t="s">
        <v>70</v>
      </c>
      <c r="B46" s="303" t="s">
        <v>131</v>
      </c>
      <c r="C46" s="376">
        <v>16450000</v>
      </c>
      <c r="D46" s="376">
        <v>17225994</v>
      </c>
      <c r="E46" s="409">
        <v>17170994</v>
      </c>
    </row>
    <row r="47" spans="1:5" ht="12" customHeight="1">
      <c r="A47" s="526" t="s">
        <v>71</v>
      </c>
      <c r="B47" s="303" t="s">
        <v>98</v>
      </c>
      <c r="C47" s="376">
        <v>15428000</v>
      </c>
      <c r="D47" s="376">
        <v>15567000</v>
      </c>
      <c r="E47" s="409">
        <v>12325615</v>
      </c>
    </row>
    <row r="48" spans="1:5" ht="12" customHeight="1">
      <c r="A48" s="526" t="s">
        <v>72</v>
      </c>
      <c r="B48" s="303" t="s">
        <v>132</v>
      </c>
      <c r="C48" s="376"/>
      <c r="D48" s="376"/>
      <c r="E48" s="409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409"/>
    </row>
    <row r="50" spans="1:5" ht="12" customHeight="1" thickBot="1">
      <c r="A50" s="513" t="s">
        <v>8</v>
      </c>
      <c r="B50" s="323" t="s">
        <v>570</v>
      </c>
      <c r="C50" s="382">
        <f>SUM(C51:C53)</f>
        <v>381000</v>
      </c>
      <c r="D50" s="382">
        <f>SUM(D51:D53)</f>
        <v>381000</v>
      </c>
      <c r="E50" s="413">
        <f>SUM(E51:E53)</f>
        <v>29000</v>
      </c>
    </row>
    <row r="51" spans="1:5" s="279" customFormat="1" ht="12" customHeight="1">
      <c r="A51" s="526" t="s">
        <v>75</v>
      </c>
      <c r="B51" s="304" t="s">
        <v>154</v>
      </c>
      <c r="C51" s="80">
        <v>381000</v>
      </c>
      <c r="D51" s="80">
        <v>381000</v>
      </c>
      <c r="E51" s="408">
        <v>29000</v>
      </c>
    </row>
    <row r="52" spans="1:5" ht="12" customHeight="1">
      <c r="A52" s="526" t="s">
        <v>76</v>
      </c>
      <c r="B52" s="303" t="s">
        <v>135</v>
      </c>
      <c r="C52" s="376"/>
      <c r="D52" s="376"/>
      <c r="E52" s="409"/>
    </row>
    <row r="53" spans="1:5" ht="12" customHeight="1">
      <c r="A53" s="526" t="s">
        <v>77</v>
      </c>
      <c r="B53" s="303" t="s">
        <v>44</v>
      </c>
      <c r="C53" s="376"/>
      <c r="D53" s="376"/>
      <c r="E53" s="409"/>
    </row>
    <row r="54" spans="1:5" ht="12" customHeight="1" thickBot="1">
      <c r="A54" s="526" t="s">
        <v>78</v>
      </c>
      <c r="B54" s="303" t="s">
        <v>674</v>
      </c>
      <c r="C54" s="376"/>
      <c r="D54" s="376"/>
      <c r="E54" s="409"/>
    </row>
    <row r="55" spans="1:5" ht="12" customHeight="1" thickBot="1">
      <c r="A55" s="513" t="s">
        <v>9</v>
      </c>
      <c r="B55" s="517" t="s">
        <v>571</v>
      </c>
      <c r="C55" s="382">
        <f>+C44+C50</f>
        <v>93600000</v>
      </c>
      <c r="D55" s="382">
        <f>+D44+D50</f>
        <v>94516569</v>
      </c>
      <c r="E55" s="413">
        <f>+E44+E50</f>
        <v>89113508</v>
      </c>
    </row>
    <row r="56" spans="3:5" ht="13.5" thickBot="1">
      <c r="C56" s="522"/>
      <c r="D56" s="522"/>
      <c r="E56" s="522"/>
    </row>
    <row r="57" spans="1:5" ht="15" customHeight="1" thickBot="1">
      <c r="A57" s="592" t="s">
        <v>703</v>
      </c>
      <c r="B57" s="593"/>
      <c r="C57" s="90">
        <v>20</v>
      </c>
      <c r="D57" s="90">
        <v>20</v>
      </c>
      <c r="E57" s="511">
        <v>20</v>
      </c>
    </row>
    <row r="58" spans="1:5" ht="14.25" customHeight="1" thickBot="1">
      <c r="A58" s="594" t="s">
        <v>702</v>
      </c>
      <c r="B58" s="595"/>
      <c r="C58" s="90"/>
      <c r="D58" s="90"/>
      <c r="E58" s="511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&amp;CBalatonszárszói Önkormányzat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18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53" customFormat="1" ht="21" customHeight="1" thickBot="1">
      <c r="A1" s="452"/>
      <c r="B1" s="454"/>
      <c r="C1" s="499"/>
      <c r="D1" s="499"/>
      <c r="E1" s="589" t="str">
        <f>+CONCATENATE("7.2. melléklet a 9/",LEFT(ÖSSZEFÜGGÉSEK!A4,4)+1,". (V.30.) önkormányzati rendelethez")</f>
        <v>7.2. melléklet a 9/2017. (V.30.) önkormányzati rendelethez</v>
      </c>
    </row>
    <row r="2" spans="1:5" s="500" customFormat="1" ht="25.5" customHeight="1">
      <c r="A2" s="480" t="s">
        <v>145</v>
      </c>
      <c r="B2" s="688" t="s">
        <v>550</v>
      </c>
      <c r="C2" s="689"/>
      <c r="D2" s="690"/>
      <c r="E2" s="523" t="s">
        <v>47</v>
      </c>
    </row>
    <row r="3" spans="1:5" s="500" customFormat="1" ht="24.75" thickBot="1">
      <c r="A3" s="498" t="s">
        <v>551</v>
      </c>
      <c r="B3" s="691" t="s">
        <v>668</v>
      </c>
      <c r="C3" s="694"/>
      <c r="D3" s="695"/>
      <c r="E3" s="524" t="s">
        <v>47</v>
      </c>
    </row>
    <row r="4" spans="1:5" s="501" customFormat="1" ht="15.75" customHeight="1" thickBot="1">
      <c r="A4" s="455"/>
      <c r="B4" s="455"/>
      <c r="C4" s="456"/>
      <c r="D4" s="456"/>
      <c r="E4" s="456" t="str">
        <f>'7.1. sz. mell'!E4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476" customFormat="1" ht="12" customHeight="1" thickBot="1">
      <c r="A8" s="450" t="s">
        <v>7</v>
      </c>
      <c r="B8" s="514" t="s">
        <v>552</v>
      </c>
      <c r="C8" s="382">
        <f>SUM(C9:C18)</f>
        <v>0</v>
      </c>
      <c r="D8" s="382">
        <f>SUM(D9:D18)</f>
        <v>0</v>
      </c>
      <c r="E8" s="520">
        <f>SUM(E9:E18)</f>
        <v>252</v>
      </c>
    </row>
    <row r="9" spans="1:5" s="476" customFormat="1" ht="12" customHeight="1">
      <c r="A9" s="525" t="s">
        <v>69</v>
      </c>
      <c r="B9" s="305" t="s">
        <v>330</v>
      </c>
      <c r="C9" s="83"/>
      <c r="D9" s="83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379"/>
      <c r="E10" s="92"/>
    </row>
    <row r="11" spans="1:5" s="476" customFormat="1" ht="12" customHeight="1">
      <c r="A11" s="526" t="s">
        <v>71</v>
      </c>
      <c r="B11" s="303" t="s">
        <v>332</v>
      </c>
      <c r="C11" s="379"/>
      <c r="D11" s="379"/>
      <c r="E11" s="92"/>
    </row>
    <row r="12" spans="1:5" s="476" customFormat="1" ht="12" customHeight="1">
      <c r="A12" s="526" t="s">
        <v>72</v>
      </c>
      <c r="B12" s="303" t="s">
        <v>333</v>
      </c>
      <c r="C12" s="379"/>
      <c r="D12" s="379"/>
      <c r="E12" s="92"/>
    </row>
    <row r="13" spans="1:5" s="476" customFormat="1" ht="12" customHeight="1">
      <c r="A13" s="526" t="s">
        <v>105</v>
      </c>
      <c r="B13" s="303" t="s">
        <v>334</v>
      </c>
      <c r="C13" s="379"/>
      <c r="D13" s="379"/>
      <c r="E13" s="92"/>
    </row>
    <row r="14" spans="1:5" s="476" customFormat="1" ht="12" customHeight="1">
      <c r="A14" s="526" t="s">
        <v>73</v>
      </c>
      <c r="B14" s="303" t="s">
        <v>553</v>
      </c>
      <c r="C14" s="379"/>
      <c r="D14" s="379"/>
      <c r="E14" s="92"/>
    </row>
    <row r="15" spans="1:5" s="503" customFormat="1" ht="12" customHeight="1">
      <c r="A15" s="526" t="s">
        <v>74</v>
      </c>
      <c r="B15" s="302" t="s">
        <v>554</v>
      </c>
      <c r="C15" s="379"/>
      <c r="D15" s="379"/>
      <c r="E15" s="92"/>
    </row>
    <row r="16" spans="1:5" s="503" customFormat="1" ht="12" customHeight="1">
      <c r="A16" s="526" t="s">
        <v>82</v>
      </c>
      <c r="B16" s="303" t="s">
        <v>337</v>
      </c>
      <c r="C16" s="84"/>
      <c r="D16" s="84"/>
      <c r="E16" s="508">
        <v>252</v>
      </c>
    </row>
    <row r="17" spans="1:5" s="476" customFormat="1" ht="12" customHeight="1">
      <c r="A17" s="526" t="s">
        <v>83</v>
      </c>
      <c r="B17" s="303" t="s">
        <v>339</v>
      </c>
      <c r="C17" s="379"/>
      <c r="D17" s="379"/>
      <c r="E17" s="92"/>
    </row>
    <row r="18" spans="1:5" s="503" customFormat="1" ht="12" customHeight="1" thickBot="1">
      <c r="A18" s="526" t="s">
        <v>84</v>
      </c>
      <c r="B18" s="302" t="s">
        <v>341</v>
      </c>
      <c r="C18" s="381"/>
      <c r="D18" s="381"/>
      <c r="E18" s="504"/>
    </row>
    <row r="19" spans="1:5" s="503" customFormat="1" ht="12" customHeight="1" thickBot="1">
      <c r="A19" s="450" t="s">
        <v>8</v>
      </c>
      <c r="B19" s="514" t="s">
        <v>555</v>
      </c>
      <c r="C19" s="382">
        <f>SUM(C20:C22)</f>
        <v>0</v>
      </c>
      <c r="D19" s="382">
        <f>SUM(D20:D22)</f>
        <v>916569</v>
      </c>
      <c r="E19" s="520">
        <f>SUM(E20:E22)</f>
        <v>916569</v>
      </c>
    </row>
    <row r="20" spans="1:5" s="503" customFormat="1" ht="12" customHeight="1">
      <c r="A20" s="526" t="s">
        <v>75</v>
      </c>
      <c r="B20" s="304" t="s">
        <v>311</v>
      </c>
      <c r="C20" s="379"/>
      <c r="D20" s="379"/>
      <c r="E20" s="92"/>
    </row>
    <row r="21" spans="1:5" s="503" customFormat="1" ht="12" customHeight="1">
      <c r="A21" s="526" t="s">
        <v>76</v>
      </c>
      <c r="B21" s="303" t="s">
        <v>556</v>
      </c>
      <c r="C21" s="379"/>
      <c r="D21" s="379"/>
      <c r="E21" s="92"/>
    </row>
    <row r="22" spans="1:5" s="503" customFormat="1" ht="12" customHeight="1">
      <c r="A22" s="526" t="s">
        <v>77</v>
      </c>
      <c r="B22" s="303" t="s">
        <v>557</v>
      </c>
      <c r="C22" s="379"/>
      <c r="D22" s="379">
        <v>916569</v>
      </c>
      <c r="E22" s="92">
        <v>916569</v>
      </c>
    </row>
    <row r="23" spans="1:5" s="503" customFormat="1" ht="12" customHeight="1" thickBot="1">
      <c r="A23" s="526" t="s">
        <v>78</v>
      </c>
      <c r="B23" s="303" t="s">
        <v>671</v>
      </c>
      <c r="C23" s="379"/>
      <c r="D23" s="379"/>
      <c r="E23" s="92"/>
    </row>
    <row r="24" spans="1:5" s="503" customFormat="1" ht="12" customHeight="1" thickBot="1">
      <c r="A24" s="513" t="s">
        <v>9</v>
      </c>
      <c r="B24" s="323" t="s">
        <v>122</v>
      </c>
      <c r="C24" s="41"/>
      <c r="D24" s="41"/>
      <c r="E24" s="519"/>
    </row>
    <row r="25" spans="1:5" s="503" customFormat="1" ht="12" customHeight="1" thickBot="1">
      <c r="A25" s="513" t="s">
        <v>10</v>
      </c>
      <c r="B25" s="323" t="s">
        <v>558</v>
      </c>
      <c r="C25" s="382">
        <f>SUM(C26:C27)</f>
        <v>0</v>
      </c>
      <c r="D25" s="382">
        <f>SUM(D26:D27)</f>
        <v>0</v>
      </c>
      <c r="E25" s="520">
        <f>SUM(E26:E27)</f>
        <v>0</v>
      </c>
    </row>
    <row r="26" spans="1:5" s="503" customFormat="1" ht="12" customHeight="1">
      <c r="A26" s="527" t="s">
        <v>324</v>
      </c>
      <c r="B26" s="528" t="s">
        <v>556</v>
      </c>
      <c r="C26" s="80"/>
      <c r="D26" s="80"/>
      <c r="E26" s="507"/>
    </row>
    <row r="27" spans="1:5" s="503" customFormat="1" ht="12" customHeight="1">
      <c r="A27" s="527" t="s">
        <v>325</v>
      </c>
      <c r="B27" s="529" t="s">
        <v>559</v>
      </c>
      <c r="C27" s="383"/>
      <c r="D27" s="383"/>
      <c r="E27" s="506"/>
    </row>
    <row r="28" spans="1:5" s="503" customFormat="1" ht="12" customHeight="1" thickBot="1">
      <c r="A28" s="526" t="s">
        <v>326</v>
      </c>
      <c r="B28" s="530" t="s">
        <v>672</v>
      </c>
      <c r="C28" s="510"/>
      <c r="D28" s="510"/>
      <c r="E28" s="505"/>
    </row>
    <row r="29" spans="1:5" s="503" customFormat="1" ht="12" customHeight="1" thickBot="1">
      <c r="A29" s="513" t="s">
        <v>11</v>
      </c>
      <c r="B29" s="323" t="s">
        <v>560</v>
      </c>
      <c r="C29" s="382">
        <f>SUM(C30:C32)</f>
        <v>0</v>
      </c>
      <c r="D29" s="382">
        <f>SUM(D30:D32)</f>
        <v>0</v>
      </c>
      <c r="E29" s="520">
        <f>SUM(E30:E32)</f>
        <v>0</v>
      </c>
    </row>
    <row r="30" spans="1:5" s="503" customFormat="1" ht="12" customHeight="1">
      <c r="A30" s="527" t="s">
        <v>62</v>
      </c>
      <c r="B30" s="528" t="s">
        <v>343</v>
      </c>
      <c r="C30" s="80"/>
      <c r="D30" s="80"/>
      <c r="E30" s="507"/>
    </row>
    <row r="31" spans="1:5" s="503" customFormat="1" ht="12" customHeight="1">
      <c r="A31" s="527" t="s">
        <v>63</v>
      </c>
      <c r="B31" s="529" t="s">
        <v>344</v>
      </c>
      <c r="C31" s="383"/>
      <c r="D31" s="383"/>
      <c r="E31" s="506"/>
    </row>
    <row r="32" spans="1:5" s="503" customFormat="1" ht="12" customHeight="1" thickBot="1">
      <c r="A32" s="526" t="s">
        <v>64</v>
      </c>
      <c r="B32" s="512" t="s">
        <v>346</v>
      </c>
      <c r="C32" s="510"/>
      <c r="D32" s="510"/>
      <c r="E32" s="505"/>
    </row>
    <row r="33" spans="1:5" s="503" customFormat="1" ht="12" customHeight="1" thickBot="1">
      <c r="A33" s="513" t="s">
        <v>12</v>
      </c>
      <c r="B33" s="323" t="s">
        <v>471</v>
      </c>
      <c r="C33" s="41"/>
      <c r="D33" s="41"/>
      <c r="E33" s="519"/>
    </row>
    <row r="34" spans="1:5" s="476" customFormat="1" ht="12" customHeight="1" thickBot="1">
      <c r="A34" s="513" t="s">
        <v>13</v>
      </c>
      <c r="B34" s="323" t="s">
        <v>561</v>
      </c>
      <c r="C34" s="41"/>
      <c r="D34" s="41"/>
      <c r="E34" s="519"/>
    </row>
    <row r="35" spans="1:5" s="476" customFormat="1" ht="12" customHeight="1" thickBot="1">
      <c r="A35" s="450" t="s">
        <v>14</v>
      </c>
      <c r="B35" s="323" t="s">
        <v>673</v>
      </c>
      <c r="C35" s="382">
        <f>+C8+C19+C24+C25+C29+C33+C34</f>
        <v>0</v>
      </c>
      <c r="D35" s="382">
        <f>+D8+D19+D24+D25+D29+D33+D34</f>
        <v>916569</v>
      </c>
      <c r="E35" s="520">
        <f>+E8+E19+E24+E25+E29+E33+E34</f>
        <v>916821</v>
      </c>
    </row>
    <row r="36" spans="1:5" s="476" customFormat="1" ht="12" customHeight="1" thickBot="1">
      <c r="A36" s="515" t="s">
        <v>15</v>
      </c>
      <c r="B36" s="323" t="s">
        <v>563</v>
      </c>
      <c r="C36" s="382">
        <f>+C37+C38+C39</f>
        <v>93600000</v>
      </c>
      <c r="D36" s="382">
        <f>+D37+D38+D39</f>
        <v>93600000</v>
      </c>
      <c r="E36" s="520">
        <f>+E37+E38+E39</f>
        <v>92875116</v>
      </c>
    </row>
    <row r="37" spans="1:5" s="476" customFormat="1" ht="12" customHeight="1">
      <c r="A37" s="527" t="s">
        <v>564</v>
      </c>
      <c r="B37" s="528" t="s">
        <v>161</v>
      </c>
      <c r="C37" s="80">
        <v>450000</v>
      </c>
      <c r="D37" s="80">
        <v>450000</v>
      </c>
      <c r="E37" s="507">
        <v>450000</v>
      </c>
    </row>
    <row r="38" spans="1:5" s="503" customFormat="1" ht="12" customHeight="1">
      <c r="A38" s="527" t="s">
        <v>565</v>
      </c>
      <c r="B38" s="529" t="s">
        <v>3</v>
      </c>
      <c r="C38" s="383"/>
      <c r="D38" s="383"/>
      <c r="E38" s="506"/>
    </row>
    <row r="39" spans="1:5" s="503" customFormat="1" ht="12" customHeight="1" thickBot="1">
      <c r="A39" s="526" t="s">
        <v>566</v>
      </c>
      <c r="B39" s="512" t="s">
        <v>567</v>
      </c>
      <c r="C39" s="510">
        <v>93150000</v>
      </c>
      <c r="D39" s="510">
        <v>93150000</v>
      </c>
      <c r="E39" s="505">
        <v>92425116</v>
      </c>
    </row>
    <row r="40" spans="1:5" s="503" customFormat="1" ht="15" customHeight="1" thickBot="1">
      <c r="A40" s="515" t="s">
        <v>16</v>
      </c>
      <c r="B40" s="516" t="s">
        <v>568</v>
      </c>
      <c r="C40" s="86">
        <f>+C35+C36</f>
        <v>93600000</v>
      </c>
      <c r="D40" s="86">
        <f>+D35+D36</f>
        <v>94516569</v>
      </c>
      <c r="E40" s="521">
        <f>+E35+E36</f>
        <v>93791937</v>
      </c>
    </row>
    <row r="41" spans="1:5" s="503" customFormat="1" ht="15" customHeight="1">
      <c r="A41" s="458"/>
      <c r="B41" s="459"/>
      <c r="C41" s="474"/>
      <c r="D41" s="474"/>
      <c r="E41" s="474"/>
    </row>
    <row r="42" spans="1:5" ht="13.5" thickBot="1">
      <c r="A42" s="460"/>
      <c r="B42" s="461"/>
      <c r="C42" s="475"/>
      <c r="D42" s="475"/>
      <c r="E42" s="475"/>
    </row>
    <row r="43" spans="1:5" s="502" customFormat="1" ht="16.5" customHeight="1" thickBot="1">
      <c r="A43" s="685" t="s">
        <v>43</v>
      </c>
      <c r="B43" s="686"/>
      <c r="C43" s="686"/>
      <c r="D43" s="686"/>
      <c r="E43" s="687"/>
    </row>
    <row r="44" spans="1:5" s="279" customFormat="1" ht="12" customHeight="1" thickBot="1">
      <c r="A44" s="513" t="s">
        <v>7</v>
      </c>
      <c r="B44" s="323" t="s">
        <v>569</v>
      </c>
      <c r="C44" s="382">
        <f>SUM(C45:C49)</f>
        <v>93219000</v>
      </c>
      <c r="D44" s="382">
        <f>SUM(D45:D49)</f>
        <v>94135569</v>
      </c>
      <c r="E44" s="413">
        <f>SUM(E45:E49)</f>
        <v>89084508</v>
      </c>
    </row>
    <row r="45" spans="1:5" ht="12" customHeight="1">
      <c r="A45" s="526" t="s">
        <v>69</v>
      </c>
      <c r="B45" s="304" t="s">
        <v>37</v>
      </c>
      <c r="C45" s="80">
        <v>61341000</v>
      </c>
      <c r="D45" s="80">
        <v>61342575</v>
      </c>
      <c r="E45" s="408">
        <v>59587899</v>
      </c>
    </row>
    <row r="46" spans="1:5" ht="12" customHeight="1">
      <c r="A46" s="526" t="s">
        <v>70</v>
      </c>
      <c r="B46" s="303" t="s">
        <v>131</v>
      </c>
      <c r="C46" s="376">
        <v>16450000</v>
      </c>
      <c r="D46" s="376">
        <v>17225994</v>
      </c>
      <c r="E46" s="409">
        <v>17170994</v>
      </c>
    </row>
    <row r="47" spans="1:5" ht="12" customHeight="1">
      <c r="A47" s="526" t="s">
        <v>71</v>
      </c>
      <c r="B47" s="303" t="s">
        <v>98</v>
      </c>
      <c r="C47" s="376">
        <v>15428000</v>
      </c>
      <c r="D47" s="376">
        <v>15567000</v>
      </c>
      <c r="E47" s="409">
        <v>12325615</v>
      </c>
    </row>
    <row r="48" spans="1:5" ht="12" customHeight="1">
      <c r="A48" s="526" t="s">
        <v>72</v>
      </c>
      <c r="B48" s="303" t="s">
        <v>132</v>
      </c>
      <c r="C48" s="376"/>
      <c r="D48" s="376"/>
      <c r="E48" s="409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409"/>
    </row>
    <row r="50" spans="1:5" ht="12" customHeight="1" thickBot="1">
      <c r="A50" s="513" t="s">
        <v>8</v>
      </c>
      <c r="B50" s="323" t="s">
        <v>570</v>
      </c>
      <c r="C50" s="382">
        <f>SUM(C51:C53)</f>
        <v>381000</v>
      </c>
      <c r="D50" s="382">
        <f>SUM(D51:D53)</f>
        <v>381000</v>
      </c>
      <c r="E50" s="413">
        <f>SUM(E51:E53)</f>
        <v>29000</v>
      </c>
    </row>
    <row r="51" spans="1:5" s="279" customFormat="1" ht="12" customHeight="1">
      <c r="A51" s="526" t="s">
        <v>75</v>
      </c>
      <c r="B51" s="304" t="s">
        <v>154</v>
      </c>
      <c r="C51" s="80">
        <v>381000</v>
      </c>
      <c r="D51" s="80">
        <v>381000</v>
      </c>
      <c r="E51" s="408">
        <v>29000</v>
      </c>
    </row>
    <row r="52" spans="1:5" ht="12" customHeight="1">
      <c r="A52" s="526" t="s">
        <v>76</v>
      </c>
      <c r="B52" s="303" t="s">
        <v>135</v>
      </c>
      <c r="C52" s="376"/>
      <c r="D52" s="376"/>
      <c r="E52" s="409"/>
    </row>
    <row r="53" spans="1:5" ht="12" customHeight="1">
      <c r="A53" s="526" t="s">
        <v>77</v>
      </c>
      <c r="B53" s="303" t="s">
        <v>44</v>
      </c>
      <c r="C53" s="376"/>
      <c r="D53" s="376"/>
      <c r="E53" s="409"/>
    </row>
    <row r="54" spans="1:5" ht="12" customHeight="1" thickBot="1">
      <c r="A54" s="526" t="s">
        <v>78</v>
      </c>
      <c r="B54" s="303" t="s">
        <v>674</v>
      </c>
      <c r="C54" s="376"/>
      <c r="D54" s="376"/>
      <c r="E54" s="409"/>
    </row>
    <row r="55" spans="1:5" ht="12" customHeight="1" thickBot="1">
      <c r="A55" s="513" t="s">
        <v>9</v>
      </c>
      <c r="B55" s="517" t="s">
        <v>571</v>
      </c>
      <c r="C55" s="382">
        <f>+C44+C50</f>
        <v>93600000</v>
      </c>
      <c r="D55" s="382">
        <f>+D44+D50</f>
        <v>94516569</v>
      </c>
      <c r="E55" s="413">
        <f>+E44+E50</f>
        <v>89113508</v>
      </c>
    </row>
    <row r="56" spans="3:5" ht="13.5" thickBot="1">
      <c r="C56" s="522"/>
      <c r="D56" s="522"/>
      <c r="E56" s="522"/>
    </row>
    <row r="57" spans="1:5" ht="15" customHeight="1" thickBot="1">
      <c r="A57" s="592" t="s">
        <v>703</v>
      </c>
      <c r="B57" s="593"/>
      <c r="C57" s="90">
        <v>20</v>
      </c>
      <c r="D57" s="90">
        <v>20</v>
      </c>
      <c r="E57" s="511">
        <v>20</v>
      </c>
    </row>
    <row r="58" spans="1:5" ht="14.25" customHeight="1" thickBot="1">
      <c r="A58" s="594" t="s">
        <v>702</v>
      </c>
      <c r="B58" s="595"/>
      <c r="C58" s="90"/>
      <c r="D58" s="90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&amp;CBalatonszárszói Önkormányzat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18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53" customFormat="1" ht="21" customHeight="1" thickBot="1">
      <c r="A1" s="452"/>
      <c r="B1" s="454"/>
      <c r="C1" s="499"/>
      <c r="D1" s="499"/>
      <c r="E1" s="589" t="str">
        <f>+CONCATENATE("7.3. melléklet a 9/",LEFT(ÖSSZEFÜGGÉSEK!A4,4)+1,". (V.30.) önkormányzati rendelethez")</f>
        <v>7.3. melléklet a 9/2017. (V.30.) önkormányzati rendelethez</v>
      </c>
    </row>
    <row r="2" spans="1:5" s="500" customFormat="1" ht="25.5" customHeight="1">
      <c r="A2" s="480" t="s">
        <v>145</v>
      </c>
      <c r="B2" s="688" t="s">
        <v>550</v>
      </c>
      <c r="C2" s="689"/>
      <c r="D2" s="690"/>
      <c r="E2" s="523" t="s">
        <v>47</v>
      </c>
    </row>
    <row r="3" spans="1:5" s="500" customFormat="1" ht="24.75" thickBot="1">
      <c r="A3" s="498" t="s">
        <v>551</v>
      </c>
      <c r="B3" s="691" t="s">
        <v>675</v>
      </c>
      <c r="C3" s="694"/>
      <c r="D3" s="695"/>
      <c r="E3" s="524" t="s">
        <v>48</v>
      </c>
    </row>
    <row r="4" spans="1:5" s="501" customFormat="1" ht="15.75" customHeight="1" thickBot="1">
      <c r="A4" s="455"/>
      <c r="B4" s="455"/>
      <c r="C4" s="456"/>
      <c r="D4" s="456"/>
      <c r="E4" s="456" t="str">
        <f>'7.2. sz. mell'!E4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476" customFormat="1" ht="12" customHeight="1" thickBot="1">
      <c r="A8" s="450" t="s">
        <v>7</v>
      </c>
      <c r="B8" s="514" t="s">
        <v>552</v>
      </c>
      <c r="C8" s="382">
        <f>SUM(C9:C18)</f>
        <v>0</v>
      </c>
      <c r="D8" s="382">
        <f>SUM(D9:D18)</f>
        <v>0</v>
      </c>
      <c r="E8" s="520">
        <f>SUM(E9:E18)</f>
        <v>0</v>
      </c>
    </row>
    <row r="9" spans="1:5" s="476" customFormat="1" ht="12" customHeight="1">
      <c r="A9" s="525" t="s">
        <v>69</v>
      </c>
      <c r="B9" s="305" t="s">
        <v>330</v>
      </c>
      <c r="C9" s="83"/>
      <c r="D9" s="83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379"/>
      <c r="E10" s="92"/>
    </row>
    <row r="11" spans="1:5" s="476" customFormat="1" ht="12" customHeight="1">
      <c r="A11" s="526" t="s">
        <v>71</v>
      </c>
      <c r="B11" s="303" t="s">
        <v>332</v>
      </c>
      <c r="C11" s="379"/>
      <c r="D11" s="379"/>
      <c r="E11" s="92"/>
    </row>
    <row r="12" spans="1:5" s="476" customFormat="1" ht="12" customHeight="1">
      <c r="A12" s="526" t="s">
        <v>72</v>
      </c>
      <c r="B12" s="303" t="s">
        <v>333</v>
      </c>
      <c r="C12" s="379"/>
      <c r="D12" s="379"/>
      <c r="E12" s="92"/>
    </row>
    <row r="13" spans="1:5" s="476" customFormat="1" ht="12" customHeight="1">
      <c r="A13" s="526" t="s">
        <v>105</v>
      </c>
      <c r="B13" s="303" t="s">
        <v>334</v>
      </c>
      <c r="C13" s="379"/>
      <c r="D13" s="379"/>
      <c r="E13" s="92"/>
    </row>
    <row r="14" spans="1:5" s="476" customFormat="1" ht="12" customHeight="1">
      <c r="A14" s="526" t="s">
        <v>73</v>
      </c>
      <c r="B14" s="303" t="s">
        <v>553</v>
      </c>
      <c r="C14" s="379"/>
      <c r="D14" s="379"/>
      <c r="E14" s="92"/>
    </row>
    <row r="15" spans="1:5" s="503" customFormat="1" ht="12" customHeight="1">
      <c r="A15" s="526" t="s">
        <v>74</v>
      </c>
      <c r="B15" s="302" t="s">
        <v>554</v>
      </c>
      <c r="C15" s="379"/>
      <c r="D15" s="379"/>
      <c r="E15" s="92"/>
    </row>
    <row r="16" spans="1:5" s="503" customFormat="1" ht="12" customHeight="1">
      <c r="A16" s="526" t="s">
        <v>82</v>
      </c>
      <c r="B16" s="303" t="s">
        <v>337</v>
      </c>
      <c r="C16" s="84"/>
      <c r="D16" s="84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379"/>
      <c r="E17" s="92"/>
    </row>
    <row r="18" spans="1:5" s="503" customFormat="1" ht="12" customHeight="1" thickBot="1">
      <c r="A18" s="526" t="s">
        <v>84</v>
      </c>
      <c r="B18" s="302" t="s">
        <v>341</v>
      </c>
      <c r="C18" s="381"/>
      <c r="D18" s="381"/>
      <c r="E18" s="504"/>
    </row>
    <row r="19" spans="1:5" s="503" customFormat="1" ht="12" customHeight="1" thickBot="1">
      <c r="A19" s="450" t="s">
        <v>8</v>
      </c>
      <c r="B19" s="514" t="s">
        <v>555</v>
      </c>
      <c r="C19" s="382">
        <f>SUM(C20:C22)</f>
        <v>0</v>
      </c>
      <c r="D19" s="38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379"/>
      <c r="E20" s="92"/>
    </row>
    <row r="21" spans="1:5" s="503" customFormat="1" ht="12" customHeight="1">
      <c r="A21" s="526" t="s">
        <v>76</v>
      </c>
      <c r="B21" s="303" t="s">
        <v>556</v>
      </c>
      <c r="C21" s="379"/>
      <c r="D21" s="379"/>
      <c r="E21" s="92"/>
    </row>
    <row r="22" spans="1:5" s="503" customFormat="1" ht="12" customHeight="1">
      <c r="A22" s="526" t="s">
        <v>77</v>
      </c>
      <c r="B22" s="303" t="s">
        <v>557</v>
      </c>
      <c r="C22" s="379"/>
      <c r="D22" s="379"/>
      <c r="E22" s="92"/>
    </row>
    <row r="23" spans="1:5" s="503" customFormat="1" ht="12" customHeight="1" thickBot="1">
      <c r="A23" s="526" t="s">
        <v>78</v>
      </c>
      <c r="B23" s="303" t="s">
        <v>671</v>
      </c>
      <c r="C23" s="379"/>
      <c r="D23" s="379"/>
      <c r="E23" s="92"/>
    </row>
    <row r="24" spans="1:5" s="503" customFormat="1" ht="12" customHeight="1" thickBot="1">
      <c r="A24" s="513" t="s">
        <v>9</v>
      </c>
      <c r="B24" s="323" t="s">
        <v>122</v>
      </c>
      <c r="C24" s="41"/>
      <c r="D24" s="41"/>
      <c r="E24" s="519"/>
    </row>
    <row r="25" spans="1:5" s="503" customFormat="1" ht="12" customHeight="1" thickBot="1">
      <c r="A25" s="513" t="s">
        <v>10</v>
      </c>
      <c r="B25" s="323" t="s">
        <v>558</v>
      </c>
      <c r="C25" s="382">
        <f>SUM(C26:C27)</f>
        <v>0</v>
      </c>
      <c r="D25" s="382">
        <f>SUM(D26:D27)</f>
        <v>0</v>
      </c>
      <c r="E25" s="520">
        <f>SUM(E26:E27)</f>
        <v>0</v>
      </c>
    </row>
    <row r="26" spans="1:5" s="503" customFormat="1" ht="12" customHeight="1">
      <c r="A26" s="527" t="s">
        <v>324</v>
      </c>
      <c r="B26" s="528" t="s">
        <v>556</v>
      </c>
      <c r="C26" s="80"/>
      <c r="D26" s="80"/>
      <c r="E26" s="507"/>
    </row>
    <row r="27" spans="1:5" s="503" customFormat="1" ht="12" customHeight="1">
      <c r="A27" s="527" t="s">
        <v>325</v>
      </c>
      <c r="B27" s="529" t="s">
        <v>559</v>
      </c>
      <c r="C27" s="383"/>
      <c r="D27" s="383"/>
      <c r="E27" s="506"/>
    </row>
    <row r="28" spans="1:5" s="503" customFormat="1" ht="12" customHeight="1" thickBot="1">
      <c r="A28" s="526" t="s">
        <v>326</v>
      </c>
      <c r="B28" s="530" t="s">
        <v>672</v>
      </c>
      <c r="C28" s="510"/>
      <c r="D28" s="510"/>
      <c r="E28" s="505"/>
    </row>
    <row r="29" spans="1:5" s="503" customFormat="1" ht="12" customHeight="1" thickBot="1">
      <c r="A29" s="513" t="s">
        <v>11</v>
      </c>
      <c r="B29" s="323" t="s">
        <v>560</v>
      </c>
      <c r="C29" s="382">
        <f>SUM(C30:C32)</f>
        <v>0</v>
      </c>
      <c r="D29" s="382">
        <f>SUM(D30:D32)</f>
        <v>0</v>
      </c>
      <c r="E29" s="520">
        <f>SUM(E30:E32)</f>
        <v>0</v>
      </c>
    </row>
    <row r="30" spans="1:5" s="503" customFormat="1" ht="12" customHeight="1">
      <c r="A30" s="527" t="s">
        <v>62</v>
      </c>
      <c r="B30" s="528" t="s">
        <v>343</v>
      </c>
      <c r="C30" s="80"/>
      <c r="D30" s="80"/>
      <c r="E30" s="507"/>
    </row>
    <row r="31" spans="1:5" s="503" customFormat="1" ht="12" customHeight="1">
      <c r="A31" s="527" t="s">
        <v>63</v>
      </c>
      <c r="B31" s="529" t="s">
        <v>344</v>
      </c>
      <c r="C31" s="383"/>
      <c r="D31" s="383"/>
      <c r="E31" s="506"/>
    </row>
    <row r="32" spans="1:5" s="503" customFormat="1" ht="12" customHeight="1" thickBot="1">
      <c r="A32" s="526" t="s">
        <v>64</v>
      </c>
      <c r="B32" s="512" t="s">
        <v>346</v>
      </c>
      <c r="C32" s="510"/>
      <c r="D32" s="510"/>
      <c r="E32" s="505"/>
    </row>
    <row r="33" spans="1:5" s="503" customFormat="1" ht="12" customHeight="1" thickBot="1">
      <c r="A33" s="513" t="s">
        <v>12</v>
      </c>
      <c r="B33" s="323" t="s">
        <v>471</v>
      </c>
      <c r="C33" s="41"/>
      <c r="D33" s="41"/>
      <c r="E33" s="519"/>
    </row>
    <row r="34" spans="1:5" s="476" customFormat="1" ht="12" customHeight="1" thickBot="1">
      <c r="A34" s="513" t="s">
        <v>13</v>
      </c>
      <c r="B34" s="323" t="s">
        <v>561</v>
      </c>
      <c r="C34" s="41"/>
      <c r="D34" s="41"/>
      <c r="E34" s="519"/>
    </row>
    <row r="35" spans="1:5" s="476" customFormat="1" ht="12" customHeight="1" thickBot="1">
      <c r="A35" s="450" t="s">
        <v>14</v>
      </c>
      <c r="B35" s="323" t="s">
        <v>673</v>
      </c>
      <c r="C35" s="382">
        <f>+C8+C19+C24+C25+C29+C33+C34</f>
        <v>0</v>
      </c>
      <c r="D35" s="382">
        <f>+D8+D19+D24+D25+D29+D33+D34</f>
        <v>0</v>
      </c>
      <c r="E35" s="520">
        <f>+E8+E19+E24+E25+E29+E33+E34</f>
        <v>0</v>
      </c>
    </row>
    <row r="36" spans="1:5" s="476" customFormat="1" ht="12" customHeight="1" thickBot="1">
      <c r="A36" s="515" t="s">
        <v>15</v>
      </c>
      <c r="B36" s="323" t="s">
        <v>563</v>
      </c>
      <c r="C36" s="382">
        <f>+C37+C38+C39</f>
        <v>0</v>
      </c>
      <c r="D36" s="382">
        <f>+D37+D38+D39</f>
        <v>0</v>
      </c>
      <c r="E36" s="520">
        <f>+E37+E38+E39</f>
        <v>0</v>
      </c>
    </row>
    <row r="37" spans="1:5" s="476" customFormat="1" ht="12" customHeight="1">
      <c r="A37" s="527" t="s">
        <v>564</v>
      </c>
      <c r="B37" s="528" t="s">
        <v>161</v>
      </c>
      <c r="C37" s="80"/>
      <c r="D37" s="80"/>
      <c r="E37" s="507"/>
    </row>
    <row r="38" spans="1:5" s="503" customFormat="1" ht="12" customHeight="1">
      <c r="A38" s="527" t="s">
        <v>565</v>
      </c>
      <c r="B38" s="529" t="s">
        <v>3</v>
      </c>
      <c r="C38" s="383"/>
      <c r="D38" s="383"/>
      <c r="E38" s="506"/>
    </row>
    <row r="39" spans="1:5" s="503" customFormat="1" ht="12" customHeight="1" thickBot="1">
      <c r="A39" s="526" t="s">
        <v>566</v>
      </c>
      <c r="B39" s="512" t="s">
        <v>567</v>
      </c>
      <c r="C39" s="510"/>
      <c r="D39" s="510"/>
      <c r="E39" s="505"/>
    </row>
    <row r="40" spans="1:5" s="503" customFormat="1" ht="15" customHeight="1" thickBot="1">
      <c r="A40" s="515" t="s">
        <v>16</v>
      </c>
      <c r="B40" s="516" t="s">
        <v>568</v>
      </c>
      <c r="C40" s="86">
        <f>+C35+C36</f>
        <v>0</v>
      </c>
      <c r="D40" s="86">
        <f>+D35+D36</f>
        <v>0</v>
      </c>
      <c r="E40" s="521">
        <f>+E35+E36</f>
        <v>0</v>
      </c>
    </row>
    <row r="41" spans="1:5" s="503" customFormat="1" ht="15" customHeight="1">
      <c r="A41" s="458"/>
      <c r="B41" s="459"/>
      <c r="C41" s="474"/>
      <c r="D41" s="474"/>
      <c r="E41" s="474"/>
    </row>
    <row r="42" spans="1:5" ht="13.5" thickBot="1">
      <c r="A42" s="460"/>
      <c r="B42" s="461"/>
      <c r="C42" s="475"/>
      <c r="D42" s="475"/>
      <c r="E42" s="475"/>
    </row>
    <row r="43" spans="1:5" s="502" customFormat="1" ht="16.5" customHeight="1" thickBot="1">
      <c r="A43" s="685" t="s">
        <v>43</v>
      </c>
      <c r="B43" s="686"/>
      <c r="C43" s="686"/>
      <c r="D43" s="686"/>
      <c r="E43" s="687"/>
    </row>
    <row r="44" spans="1:5" s="279" customFormat="1" ht="12" customHeight="1" thickBot="1">
      <c r="A44" s="513" t="s">
        <v>7</v>
      </c>
      <c r="B44" s="323" t="s">
        <v>569</v>
      </c>
      <c r="C44" s="382">
        <f>SUM(C45:C49)</f>
        <v>0</v>
      </c>
      <c r="D44" s="382">
        <f>SUM(D45:D49)</f>
        <v>0</v>
      </c>
      <c r="E44" s="413">
        <f>SUM(E45:E49)</f>
        <v>0</v>
      </c>
    </row>
    <row r="45" spans="1:5" ht="12" customHeight="1">
      <c r="A45" s="526" t="s">
        <v>69</v>
      </c>
      <c r="B45" s="304" t="s">
        <v>37</v>
      </c>
      <c r="C45" s="80"/>
      <c r="D45" s="80"/>
      <c r="E45" s="408"/>
    </row>
    <row r="46" spans="1:5" ht="12" customHeight="1">
      <c r="A46" s="526" t="s">
        <v>70</v>
      </c>
      <c r="B46" s="303" t="s">
        <v>131</v>
      </c>
      <c r="C46" s="376"/>
      <c r="D46" s="376"/>
      <c r="E46" s="409"/>
    </row>
    <row r="47" spans="1:5" ht="12" customHeight="1">
      <c r="A47" s="526" t="s">
        <v>71</v>
      </c>
      <c r="B47" s="303" t="s">
        <v>98</v>
      </c>
      <c r="C47" s="376"/>
      <c r="D47" s="376"/>
      <c r="E47" s="409"/>
    </row>
    <row r="48" spans="1:5" ht="12" customHeight="1">
      <c r="A48" s="526" t="s">
        <v>72</v>
      </c>
      <c r="B48" s="303" t="s">
        <v>132</v>
      </c>
      <c r="C48" s="376"/>
      <c r="D48" s="376"/>
      <c r="E48" s="409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409"/>
    </row>
    <row r="50" spans="1:5" ht="12" customHeight="1" thickBot="1">
      <c r="A50" s="513" t="s">
        <v>8</v>
      </c>
      <c r="B50" s="323" t="s">
        <v>570</v>
      </c>
      <c r="C50" s="382">
        <f>SUM(C51:C53)</f>
        <v>0</v>
      </c>
      <c r="D50" s="382">
        <f>SUM(D51:D53)</f>
        <v>0</v>
      </c>
      <c r="E50" s="413">
        <f>SUM(E51:E53)</f>
        <v>0</v>
      </c>
    </row>
    <row r="51" spans="1:5" s="279" customFormat="1" ht="12" customHeight="1">
      <c r="A51" s="526" t="s">
        <v>75</v>
      </c>
      <c r="B51" s="304" t="s">
        <v>154</v>
      </c>
      <c r="C51" s="80"/>
      <c r="D51" s="80"/>
      <c r="E51" s="408"/>
    </row>
    <row r="52" spans="1:5" ht="12" customHeight="1">
      <c r="A52" s="526" t="s">
        <v>76</v>
      </c>
      <c r="B52" s="303" t="s">
        <v>135</v>
      </c>
      <c r="C52" s="376"/>
      <c r="D52" s="376"/>
      <c r="E52" s="409"/>
    </row>
    <row r="53" spans="1:5" ht="12" customHeight="1">
      <c r="A53" s="526" t="s">
        <v>77</v>
      </c>
      <c r="B53" s="303" t="s">
        <v>44</v>
      </c>
      <c r="C53" s="376"/>
      <c r="D53" s="376"/>
      <c r="E53" s="409"/>
    </row>
    <row r="54" spans="1:5" ht="12" customHeight="1" thickBot="1">
      <c r="A54" s="526" t="s">
        <v>78</v>
      </c>
      <c r="B54" s="303" t="s">
        <v>674</v>
      </c>
      <c r="C54" s="376"/>
      <c r="D54" s="376"/>
      <c r="E54" s="409"/>
    </row>
    <row r="55" spans="1:5" ht="12" customHeight="1" thickBot="1">
      <c r="A55" s="513" t="s">
        <v>9</v>
      </c>
      <c r="B55" s="517" t="s">
        <v>571</v>
      </c>
      <c r="C55" s="382">
        <f>+C44+C50</f>
        <v>0</v>
      </c>
      <c r="D55" s="382">
        <f>+D44+D50</f>
        <v>0</v>
      </c>
      <c r="E55" s="413">
        <f>+E44+E50</f>
        <v>0</v>
      </c>
    </row>
    <row r="56" spans="3:5" ht="13.5" thickBot="1">
      <c r="C56" s="522"/>
      <c r="D56" s="522"/>
      <c r="E56" s="522"/>
    </row>
    <row r="57" spans="1:5" ht="15" customHeight="1" thickBot="1">
      <c r="A57" s="592" t="s">
        <v>703</v>
      </c>
      <c r="B57" s="593"/>
      <c r="C57" s="90"/>
      <c r="D57" s="90"/>
      <c r="E57" s="511"/>
    </row>
    <row r="58" spans="1:5" ht="14.25" customHeight="1" thickBot="1">
      <c r="A58" s="594" t="s">
        <v>702</v>
      </c>
      <c r="B58" s="595"/>
      <c r="C58" s="90"/>
      <c r="D58" s="90"/>
      <c r="E58" s="511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&amp;CBalatonszárszói Önkormányzat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18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53" customFormat="1" ht="21" customHeight="1" thickBot="1">
      <c r="A1" s="452"/>
      <c r="B1" s="454"/>
      <c r="C1" s="499"/>
      <c r="D1" s="499"/>
      <c r="E1" s="589" t="str">
        <f>+CONCATENATE("7.4. melléklet a 9/",LEFT(ÖSSZEFÜGGÉSEK!A4,4)+1,". (V.30.) önkormányzati rendelethez")</f>
        <v>7.4. melléklet a 9/2017. (V.30.) önkormányzati rendelethez</v>
      </c>
    </row>
    <row r="2" spans="1:5" s="500" customFormat="1" ht="25.5" customHeight="1">
      <c r="A2" s="480" t="s">
        <v>145</v>
      </c>
      <c r="B2" s="688" t="s">
        <v>550</v>
      </c>
      <c r="C2" s="689"/>
      <c r="D2" s="690"/>
      <c r="E2" s="523" t="s">
        <v>47</v>
      </c>
    </row>
    <row r="3" spans="1:5" s="500" customFormat="1" ht="24.75" thickBot="1">
      <c r="A3" s="498" t="s">
        <v>551</v>
      </c>
      <c r="B3" s="691" t="s">
        <v>670</v>
      </c>
      <c r="C3" s="694"/>
      <c r="D3" s="695"/>
      <c r="E3" s="524" t="s">
        <v>49</v>
      </c>
    </row>
    <row r="4" spans="1:5" s="501" customFormat="1" ht="15.75" customHeight="1" thickBot="1">
      <c r="A4" s="455"/>
      <c r="B4" s="455"/>
      <c r="C4" s="456"/>
      <c r="D4" s="456"/>
      <c r="E4" s="456" t="str">
        <f>'7.3. sz. mell'!E4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476" customFormat="1" ht="12" customHeight="1" thickBot="1">
      <c r="A8" s="450" t="s">
        <v>7</v>
      </c>
      <c r="B8" s="514" t="s">
        <v>552</v>
      </c>
      <c r="C8" s="382">
        <f>SUM(C9:C18)</f>
        <v>0</v>
      </c>
      <c r="D8" s="382">
        <f>SUM(D9:D18)</f>
        <v>0</v>
      </c>
      <c r="E8" s="520">
        <f>SUM(E9:E18)</f>
        <v>0</v>
      </c>
    </row>
    <row r="9" spans="1:5" s="476" customFormat="1" ht="12" customHeight="1">
      <c r="A9" s="525" t="s">
        <v>69</v>
      </c>
      <c r="B9" s="305" t="s">
        <v>330</v>
      </c>
      <c r="C9" s="83"/>
      <c r="D9" s="83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379"/>
      <c r="E10" s="92"/>
    </row>
    <row r="11" spans="1:5" s="476" customFormat="1" ht="12" customHeight="1">
      <c r="A11" s="526" t="s">
        <v>71</v>
      </c>
      <c r="B11" s="303" t="s">
        <v>332</v>
      </c>
      <c r="C11" s="379"/>
      <c r="D11" s="379"/>
      <c r="E11" s="92"/>
    </row>
    <row r="12" spans="1:5" s="476" customFormat="1" ht="12" customHeight="1">
      <c r="A12" s="526" t="s">
        <v>72</v>
      </c>
      <c r="B12" s="303" t="s">
        <v>333</v>
      </c>
      <c r="C12" s="379"/>
      <c r="D12" s="379"/>
      <c r="E12" s="92"/>
    </row>
    <row r="13" spans="1:5" s="476" customFormat="1" ht="12" customHeight="1">
      <c r="A13" s="526" t="s">
        <v>105</v>
      </c>
      <c r="B13" s="303" t="s">
        <v>334</v>
      </c>
      <c r="C13" s="379"/>
      <c r="D13" s="379"/>
      <c r="E13" s="92"/>
    </row>
    <row r="14" spans="1:5" s="476" customFormat="1" ht="12" customHeight="1">
      <c r="A14" s="526" t="s">
        <v>73</v>
      </c>
      <c r="B14" s="303" t="s">
        <v>553</v>
      </c>
      <c r="C14" s="379"/>
      <c r="D14" s="379"/>
      <c r="E14" s="92"/>
    </row>
    <row r="15" spans="1:5" s="503" customFormat="1" ht="12" customHeight="1">
      <c r="A15" s="526" t="s">
        <v>74</v>
      </c>
      <c r="B15" s="302" t="s">
        <v>554</v>
      </c>
      <c r="C15" s="379"/>
      <c r="D15" s="379"/>
      <c r="E15" s="92"/>
    </row>
    <row r="16" spans="1:5" s="503" customFormat="1" ht="12" customHeight="1">
      <c r="A16" s="526" t="s">
        <v>82</v>
      </c>
      <c r="B16" s="303" t="s">
        <v>337</v>
      </c>
      <c r="C16" s="84"/>
      <c r="D16" s="84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379"/>
      <c r="E17" s="92"/>
    </row>
    <row r="18" spans="1:5" s="503" customFormat="1" ht="12" customHeight="1" thickBot="1">
      <c r="A18" s="526" t="s">
        <v>84</v>
      </c>
      <c r="B18" s="302" t="s">
        <v>341</v>
      </c>
      <c r="C18" s="381"/>
      <c r="D18" s="381"/>
      <c r="E18" s="504"/>
    </row>
    <row r="19" spans="1:5" s="503" customFormat="1" ht="12" customHeight="1" thickBot="1">
      <c r="A19" s="450" t="s">
        <v>8</v>
      </c>
      <c r="B19" s="514" t="s">
        <v>555</v>
      </c>
      <c r="C19" s="382">
        <f>SUM(C20:C22)</f>
        <v>0</v>
      </c>
      <c r="D19" s="382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379"/>
      <c r="E20" s="92"/>
    </row>
    <row r="21" spans="1:5" s="503" customFormat="1" ht="12" customHeight="1">
      <c r="A21" s="526" t="s">
        <v>76</v>
      </c>
      <c r="B21" s="303" t="s">
        <v>556</v>
      </c>
      <c r="C21" s="379"/>
      <c r="D21" s="379"/>
      <c r="E21" s="92"/>
    </row>
    <row r="22" spans="1:5" s="503" customFormat="1" ht="12" customHeight="1">
      <c r="A22" s="526" t="s">
        <v>77</v>
      </c>
      <c r="B22" s="303" t="s">
        <v>557</v>
      </c>
      <c r="C22" s="379"/>
      <c r="D22" s="379"/>
      <c r="E22" s="92"/>
    </row>
    <row r="23" spans="1:5" s="503" customFormat="1" ht="12" customHeight="1" thickBot="1">
      <c r="A23" s="526" t="s">
        <v>78</v>
      </c>
      <c r="B23" s="303" t="s">
        <v>671</v>
      </c>
      <c r="C23" s="379"/>
      <c r="D23" s="379"/>
      <c r="E23" s="92"/>
    </row>
    <row r="24" spans="1:5" s="503" customFormat="1" ht="12" customHeight="1" thickBot="1">
      <c r="A24" s="513" t="s">
        <v>9</v>
      </c>
      <c r="B24" s="323" t="s">
        <v>122</v>
      </c>
      <c r="C24" s="41"/>
      <c r="D24" s="41"/>
      <c r="E24" s="519"/>
    </row>
    <row r="25" spans="1:5" s="503" customFormat="1" ht="12" customHeight="1" thickBot="1">
      <c r="A25" s="513" t="s">
        <v>10</v>
      </c>
      <c r="B25" s="323" t="s">
        <v>558</v>
      </c>
      <c r="C25" s="382">
        <f>SUM(C26:C27)</f>
        <v>0</v>
      </c>
      <c r="D25" s="382">
        <f>SUM(D26:D27)</f>
        <v>0</v>
      </c>
      <c r="E25" s="520">
        <f>SUM(E26:E27)</f>
        <v>0</v>
      </c>
    </row>
    <row r="26" spans="1:5" s="503" customFormat="1" ht="12" customHeight="1">
      <c r="A26" s="527" t="s">
        <v>324</v>
      </c>
      <c r="B26" s="528" t="s">
        <v>556</v>
      </c>
      <c r="C26" s="80"/>
      <c r="D26" s="80"/>
      <c r="E26" s="507"/>
    </row>
    <row r="27" spans="1:5" s="503" customFormat="1" ht="12" customHeight="1">
      <c r="A27" s="527" t="s">
        <v>325</v>
      </c>
      <c r="B27" s="529" t="s">
        <v>559</v>
      </c>
      <c r="C27" s="383"/>
      <c r="D27" s="383"/>
      <c r="E27" s="506"/>
    </row>
    <row r="28" spans="1:5" s="503" customFormat="1" ht="12" customHeight="1" thickBot="1">
      <c r="A28" s="526" t="s">
        <v>326</v>
      </c>
      <c r="B28" s="530" t="s">
        <v>672</v>
      </c>
      <c r="C28" s="510"/>
      <c r="D28" s="510"/>
      <c r="E28" s="505"/>
    </row>
    <row r="29" spans="1:5" s="503" customFormat="1" ht="12" customHeight="1" thickBot="1">
      <c r="A29" s="513" t="s">
        <v>11</v>
      </c>
      <c r="B29" s="323" t="s">
        <v>560</v>
      </c>
      <c r="C29" s="382">
        <f>SUM(C30:C32)</f>
        <v>0</v>
      </c>
      <c r="D29" s="382">
        <f>SUM(D30:D32)</f>
        <v>0</v>
      </c>
      <c r="E29" s="520">
        <f>SUM(E30:E32)</f>
        <v>0</v>
      </c>
    </row>
    <row r="30" spans="1:5" s="503" customFormat="1" ht="12" customHeight="1">
      <c r="A30" s="527" t="s">
        <v>62</v>
      </c>
      <c r="B30" s="528" t="s">
        <v>343</v>
      </c>
      <c r="C30" s="80"/>
      <c r="D30" s="80"/>
      <c r="E30" s="507"/>
    </row>
    <row r="31" spans="1:5" s="503" customFormat="1" ht="12" customHeight="1">
      <c r="A31" s="527" t="s">
        <v>63</v>
      </c>
      <c r="B31" s="529" t="s">
        <v>344</v>
      </c>
      <c r="C31" s="383"/>
      <c r="D31" s="383"/>
      <c r="E31" s="506"/>
    </row>
    <row r="32" spans="1:5" s="503" customFormat="1" ht="12" customHeight="1" thickBot="1">
      <c r="A32" s="526" t="s">
        <v>64</v>
      </c>
      <c r="B32" s="512" t="s">
        <v>346</v>
      </c>
      <c r="C32" s="510"/>
      <c r="D32" s="510"/>
      <c r="E32" s="505"/>
    </row>
    <row r="33" spans="1:5" s="503" customFormat="1" ht="12" customHeight="1" thickBot="1">
      <c r="A33" s="513" t="s">
        <v>12</v>
      </c>
      <c r="B33" s="323" t="s">
        <v>471</v>
      </c>
      <c r="C33" s="41"/>
      <c r="D33" s="41"/>
      <c r="E33" s="519"/>
    </row>
    <row r="34" spans="1:5" s="476" customFormat="1" ht="12" customHeight="1" thickBot="1">
      <c r="A34" s="513" t="s">
        <v>13</v>
      </c>
      <c r="B34" s="323" t="s">
        <v>561</v>
      </c>
      <c r="C34" s="41"/>
      <c r="D34" s="41"/>
      <c r="E34" s="519"/>
    </row>
    <row r="35" spans="1:5" s="476" customFormat="1" ht="12" customHeight="1" thickBot="1">
      <c r="A35" s="450" t="s">
        <v>14</v>
      </c>
      <c r="B35" s="323" t="s">
        <v>673</v>
      </c>
      <c r="C35" s="382">
        <f>+C8+C19+C24+C25+C29+C33+C34</f>
        <v>0</v>
      </c>
      <c r="D35" s="382">
        <f>+D8+D19+D24+D25+D29+D33+D34</f>
        <v>0</v>
      </c>
      <c r="E35" s="520">
        <f>+E8+E19+E24+E25+E29+E33+E34</f>
        <v>0</v>
      </c>
    </row>
    <row r="36" spans="1:5" s="476" customFormat="1" ht="12" customHeight="1" thickBot="1">
      <c r="A36" s="515" t="s">
        <v>15</v>
      </c>
      <c r="B36" s="323" t="s">
        <v>563</v>
      </c>
      <c r="C36" s="382">
        <f>+C37+C38+C39</f>
        <v>0</v>
      </c>
      <c r="D36" s="382">
        <f>+D37+D38+D39</f>
        <v>0</v>
      </c>
      <c r="E36" s="520">
        <f>+E37+E38+E39</f>
        <v>0</v>
      </c>
    </row>
    <row r="37" spans="1:5" s="476" customFormat="1" ht="12" customHeight="1">
      <c r="A37" s="527" t="s">
        <v>564</v>
      </c>
      <c r="B37" s="528" t="s">
        <v>161</v>
      </c>
      <c r="C37" s="80"/>
      <c r="D37" s="80"/>
      <c r="E37" s="507"/>
    </row>
    <row r="38" spans="1:5" s="503" customFormat="1" ht="12" customHeight="1">
      <c r="A38" s="527" t="s">
        <v>565</v>
      </c>
      <c r="B38" s="529" t="s">
        <v>3</v>
      </c>
      <c r="C38" s="383"/>
      <c r="D38" s="383"/>
      <c r="E38" s="506"/>
    </row>
    <row r="39" spans="1:5" s="503" customFormat="1" ht="12" customHeight="1" thickBot="1">
      <c r="A39" s="526" t="s">
        <v>566</v>
      </c>
      <c r="B39" s="512" t="s">
        <v>567</v>
      </c>
      <c r="C39" s="510"/>
      <c r="D39" s="510"/>
      <c r="E39" s="505"/>
    </row>
    <row r="40" spans="1:5" s="503" customFormat="1" ht="15" customHeight="1" thickBot="1">
      <c r="A40" s="515" t="s">
        <v>16</v>
      </c>
      <c r="B40" s="516" t="s">
        <v>568</v>
      </c>
      <c r="C40" s="86">
        <f>+C35+C36</f>
        <v>0</v>
      </c>
      <c r="D40" s="86">
        <f>+D35+D36</f>
        <v>0</v>
      </c>
      <c r="E40" s="521">
        <f>+E35+E36</f>
        <v>0</v>
      </c>
    </row>
    <row r="41" spans="1:5" s="503" customFormat="1" ht="15" customHeight="1">
      <c r="A41" s="458"/>
      <c r="B41" s="459"/>
      <c r="C41" s="474"/>
      <c r="D41" s="474"/>
      <c r="E41" s="474"/>
    </row>
    <row r="42" spans="1:5" ht="13.5" thickBot="1">
      <c r="A42" s="460"/>
      <c r="B42" s="461"/>
      <c r="C42" s="475"/>
      <c r="D42" s="475"/>
      <c r="E42" s="475"/>
    </row>
    <row r="43" spans="1:5" s="502" customFormat="1" ht="16.5" customHeight="1" thickBot="1">
      <c r="A43" s="685" t="s">
        <v>43</v>
      </c>
      <c r="B43" s="686"/>
      <c r="C43" s="686"/>
      <c r="D43" s="686"/>
      <c r="E43" s="687"/>
    </row>
    <row r="44" spans="1:5" s="279" customFormat="1" ht="12" customHeight="1" thickBot="1">
      <c r="A44" s="513" t="s">
        <v>7</v>
      </c>
      <c r="B44" s="323" t="s">
        <v>569</v>
      </c>
      <c r="C44" s="382">
        <f>SUM(C45:C49)</f>
        <v>0</v>
      </c>
      <c r="D44" s="382">
        <f>SUM(D45:D49)</f>
        <v>0</v>
      </c>
      <c r="E44" s="413">
        <f>SUM(E45:E49)</f>
        <v>0</v>
      </c>
    </row>
    <row r="45" spans="1:5" ht="12" customHeight="1">
      <c r="A45" s="526" t="s">
        <v>69</v>
      </c>
      <c r="B45" s="304" t="s">
        <v>37</v>
      </c>
      <c r="C45" s="80"/>
      <c r="D45" s="80"/>
      <c r="E45" s="408"/>
    </row>
    <row r="46" spans="1:5" ht="12" customHeight="1">
      <c r="A46" s="526" t="s">
        <v>70</v>
      </c>
      <c r="B46" s="303" t="s">
        <v>131</v>
      </c>
      <c r="C46" s="376"/>
      <c r="D46" s="376"/>
      <c r="E46" s="409"/>
    </row>
    <row r="47" spans="1:5" ht="12" customHeight="1">
      <c r="A47" s="526" t="s">
        <v>71</v>
      </c>
      <c r="B47" s="303" t="s">
        <v>98</v>
      </c>
      <c r="C47" s="376"/>
      <c r="D47" s="376"/>
      <c r="E47" s="409"/>
    </row>
    <row r="48" spans="1:5" ht="12" customHeight="1">
      <c r="A48" s="526" t="s">
        <v>72</v>
      </c>
      <c r="B48" s="303" t="s">
        <v>132</v>
      </c>
      <c r="C48" s="376"/>
      <c r="D48" s="376"/>
      <c r="E48" s="409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409"/>
    </row>
    <row r="50" spans="1:5" ht="12" customHeight="1" thickBot="1">
      <c r="A50" s="513" t="s">
        <v>8</v>
      </c>
      <c r="B50" s="323" t="s">
        <v>570</v>
      </c>
      <c r="C50" s="382">
        <f>SUM(C51:C53)</f>
        <v>0</v>
      </c>
      <c r="D50" s="382">
        <f>SUM(D51:D53)</f>
        <v>0</v>
      </c>
      <c r="E50" s="413">
        <f>SUM(E51:E53)</f>
        <v>0</v>
      </c>
    </row>
    <row r="51" spans="1:5" s="279" customFormat="1" ht="12" customHeight="1">
      <c r="A51" s="526" t="s">
        <v>75</v>
      </c>
      <c r="B51" s="304" t="s">
        <v>154</v>
      </c>
      <c r="C51" s="80"/>
      <c r="D51" s="80"/>
      <c r="E51" s="408"/>
    </row>
    <row r="52" spans="1:5" ht="12" customHeight="1">
      <c r="A52" s="526" t="s">
        <v>76</v>
      </c>
      <c r="B52" s="303" t="s">
        <v>135</v>
      </c>
      <c r="C52" s="376"/>
      <c r="D52" s="376"/>
      <c r="E52" s="409"/>
    </row>
    <row r="53" spans="1:5" ht="12" customHeight="1">
      <c r="A53" s="526" t="s">
        <v>77</v>
      </c>
      <c r="B53" s="303" t="s">
        <v>44</v>
      </c>
      <c r="C53" s="376"/>
      <c r="D53" s="376"/>
      <c r="E53" s="409"/>
    </row>
    <row r="54" spans="1:5" ht="12" customHeight="1" thickBot="1">
      <c r="A54" s="526" t="s">
        <v>78</v>
      </c>
      <c r="B54" s="303" t="s">
        <v>674</v>
      </c>
      <c r="C54" s="376"/>
      <c r="D54" s="376"/>
      <c r="E54" s="409"/>
    </row>
    <row r="55" spans="1:5" ht="12" customHeight="1" thickBot="1">
      <c r="A55" s="513" t="s">
        <v>9</v>
      </c>
      <c r="B55" s="517" t="s">
        <v>571</v>
      </c>
      <c r="C55" s="382">
        <f>+C44+C50</f>
        <v>0</v>
      </c>
      <c r="D55" s="382">
        <f>+D44+D50</f>
        <v>0</v>
      </c>
      <c r="E55" s="413">
        <f>+E44+E50</f>
        <v>0</v>
      </c>
    </row>
    <row r="56" spans="3:5" ht="13.5" thickBot="1">
      <c r="C56" s="522"/>
      <c r="D56" s="522"/>
      <c r="E56" s="522"/>
    </row>
    <row r="57" spans="1:5" ht="15" customHeight="1" thickBot="1">
      <c r="A57" s="592" t="s">
        <v>703</v>
      </c>
      <c r="B57" s="593"/>
      <c r="C57" s="90"/>
      <c r="D57" s="90"/>
      <c r="E57" s="511"/>
    </row>
    <row r="58" spans="1:5" ht="14.25" customHeight="1" thickBot="1">
      <c r="A58" s="594" t="s">
        <v>702</v>
      </c>
      <c r="B58" s="595"/>
      <c r="C58" s="90"/>
      <c r="D58" s="90"/>
      <c r="E58" s="511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&amp;CBalatonszárszói Önkormányzat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I41" sqref="I41"/>
    </sheetView>
  </sheetViews>
  <sheetFormatPr defaultColWidth="9.00390625" defaultRowHeight="12.75"/>
  <cols>
    <col min="1" max="1" width="9.50390625" style="344" customWidth="1"/>
    <col min="2" max="2" width="60.875" style="344" customWidth="1"/>
    <col min="3" max="5" width="15.875" style="345" customWidth="1"/>
    <col min="6" max="16384" width="9.375" style="355" customWidth="1"/>
  </cols>
  <sheetData>
    <row r="1" spans="1:5" ht="15.75" customHeight="1">
      <c r="A1" s="646" t="s">
        <v>4</v>
      </c>
      <c r="B1" s="646"/>
      <c r="C1" s="646"/>
      <c r="D1" s="646"/>
      <c r="E1" s="646"/>
    </row>
    <row r="2" spans="1:5" ht="15.75" customHeight="1" thickBot="1">
      <c r="A2" s="45" t="s">
        <v>109</v>
      </c>
      <c r="B2" s="45"/>
      <c r="C2" s="342"/>
      <c r="D2" s="342"/>
      <c r="E2" s="342" t="s">
        <v>704</v>
      </c>
    </row>
    <row r="3" spans="1:5" ht="15.75" customHeight="1">
      <c r="A3" s="647" t="s">
        <v>57</v>
      </c>
      <c r="B3" s="649" t="s">
        <v>6</v>
      </c>
      <c r="C3" s="651" t="str">
        <f>+CONCATENATE(LEFT(ÖSSZEFÜGGÉSEK!A4,4),". évi")</f>
        <v>2016. évi</v>
      </c>
      <c r="D3" s="651"/>
      <c r="E3" s="652"/>
    </row>
    <row r="4" spans="1:5" ht="37.5" customHeight="1" thickBot="1">
      <c r="A4" s="648"/>
      <c r="B4" s="650"/>
      <c r="C4" s="47" t="s">
        <v>174</v>
      </c>
      <c r="D4" s="47" t="s">
        <v>179</v>
      </c>
      <c r="E4" s="48" t="s">
        <v>180</v>
      </c>
    </row>
    <row r="5" spans="1:5" s="356" customFormat="1" ht="12" customHeight="1" thickBot="1">
      <c r="A5" s="320" t="s">
        <v>411</v>
      </c>
      <c r="B5" s="321" t="s">
        <v>412</v>
      </c>
      <c r="C5" s="321" t="s">
        <v>413</v>
      </c>
      <c r="D5" s="321" t="s">
        <v>414</v>
      </c>
      <c r="E5" s="367" t="s">
        <v>415</v>
      </c>
    </row>
    <row r="6" spans="1:5" s="357" customFormat="1" ht="12" customHeight="1" thickBot="1">
      <c r="A6" s="315" t="s">
        <v>7</v>
      </c>
      <c r="B6" s="316" t="s">
        <v>303</v>
      </c>
      <c r="C6" s="347">
        <f>SUM(C7:C12)</f>
        <v>223796286</v>
      </c>
      <c r="D6" s="347">
        <f>SUM(D7:D12)</f>
        <v>243856867</v>
      </c>
      <c r="E6" s="330">
        <f>SUM(E7:E12)</f>
        <v>243856867</v>
      </c>
    </row>
    <row r="7" spans="1:5" s="357" customFormat="1" ht="12" customHeight="1">
      <c r="A7" s="310" t="s">
        <v>69</v>
      </c>
      <c r="B7" s="358" t="s">
        <v>304</v>
      </c>
      <c r="C7" s="349">
        <v>114345444</v>
      </c>
      <c r="D7" s="349">
        <v>114345444</v>
      </c>
      <c r="E7" s="332">
        <v>114345444</v>
      </c>
    </row>
    <row r="8" spans="1:5" s="357" customFormat="1" ht="12" customHeight="1">
      <c r="A8" s="309" t="s">
        <v>70</v>
      </c>
      <c r="B8" s="359" t="s">
        <v>305</v>
      </c>
      <c r="C8" s="348">
        <v>47922400</v>
      </c>
      <c r="D8" s="348">
        <v>42215600</v>
      </c>
      <c r="E8" s="331">
        <v>42215600</v>
      </c>
    </row>
    <row r="9" spans="1:5" s="357" customFormat="1" ht="12" customHeight="1">
      <c r="A9" s="309" t="s">
        <v>71</v>
      </c>
      <c r="B9" s="359" t="s">
        <v>306</v>
      </c>
      <c r="C9" s="348">
        <v>53969042</v>
      </c>
      <c r="D9" s="348">
        <v>55387076</v>
      </c>
      <c r="E9" s="331">
        <v>55387076</v>
      </c>
    </row>
    <row r="10" spans="1:5" s="357" customFormat="1" ht="12" customHeight="1">
      <c r="A10" s="309" t="s">
        <v>72</v>
      </c>
      <c r="B10" s="359" t="s">
        <v>307</v>
      </c>
      <c r="C10" s="348">
        <v>7559400</v>
      </c>
      <c r="D10" s="348">
        <v>7559400</v>
      </c>
      <c r="E10" s="331">
        <v>7559400</v>
      </c>
    </row>
    <row r="11" spans="1:5" s="357" customFormat="1" ht="12" customHeight="1">
      <c r="A11" s="309" t="s">
        <v>105</v>
      </c>
      <c r="B11" s="359" t="s">
        <v>308</v>
      </c>
      <c r="C11" s="348"/>
      <c r="D11" s="348"/>
      <c r="E11" s="331"/>
    </row>
    <row r="12" spans="1:5" s="357" customFormat="1" ht="12" customHeight="1" thickBot="1">
      <c r="A12" s="311" t="s">
        <v>73</v>
      </c>
      <c r="B12" s="360" t="s">
        <v>309</v>
      </c>
      <c r="C12" s="350"/>
      <c r="D12" s="350">
        <v>24349347</v>
      </c>
      <c r="E12" s="333">
        <v>24349347</v>
      </c>
    </row>
    <row r="13" spans="1:5" s="357" customFormat="1" ht="12" customHeight="1" thickBot="1">
      <c r="A13" s="315" t="s">
        <v>8</v>
      </c>
      <c r="B13" s="337" t="s">
        <v>310</v>
      </c>
      <c r="C13" s="347">
        <f>SUM(C14:C18)</f>
        <v>46999714</v>
      </c>
      <c r="D13" s="347">
        <f>SUM(D14:D18)</f>
        <v>74546666</v>
      </c>
      <c r="E13" s="330">
        <f>SUM(E14:E18)</f>
        <v>67025598</v>
      </c>
    </row>
    <row r="14" spans="1:5" s="357" customFormat="1" ht="12" customHeight="1">
      <c r="A14" s="310" t="s">
        <v>75</v>
      </c>
      <c r="B14" s="358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359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359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359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359" t="s">
        <v>315</v>
      </c>
      <c r="C18" s="348">
        <v>46999714</v>
      </c>
      <c r="D18" s="348">
        <v>74546666</v>
      </c>
      <c r="E18" s="331">
        <v>67025598</v>
      </c>
    </row>
    <row r="19" spans="1:5" s="357" customFormat="1" ht="12" customHeight="1" thickBot="1">
      <c r="A19" s="311" t="s">
        <v>86</v>
      </c>
      <c r="B19" s="360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316" t="s">
        <v>317</v>
      </c>
      <c r="C20" s="347">
        <f>SUM(C21:C25)</f>
        <v>0</v>
      </c>
      <c r="D20" s="347">
        <f>SUM(D21:D25)</f>
        <v>792542</v>
      </c>
      <c r="E20" s="330">
        <f>SUM(E21:E25)</f>
        <v>792542</v>
      </c>
    </row>
    <row r="21" spans="1:5" s="357" customFormat="1" ht="12" customHeight="1">
      <c r="A21" s="310" t="s">
        <v>58</v>
      </c>
      <c r="B21" s="358" t="s">
        <v>318</v>
      </c>
      <c r="C21" s="349"/>
      <c r="D21" s="349">
        <v>496000</v>
      </c>
      <c r="E21" s="332">
        <v>496000</v>
      </c>
    </row>
    <row r="22" spans="1:5" s="357" customFormat="1" ht="12" customHeight="1">
      <c r="A22" s="309" t="s">
        <v>59</v>
      </c>
      <c r="B22" s="359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359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359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359" t="s">
        <v>322</v>
      </c>
      <c r="C25" s="348"/>
      <c r="D25" s="348">
        <v>296542</v>
      </c>
      <c r="E25" s="331">
        <v>296542</v>
      </c>
    </row>
    <row r="26" spans="1:5" s="357" customFormat="1" ht="12" customHeight="1" thickBot="1">
      <c r="A26" s="311" t="s">
        <v>120</v>
      </c>
      <c r="B26" s="339" t="s">
        <v>323</v>
      </c>
      <c r="C26" s="350"/>
      <c r="D26" s="350">
        <v>296542</v>
      </c>
      <c r="E26" s="333">
        <v>296542</v>
      </c>
    </row>
    <row r="27" spans="1:5" s="357" customFormat="1" ht="12" customHeight="1" thickBot="1">
      <c r="A27" s="315" t="s">
        <v>121</v>
      </c>
      <c r="B27" s="316" t="s">
        <v>692</v>
      </c>
      <c r="C27" s="353">
        <f>SUM(C28:C33)</f>
        <v>220250000</v>
      </c>
      <c r="D27" s="353">
        <f>SUM(D28:D33)</f>
        <v>220250000</v>
      </c>
      <c r="E27" s="366">
        <f>SUM(E28:E33)</f>
        <v>264296868</v>
      </c>
    </row>
    <row r="28" spans="1:5" s="357" customFormat="1" ht="12" customHeight="1">
      <c r="A28" s="310" t="s">
        <v>324</v>
      </c>
      <c r="B28" s="358" t="s">
        <v>711</v>
      </c>
      <c r="C28" s="349">
        <v>161700000</v>
      </c>
      <c r="D28" s="349">
        <v>161700000</v>
      </c>
      <c r="E28" s="332">
        <v>176302279</v>
      </c>
    </row>
    <row r="29" spans="1:5" s="357" customFormat="1" ht="12" customHeight="1">
      <c r="A29" s="309" t="s">
        <v>325</v>
      </c>
      <c r="B29" s="359" t="s">
        <v>697</v>
      </c>
      <c r="C29" s="348">
        <v>20950000</v>
      </c>
      <c r="D29" s="348">
        <v>20950000</v>
      </c>
      <c r="E29" s="331">
        <v>28318312</v>
      </c>
    </row>
    <row r="30" spans="1:5" s="357" customFormat="1" ht="12" customHeight="1">
      <c r="A30" s="309" t="s">
        <v>326</v>
      </c>
      <c r="B30" s="359" t="s">
        <v>698</v>
      </c>
      <c r="C30" s="348">
        <v>30000000</v>
      </c>
      <c r="D30" s="348">
        <v>30000000</v>
      </c>
      <c r="E30" s="331">
        <v>50546749</v>
      </c>
    </row>
    <row r="31" spans="1:5" s="357" customFormat="1" ht="12" customHeight="1">
      <c r="A31" s="309" t="s">
        <v>712</v>
      </c>
      <c r="B31" s="359" t="s">
        <v>710</v>
      </c>
      <c r="C31" s="348">
        <v>6800000</v>
      </c>
      <c r="D31" s="348">
        <v>6800000</v>
      </c>
      <c r="E31" s="331">
        <v>6962693</v>
      </c>
    </row>
    <row r="32" spans="1:5" s="357" customFormat="1" ht="12" customHeight="1">
      <c r="A32" s="309" t="s">
        <v>693</v>
      </c>
      <c r="B32" s="359" t="s">
        <v>327</v>
      </c>
      <c r="C32" s="348"/>
      <c r="D32" s="348"/>
      <c r="E32" s="331"/>
    </row>
    <row r="33" spans="1:5" s="357" customFormat="1" ht="12" customHeight="1" thickBot="1">
      <c r="A33" s="311" t="s">
        <v>694</v>
      </c>
      <c r="B33" s="339" t="s">
        <v>328</v>
      </c>
      <c r="C33" s="350">
        <v>800000</v>
      </c>
      <c r="D33" s="350">
        <v>800000</v>
      </c>
      <c r="E33" s="333">
        <v>2166835</v>
      </c>
    </row>
    <row r="34" spans="1:5" s="357" customFormat="1" ht="12" customHeight="1" thickBot="1">
      <c r="A34" s="315" t="s">
        <v>11</v>
      </c>
      <c r="B34" s="316" t="s">
        <v>329</v>
      </c>
      <c r="C34" s="347">
        <f>SUM(C35:C44)</f>
        <v>57479000</v>
      </c>
      <c r="D34" s="347">
        <f>SUM(D35:D44)</f>
        <v>58639500</v>
      </c>
      <c r="E34" s="330">
        <f>SUM(E35:E44)</f>
        <v>55252131</v>
      </c>
    </row>
    <row r="35" spans="1:5" s="357" customFormat="1" ht="12" customHeight="1">
      <c r="A35" s="310" t="s">
        <v>62</v>
      </c>
      <c r="B35" s="358" t="s">
        <v>330</v>
      </c>
      <c r="C35" s="349">
        <v>680000</v>
      </c>
      <c r="D35" s="349">
        <v>680000</v>
      </c>
      <c r="E35" s="332"/>
    </row>
    <row r="36" spans="1:5" s="357" customFormat="1" ht="12" customHeight="1">
      <c r="A36" s="309" t="s">
        <v>63</v>
      </c>
      <c r="B36" s="359" t="s">
        <v>331</v>
      </c>
      <c r="C36" s="348">
        <v>27904000</v>
      </c>
      <c r="D36" s="348">
        <v>28414500</v>
      </c>
      <c r="E36" s="331">
        <v>28406316</v>
      </c>
    </row>
    <row r="37" spans="1:5" s="357" customFormat="1" ht="12" customHeight="1">
      <c r="A37" s="309" t="s">
        <v>64</v>
      </c>
      <c r="B37" s="359" t="s">
        <v>332</v>
      </c>
      <c r="C37" s="348">
        <v>3300000</v>
      </c>
      <c r="D37" s="348">
        <v>3950000</v>
      </c>
      <c r="E37" s="331">
        <v>2989854</v>
      </c>
    </row>
    <row r="38" spans="1:5" s="357" customFormat="1" ht="12" customHeight="1">
      <c r="A38" s="309" t="s">
        <v>123</v>
      </c>
      <c r="B38" s="359" t="s">
        <v>333</v>
      </c>
      <c r="C38" s="348">
        <v>16350000</v>
      </c>
      <c r="D38" s="348">
        <v>16350000</v>
      </c>
      <c r="E38" s="331">
        <v>15049198</v>
      </c>
    </row>
    <row r="39" spans="1:5" s="357" customFormat="1" ht="12" customHeight="1">
      <c r="A39" s="309" t="s">
        <v>124</v>
      </c>
      <c r="B39" s="359" t="s">
        <v>334</v>
      </c>
      <c r="C39" s="348"/>
      <c r="D39" s="348"/>
      <c r="E39" s="331"/>
    </row>
    <row r="40" spans="1:5" s="357" customFormat="1" ht="12" customHeight="1">
      <c r="A40" s="309" t="s">
        <v>125</v>
      </c>
      <c r="B40" s="359" t="s">
        <v>335</v>
      </c>
      <c r="C40" s="348">
        <v>8925000</v>
      </c>
      <c r="D40" s="348">
        <v>8925000</v>
      </c>
      <c r="E40" s="331">
        <v>8457575</v>
      </c>
    </row>
    <row r="41" spans="1:5" s="357" customFormat="1" ht="12" customHeight="1">
      <c r="A41" s="309" t="s">
        <v>126</v>
      </c>
      <c r="B41" s="359" t="s">
        <v>336</v>
      </c>
      <c r="C41" s="348"/>
      <c r="D41" s="348"/>
      <c r="E41" s="331"/>
    </row>
    <row r="42" spans="1:5" s="357" customFormat="1" ht="12" customHeight="1">
      <c r="A42" s="309" t="s">
        <v>127</v>
      </c>
      <c r="B42" s="359" t="s">
        <v>337</v>
      </c>
      <c r="C42" s="348">
        <v>80000</v>
      </c>
      <c r="D42" s="348">
        <v>80000</v>
      </c>
      <c r="E42" s="331">
        <v>12382</v>
      </c>
    </row>
    <row r="43" spans="1:5" s="357" customFormat="1" ht="12" customHeight="1">
      <c r="A43" s="309" t="s">
        <v>338</v>
      </c>
      <c r="B43" s="359" t="s">
        <v>339</v>
      </c>
      <c r="C43" s="351"/>
      <c r="D43" s="351"/>
      <c r="E43" s="334"/>
    </row>
    <row r="44" spans="1:5" s="357" customFormat="1" ht="12" customHeight="1" thickBot="1">
      <c r="A44" s="311" t="s">
        <v>340</v>
      </c>
      <c r="B44" s="360" t="s">
        <v>341</v>
      </c>
      <c r="C44" s="352">
        <v>240000</v>
      </c>
      <c r="D44" s="352">
        <v>240000</v>
      </c>
      <c r="E44" s="335">
        <v>336806</v>
      </c>
    </row>
    <row r="45" spans="1:5" s="357" customFormat="1" ht="12" customHeight="1" thickBot="1">
      <c r="A45" s="315" t="s">
        <v>12</v>
      </c>
      <c r="B45" s="316" t="s">
        <v>342</v>
      </c>
      <c r="C45" s="347">
        <f>SUM(C46:C50)</f>
        <v>0</v>
      </c>
      <c r="D45" s="347">
        <f>SUM(D46:D50)</f>
        <v>0</v>
      </c>
      <c r="E45" s="330">
        <f>SUM(E46:E50)</f>
        <v>0</v>
      </c>
    </row>
    <row r="46" spans="1:5" s="357" customFormat="1" ht="12" customHeight="1">
      <c r="A46" s="310" t="s">
        <v>65</v>
      </c>
      <c r="B46" s="358" t="s">
        <v>343</v>
      </c>
      <c r="C46" s="368"/>
      <c r="D46" s="368"/>
      <c r="E46" s="336"/>
    </row>
    <row r="47" spans="1:5" s="357" customFormat="1" ht="12" customHeight="1">
      <c r="A47" s="309" t="s">
        <v>66</v>
      </c>
      <c r="B47" s="359" t="s">
        <v>344</v>
      </c>
      <c r="C47" s="351"/>
      <c r="D47" s="351"/>
      <c r="E47" s="334"/>
    </row>
    <row r="48" spans="1:5" s="357" customFormat="1" ht="12" customHeight="1">
      <c r="A48" s="309" t="s">
        <v>345</v>
      </c>
      <c r="B48" s="359" t="s">
        <v>346</v>
      </c>
      <c r="C48" s="351"/>
      <c r="D48" s="351"/>
      <c r="E48" s="334"/>
    </row>
    <row r="49" spans="1:5" s="357" customFormat="1" ht="12" customHeight="1">
      <c r="A49" s="309" t="s">
        <v>347</v>
      </c>
      <c r="B49" s="359" t="s">
        <v>348</v>
      </c>
      <c r="C49" s="351"/>
      <c r="D49" s="351"/>
      <c r="E49" s="334"/>
    </row>
    <row r="50" spans="1:5" s="357" customFormat="1" ht="12" customHeight="1" thickBot="1">
      <c r="A50" s="311" t="s">
        <v>349</v>
      </c>
      <c r="B50" s="360" t="s">
        <v>350</v>
      </c>
      <c r="C50" s="352"/>
      <c r="D50" s="352"/>
      <c r="E50" s="335"/>
    </row>
    <row r="51" spans="1:5" s="357" customFormat="1" ht="17.25" customHeight="1" thickBot="1">
      <c r="A51" s="315" t="s">
        <v>128</v>
      </c>
      <c r="B51" s="316" t="s">
        <v>351</v>
      </c>
      <c r="C51" s="347">
        <f>SUM(C52:C54)</f>
        <v>0</v>
      </c>
      <c r="D51" s="347">
        <f>SUM(D52:D54)</f>
        <v>0</v>
      </c>
      <c r="E51" s="330">
        <f>SUM(E52:E54)</f>
        <v>1490500</v>
      </c>
    </row>
    <row r="52" spans="1:5" s="357" customFormat="1" ht="12" customHeight="1">
      <c r="A52" s="310" t="s">
        <v>67</v>
      </c>
      <c r="B52" s="358" t="s">
        <v>352</v>
      </c>
      <c r="C52" s="349"/>
      <c r="D52" s="349"/>
      <c r="E52" s="332"/>
    </row>
    <row r="53" spans="1:5" s="357" customFormat="1" ht="12" customHeight="1">
      <c r="A53" s="309" t="s">
        <v>68</v>
      </c>
      <c r="B53" s="359" t="s">
        <v>353</v>
      </c>
      <c r="C53" s="348"/>
      <c r="D53" s="348"/>
      <c r="E53" s="331"/>
    </row>
    <row r="54" spans="1:5" s="357" customFormat="1" ht="12" customHeight="1">
      <c r="A54" s="309" t="s">
        <v>354</v>
      </c>
      <c r="B54" s="359" t="s">
        <v>355</v>
      </c>
      <c r="C54" s="348"/>
      <c r="D54" s="348"/>
      <c r="E54" s="331">
        <v>1490500</v>
      </c>
    </row>
    <row r="55" spans="1:5" s="357" customFormat="1" ht="12" customHeight="1" thickBot="1">
      <c r="A55" s="311" t="s">
        <v>356</v>
      </c>
      <c r="B55" s="360" t="s">
        <v>357</v>
      </c>
      <c r="C55" s="350"/>
      <c r="D55" s="350"/>
      <c r="E55" s="333"/>
    </row>
    <row r="56" spans="1:5" s="357" customFormat="1" ht="12" customHeight="1" thickBot="1">
      <c r="A56" s="315" t="s">
        <v>14</v>
      </c>
      <c r="B56" s="337" t="s">
        <v>358</v>
      </c>
      <c r="C56" s="347">
        <f>SUM(C57:C59)</f>
        <v>240000</v>
      </c>
      <c r="D56" s="347">
        <f>SUM(D57:D59)</f>
        <v>240000</v>
      </c>
      <c r="E56" s="330">
        <f>SUM(E57:E59)</f>
        <v>490000</v>
      </c>
    </row>
    <row r="57" spans="1:5" s="357" customFormat="1" ht="12" customHeight="1">
      <c r="A57" s="310" t="s">
        <v>129</v>
      </c>
      <c r="B57" s="358" t="s">
        <v>359</v>
      </c>
      <c r="C57" s="351"/>
      <c r="D57" s="351"/>
      <c r="E57" s="334"/>
    </row>
    <row r="58" spans="1:5" s="357" customFormat="1" ht="12" customHeight="1">
      <c r="A58" s="309" t="s">
        <v>130</v>
      </c>
      <c r="B58" s="359" t="s">
        <v>360</v>
      </c>
      <c r="C58" s="351">
        <v>240000</v>
      </c>
      <c r="D58" s="351">
        <v>240000</v>
      </c>
      <c r="E58" s="334">
        <v>236000</v>
      </c>
    </row>
    <row r="59" spans="1:5" s="357" customFormat="1" ht="12" customHeight="1">
      <c r="A59" s="309" t="s">
        <v>155</v>
      </c>
      <c r="B59" s="359" t="s">
        <v>361</v>
      </c>
      <c r="C59" s="351"/>
      <c r="D59" s="351"/>
      <c r="E59" s="334">
        <v>254000</v>
      </c>
    </row>
    <row r="60" spans="1:5" s="357" customFormat="1" ht="12" customHeight="1" thickBot="1">
      <c r="A60" s="311" t="s">
        <v>362</v>
      </c>
      <c r="B60" s="360" t="s">
        <v>363</v>
      </c>
      <c r="C60" s="351"/>
      <c r="D60" s="351"/>
      <c r="E60" s="334"/>
    </row>
    <row r="61" spans="1:5" s="357" customFormat="1" ht="12" customHeight="1" thickBot="1">
      <c r="A61" s="315" t="s">
        <v>15</v>
      </c>
      <c r="B61" s="316" t="s">
        <v>364</v>
      </c>
      <c r="C61" s="353">
        <f>+C6+C13+C20+C27+C34+C45+C51+C56</f>
        <v>548765000</v>
      </c>
      <c r="D61" s="353">
        <f>+D6+D13+D20+D27+D34+D45+D51+D56</f>
        <v>598325575</v>
      </c>
      <c r="E61" s="366">
        <f>+E6+E13+E20+E27+E34+E45+E51+E56</f>
        <v>633204506</v>
      </c>
    </row>
    <row r="62" spans="1:5" s="357" customFormat="1" ht="12" customHeight="1" thickBot="1">
      <c r="A62" s="369" t="s">
        <v>365</v>
      </c>
      <c r="B62" s="337" t="s">
        <v>366</v>
      </c>
      <c r="C62" s="347">
        <f>+C63+C64+C65</f>
        <v>0</v>
      </c>
      <c r="D62" s="347">
        <f>+D63+D64+D65</f>
        <v>0</v>
      </c>
      <c r="E62" s="330">
        <f>+E63+E64+E65</f>
        <v>0</v>
      </c>
    </row>
    <row r="63" spans="1:5" s="357" customFormat="1" ht="12" customHeight="1">
      <c r="A63" s="310" t="s">
        <v>367</v>
      </c>
      <c r="B63" s="358" t="s">
        <v>368</v>
      </c>
      <c r="C63" s="351"/>
      <c r="D63" s="351"/>
      <c r="E63" s="334"/>
    </row>
    <row r="64" spans="1:5" s="357" customFormat="1" ht="12" customHeight="1">
      <c r="A64" s="309" t="s">
        <v>369</v>
      </c>
      <c r="B64" s="359" t="s">
        <v>370</v>
      </c>
      <c r="C64" s="351"/>
      <c r="D64" s="351"/>
      <c r="E64" s="334"/>
    </row>
    <row r="65" spans="1:5" s="357" customFormat="1" ht="12" customHeight="1" thickBot="1">
      <c r="A65" s="311" t="s">
        <v>371</v>
      </c>
      <c r="B65" s="295" t="s">
        <v>416</v>
      </c>
      <c r="C65" s="351"/>
      <c r="D65" s="351"/>
      <c r="E65" s="334"/>
    </row>
    <row r="66" spans="1:5" s="357" customFormat="1" ht="12" customHeight="1" thickBot="1">
      <c r="A66" s="369" t="s">
        <v>373</v>
      </c>
      <c r="B66" s="337" t="s">
        <v>374</v>
      </c>
      <c r="C66" s="347">
        <f>+C67+C68+C69+C70</f>
        <v>0</v>
      </c>
      <c r="D66" s="347">
        <f>+D67+D68+D69+D70</f>
        <v>0</v>
      </c>
      <c r="E66" s="330">
        <f>+E67+E68+E69+E70</f>
        <v>0</v>
      </c>
    </row>
    <row r="67" spans="1:5" s="357" customFormat="1" ht="13.5" customHeight="1">
      <c r="A67" s="310" t="s">
        <v>106</v>
      </c>
      <c r="B67" s="358" t="s">
        <v>375</v>
      </c>
      <c r="C67" s="351"/>
      <c r="D67" s="351"/>
      <c r="E67" s="334"/>
    </row>
    <row r="68" spans="1:5" s="357" customFormat="1" ht="12" customHeight="1">
      <c r="A68" s="309" t="s">
        <v>107</v>
      </c>
      <c r="B68" s="359" t="s">
        <v>376</v>
      </c>
      <c r="C68" s="351"/>
      <c r="D68" s="351"/>
      <c r="E68" s="334"/>
    </row>
    <row r="69" spans="1:5" s="357" customFormat="1" ht="12" customHeight="1">
      <c r="A69" s="309" t="s">
        <v>377</v>
      </c>
      <c r="B69" s="359" t="s">
        <v>378</v>
      </c>
      <c r="C69" s="351"/>
      <c r="D69" s="351"/>
      <c r="E69" s="334"/>
    </row>
    <row r="70" spans="1:5" s="357" customFormat="1" ht="12" customHeight="1" thickBot="1">
      <c r="A70" s="311" t="s">
        <v>379</v>
      </c>
      <c r="B70" s="360" t="s">
        <v>380</v>
      </c>
      <c r="C70" s="351"/>
      <c r="D70" s="351"/>
      <c r="E70" s="334"/>
    </row>
    <row r="71" spans="1:5" s="357" customFormat="1" ht="12" customHeight="1" thickBot="1">
      <c r="A71" s="369" t="s">
        <v>381</v>
      </c>
      <c r="B71" s="337" t="s">
        <v>382</v>
      </c>
      <c r="C71" s="347">
        <f>+C72+C73</f>
        <v>65005000</v>
      </c>
      <c r="D71" s="347">
        <f>+D72+D73</f>
        <v>63134000</v>
      </c>
      <c r="E71" s="330">
        <f>+E72+E73</f>
        <v>63134000</v>
      </c>
    </row>
    <row r="72" spans="1:5" s="357" customFormat="1" ht="12" customHeight="1">
      <c r="A72" s="310" t="s">
        <v>383</v>
      </c>
      <c r="B72" s="358" t="s">
        <v>384</v>
      </c>
      <c r="C72" s="351">
        <v>65005000</v>
      </c>
      <c r="D72" s="351">
        <v>63134000</v>
      </c>
      <c r="E72" s="334">
        <v>63134000</v>
      </c>
    </row>
    <row r="73" spans="1:5" s="357" customFormat="1" ht="12" customHeight="1" thickBot="1">
      <c r="A73" s="311" t="s">
        <v>385</v>
      </c>
      <c r="B73" s="360" t="s">
        <v>386</v>
      </c>
      <c r="C73" s="351"/>
      <c r="D73" s="351"/>
      <c r="E73" s="334"/>
    </row>
    <row r="74" spans="1:5" s="357" customFormat="1" ht="12" customHeight="1" thickBot="1">
      <c r="A74" s="369" t="s">
        <v>387</v>
      </c>
      <c r="B74" s="337" t="s">
        <v>388</v>
      </c>
      <c r="C74" s="347">
        <f>+C75+C76+C77</f>
        <v>0</v>
      </c>
      <c r="D74" s="347">
        <f>+D75+D76+D77</f>
        <v>0</v>
      </c>
      <c r="E74" s="330">
        <f>+E75+E76+E77</f>
        <v>7977389</v>
      </c>
    </row>
    <row r="75" spans="1:5" s="357" customFormat="1" ht="12" customHeight="1">
      <c r="A75" s="310" t="s">
        <v>389</v>
      </c>
      <c r="B75" s="358" t="s">
        <v>390</v>
      </c>
      <c r="C75" s="351"/>
      <c r="D75" s="351"/>
      <c r="E75" s="334">
        <v>7977389</v>
      </c>
    </row>
    <row r="76" spans="1:5" s="357" customFormat="1" ht="12" customHeight="1">
      <c r="A76" s="309" t="s">
        <v>391</v>
      </c>
      <c r="B76" s="359" t="s">
        <v>392</v>
      </c>
      <c r="C76" s="351"/>
      <c r="D76" s="351"/>
      <c r="E76" s="334"/>
    </row>
    <row r="77" spans="1:5" s="357" customFormat="1" ht="12" customHeight="1" thickBot="1">
      <c r="A77" s="311" t="s">
        <v>393</v>
      </c>
      <c r="B77" s="339" t="s">
        <v>394</v>
      </c>
      <c r="C77" s="351"/>
      <c r="D77" s="351"/>
      <c r="E77" s="334"/>
    </row>
    <row r="78" spans="1:5" s="357" customFormat="1" ht="12" customHeight="1" thickBot="1">
      <c r="A78" s="369" t="s">
        <v>395</v>
      </c>
      <c r="B78" s="337" t="s">
        <v>396</v>
      </c>
      <c r="C78" s="347">
        <f>+C79+C80+C81+C82</f>
        <v>0</v>
      </c>
      <c r="D78" s="347">
        <f>+D79+D80+D81+D82</f>
        <v>0</v>
      </c>
      <c r="E78" s="330">
        <f>+E79+E80+E81+E82</f>
        <v>0</v>
      </c>
    </row>
    <row r="79" spans="1:5" s="357" customFormat="1" ht="12" customHeight="1">
      <c r="A79" s="361" t="s">
        <v>397</v>
      </c>
      <c r="B79" s="358" t="s">
        <v>398</v>
      </c>
      <c r="C79" s="351"/>
      <c r="D79" s="351"/>
      <c r="E79" s="334"/>
    </row>
    <row r="80" spans="1:5" s="357" customFormat="1" ht="12" customHeight="1">
      <c r="A80" s="362" t="s">
        <v>399</v>
      </c>
      <c r="B80" s="359" t="s">
        <v>400</v>
      </c>
      <c r="C80" s="351"/>
      <c r="D80" s="351"/>
      <c r="E80" s="334"/>
    </row>
    <row r="81" spans="1:5" s="357" customFormat="1" ht="12" customHeight="1">
      <c r="A81" s="362" t="s">
        <v>401</v>
      </c>
      <c r="B81" s="359" t="s">
        <v>402</v>
      </c>
      <c r="C81" s="351"/>
      <c r="D81" s="351"/>
      <c r="E81" s="334"/>
    </row>
    <row r="82" spans="1:5" s="357" customFormat="1" ht="12" customHeight="1" thickBot="1">
      <c r="A82" s="370" t="s">
        <v>403</v>
      </c>
      <c r="B82" s="339" t="s">
        <v>404</v>
      </c>
      <c r="C82" s="351"/>
      <c r="D82" s="351"/>
      <c r="E82" s="334"/>
    </row>
    <row r="83" spans="1:5" s="357" customFormat="1" ht="12" customHeight="1" thickBot="1">
      <c r="A83" s="369" t="s">
        <v>405</v>
      </c>
      <c r="B83" s="337" t="s">
        <v>406</v>
      </c>
      <c r="C83" s="372"/>
      <c r="D83" s="372"/>
      <c r="E83" s="373"/>
    </row>
    <row r="84" spans="1:5" s="357" customFormat="1" ht="12" customHeight="1" thickBot="1">
      <c r="A84" s="369" t="s">
        <v>407</v>
      </c>
      <c r="B84" s="293" t="s">
        <v>408</v>
      </c>
      <c r="C84" s="353">
        <f>+C62+C66+C71+C74+C78+C83</f>
        <v>65005000</v>
      </c>
      <c r="D84" s="353">
        <f>+D62+D66+D71+D74+D78+D83</f>
        <v>63134000</v>
      </c>
      <c r="E84" s="366">
        <f>+E62+E66+E71+E74+E78+E83</f>
        <v>71111389</v>
      </c>
    </row>
    <row r="85" spans="1:5" s="357" customFormat="1" ht="12" customHeight="1" thickBot="1">
      <c r="A85" s="371" t="s">
        <v>409</v>
      </c>
      <c r="B85" s="296" t="s">
        <v>410</v>
      </c>
      <c r="C85" s="353">
        <f>+C61+C84</f>
        <v>613770000</v>
      </c>
      <c r="D85" s="353">
        <f>+D61+D84</f>
        <v>661459575</v>
      </c>
      <c r="E85" s="366">
        <f>+E61+E84</f>
        <v>704315895</v>
      </c>
    </row>
    <row r="86" spans="1:5" s="357" customFormat="1" ht="12" customHeight="1">
      <c r="A86" s="291"/>
      <c r="B86" s="291"/>
      <c r="C86" s="292"/>
      <c r="D86" s="292"/>
      <c r="E86" s="292"/>
    </row>
    <row r="87" spans="1:5" ht="16.5" customHeight="1">
      <c r="A87" s="646" t="s">
        <v>36</v>
      </c>
      <c r="B87" s="646"/>
      <c r="C87" s="646"/>
      <c r="D87" s="646"/>
      <c r="E87" s="646"/>
    </row>
    <row r="88" spans="1:5" s="363" customFormat="1" ht="16.5" customHeight="1" thickBot="1">
      <c r="A88" s="46" t="s">
        <v>110</v>
      </c>
      <c r="B88" s="46"/>
      <c r="C88" s="324"/>
      <c r="D88" s="324"/>
      <c r="E88" s="324" t="str">
        <f>E2</f>
        <v>Forintban!</v>
      </c>
    </row>
    <row r="89" spans="1:5" s="363" customFormat="1" ht="16.5" customHeight="1">
      <c r="A89" s="647" t="s">
        <v>57</v>
      </c>
      <c r="B89" s="649" t="s">
        <v>173</v>
      </c>
      <c r="C89" s="651" t="str">
        <f>+C3</f>
        <v>2016. évi</v>
      </c>
      <c r="D89" s="651"/>
      <c r="E89" s="652"/>
    </row>
    <row r="90" spans="1:5" ht="37.5" customHeight="1" thickBot="1">
      <c r="A90" s="648"/>
      <c r="B90" s="650"/>
      <c r="C90" s="47" t="s">
        <v>174</v>
      </c>
      <c r="D90" s="47" t="s">
        <v>179</v>
      </c>
      <c r="E90" s="48" t="s">
        <v>180</v>
      </c>
    </row>
    <row r="91" spans="1:5" s="356" customFormat="1" ht="12" customHeight="1" thickBot="1">
      <c r="A91" s="320" t="s">
        <v>411</v>
      </c>
      <c r="B91" s="321" t="s">
        <v>412</v>
      </c>
      <c r="C91" s="321" t="s">
        <v>413</v>
      </c>
      <c r="D91" s="321" t="s">
        <v>414</v>
      </c>
      <c r="E91" s="322" t="s">
        <v>415</v>
      </c>
    </row>
    <row r="92" spans="1:5" ht="12" customHeight="1" thickBot="1">
      <c r="A92" s="317" t="s">
        <v>7</v>
      </c>
      <c r="B92" s="319" t="s">
        <v>417</v>
      </c>
      <c r="C92" s="346">
        <f>SUM(C93:C97)</f>
        <v>530021000</v>
      </c>
      <c r="D92" s="346">
        <f>SUM(D93:D97)</f>
        <v>605441246</v>
      </c>
      <c r="E92" s="301">
        <f>SUM(E93:E97)</f>
        <v>571352663</v>
      </c>
    </row>
    <row r="93" spans="1:5" ht="12" customHeight="1">
      <c r="A93" s="312" t="s">
        <v>69</v>
      </c>
      <c r="B93" s="305" t="s">
        <v>37</v>
      </c>
      <c r="C93" s="77">
        <v>128624000</v>
      </c>
      <c r="D93" s="77">
        <v>152969190</v>
      </c>
      <c r="E93" s="300">
        <v>147559406</v>
      </c>
    </row>
    <row r="94" spans="1:5" ht="12" customHeight="1">
      <c r="A94" s="309" t="s">
        <v>70</v>
      </c>
      <c r="B94" s="303" t="s">
        <v>131</v>
      </c>
      <c r="C94" s="348">
        <v>32993000</v>
      </c>
      <c r="D94" s="348">
        <v>38924994</v>
      </c>
      <c r="E94" s="331">
        <v>38124433</v>
      </c>
    </row>
    <row r="95" spans="1:5" ht="12" customHeight="1">
      <c r="A95" s="309" t="s">
        <v>71</v>
      </c>
      <c r="B95" s="303" t="s">
        <v>98</v>
      </c>
      <c r="C95" s="350">
        <v>192716000</v>
      </c>
      <c r="D95" s="350">
        <v>212153027</v>
      </c>
      <c r="E95" s="333">
        <v>188704800</v>
      </c>
    </row>
    <row r="96" spans="1:5" ht="12" customHeight="1">
      <c r="A96" s="309" t="s">
        <v>72</v>
      </c>
      <c r="B96" s="306" t="s">
        <v>132</v>
      </c>
      <c r="C96" s="350">
        <v>9400000</v>
      </c>
      <c r="D96" s="350">
        <v>11089100</v>
      </c>
      <c r="E96" s="333">
        <v>8815610</v>
      </c>
    </row>
    <row r="97" spans="1:5" ht="12" customHeight="1">
      <c r="A97" s="309" t="s">
        <v>81</v>
      </c>
      <c r="B97" s="314" t="s">
        <v>133</v>
      </c>
      <c r="C97" s="350">
        <v>166288000</v>
      </c>
      <c r="D97" s="350">
        <v>190304935</v>
      </c>
      <c r="E97" s="333">
        <v>188148414</v>
      </c>
    </row>
    <row r="98" spans="1:5" ht="12" customHeight="1">
      <c r="A98" s="309" t="s">
        <v>73</v>
      </c>
      <c r="B98" s="303" t="s">
        <v>418</v>
      </c>
      <c r="C98" s="350"/>
      <c r="D98" s="350">
        <v>6435435</v>
      </c>
      <c r="E98" s="333">
        <v>6435435</v>
      </c>
    </row>
    <row r="99" spans="1:5" ht="12" customHeight="1">
      <c r="A99" s="309" t="s">
        <v>74</v>
      </c>
      <c r="B99" s="326" t="s">
        <v>419</v>
      </c>
      <c r="C99" s="350"/>
      <c r="D99" s="350"/>
      <c r="E99" s="333"/>
    </row>
    <row r="100" spans="1:5" ht="12" customHeight="1">
      <c r="A100" s="309" t="s">
        <v>82</v>
      </c>
      <c r="B100" s="327" t="s">
        <v>420</v>
      </c>
      <c r="C100" s="350"/>
      <c r="D100" s="350"/>
      <c r="E100" s="333"/>
    </row>
    <row r="101" spans="1:5" ht="12" customHeight="1">
      <c r="A101" s="309" t="s">
        <v>83</v>
      </c>
      <c r="B101" s="327" t="s">
        <v>421</v>
      </c>
      <c r="C101" s="350"/>
      <c r="D101" s="350"/>
      <c r="E101" s="333"/>
    </row>
    <row r="102" spans="1:5" ht="12" customHeight="1">
      <c r="A102" s="309" t="s">
        <v>84</v>
      </c>
      <c r="B102" s="326" t="s">
        <v>422</v>
      </c>
      <c r="C102" s="350">
        <v>91538000</v>
      </c>
      <c r="D102" s="350">
        <v>89113000</v>
      </c>
      <c r="E102" s="333">
        <v>87481689</v>
      </c>
    </row>
    <row r="103" spans="1:5" ht="12" customHeight="1">
      <c r="A103" s="309" t="s">
        <v>85</v>
      </c>
      <c r="B103" s="326" t="s">
        <v>423</v>
      </c>
      <c r="C103" s="350"/>
      <c r="D103" s="350"/>
      <c r="E103" s="333"/>
    </row>
    <row r="104" spans="1:5" ht="12" customHeight="1">
      <c r="A104" s="309" t="s">
        <v>87</v>
      </c>
      <c r="B104" s="327" t="s">
        <v>424</v>
      </c>
      <c r="C104" s="350"/>
      <c r="D104" s="350"/>
      <c r="E104" s="333"/>
    </row>
    <row r="105" spans="1:5" ht="12" customHeight="1">
      <c r="A105" s="308" t="s">
        <v>134</v>
      </c>
      <c r="B105" s="328" t="s">
        <v>425</v>
      </c>
      <c r="C105" s="350"/>
      <c r="D105" s="350"/>
      <c r="E105" s="333"/>
    </row>
    <row r="106" spans="1:5" ht="12" customHeight="1">
      <c r="A106" s="309" t="s">
        <v>426</v>
      </c>
      <c r="B106" s="328" t="s">
        <v>427</v>
      </c>
      <c r="C106" s="350"/>
      <c r="D106" s="350"/>
      <c r="E106" s="333"/>
    </row>
    <row r="107" spans="1:5" ht="12" customHeight="1" thickBot="1">
      <c r="A107" s="313" t="s">
        <v>428</v>
      </c>
      <c r="B107" s="329" t="s">
        <v>429</v>
      </c>
      <c r="C107" s="78">
        <v>74750000</v>
      </c>
      <c r="D107" s="78">
        <v>94756500</v>
      </c>
      <c r="E107" s="294">
        <v>94231290</v>
      </c>
    </row>
    <row r="108" spans="1:5" ht="12" customHeight="1" thickBot="1">
      <c r="A108" s="315" t="s">
        <v>8</v>
      </c>
      <c r="B108" s="318" t="s">
        <v>430</v>
      </c>
      <c r="C108" s="347">
        <f>+C109+C111+C113</f>
        <v>25511000</v>
      </c>
      <c r="D108" s="347">
        <f>+D109+D111+D113</f>
        <v>36780262</v>
      </c>
      <c r="E108" s="330">
        <f>+E109+E111+E113</f>
        <v>27955750</v>
      </c>
    </row>
    <row r="109" spans="1:5" ht="12" customHeight="1">
      <c r="A109" s="310" t="s">
        <v>75</v>
      </c>
      <c r="B109" s="303" t="s">
        <v>154</v>
      </c>
      <c r="C109" s="349">
        <v>18277000</v>
      </c>
      <c r="D109" s="349">
        <v>20783907</v>
      </c>
      <c r="E109" s="332">
        <v>17037352</v>
      </c>
    </row>
    <row r="110" spans="1:5" ht="12" customHeight="1">
      <c r="A110" s="310" t="s">
        <v>76</v>
      </c>
      <c r="B110" s="307" t="s">
        <v>431</v>
      </c>
      <c r="C110" s="349"/>
      <c r="D110" s="349"/>
      <c r="E110" s="332"/>
    </row>
    <row r="111" spans="1:5" ht="15.75">
      <c r="A111" s="310" t="s">
        <v>77</v>
      </c>
      <c r="B111" s="307" t="s">
        <v>135</v>
      </c>
      <c r="C111" s="348">
        <v>6934000</v>
      </c>
      <c r="D111" s="348">
        <v>15696355</v>
      </c>
      <c r="E111" s="331">
        <v>10918398</v>
      </c>
    </row>
    <row r="112" spans="1:5" ht="12" customHeight="1">
      <c r="A112" s="310" t="s">
        <v>78</v>
      </c>
      <c r="B112" s="307" t="s">
        <v>432</v>
      </c>
      <c r="C112" s="348"/>
      <c r="D112" s="348"/>
      <c r="E112" s="331"/>
    </row>
    <row r="113" spans="1:5" ht="12" customHeight="1">
      <c r="A113" s="310" t="s">
        <v>79</v>
      </c>
      <c r="B113" s="339" t="s">
        <v>156</v>
      </c>
      <c r="C113" s="348">
        <v>300000</v>
      </c>
      <c r="D113" s="348">
        <v>300000</v>
      </c>
      <c r="E113" s="331"/>
    </row>
    <row r="114" spans="1:5" ht="21.75" customHeight="1">
      <c r="A114" s="310" t="s">
        <v>86</v>
      </c>
      <c r="B114" s="338" t="s">
        <v>433</v>
      </c>
      <c r="C114" s="348"/>
      <c r="D114" s="348"/>
      <c r="E114" s="331"/>
    </row>
    <row r="115" spans="1:5" ht="24" customHeight="1">
      <c r="A115" s="310" t="s">
        <v>88</v>
      </c>
      <c r="B115" s="354" t="s">
        <v>434</v>
      </c>
      <c r="C115" s="348"/>
      <c r="D115" s="348"/>
      <c r="E115" s="331"/>
    </row>
    <row r="116" spans="1:5" ht="12" customHeight="1">
      <c r="A116" s="310" t="s">
        <v>136</v>
      </c>
      <c r="B116" s="327" t="s">
        <v>421</v>
      </c>
      <c r="C116" s="348"/>
      <c r="D116" s="348"/>
      <c r="E116" s="331"/>
    </row>
    <row r="117" spans="1:5" ht="12" customHeight="1">
      <c r="A117" s="310" t="s">
        <v>137</v>
      </c>
      <c r="B117" s="327" t="s">
        <v>435</v>
      </c>
      <c r="C117" s="348"/>
      <c r="D117" s="348"/>
      <c r="E117" s="331"/>
    </row>
    <row r="118" spans="1:5" ht="12" customHeight="1">
      <c r="A118" s="310" t="s">
        <v>138</v>
      </c>
      <c r="B118" s="327" t="s">
        <v>436</v>
      </c>
      <c r="C118" s="348"/>
      <c r="D118" s="348"/>
      <c r="E118" s="331"/>
    </row>
    <row r="119" spans="1:5" s="374" customFormat="1" ht="12" customHeight="1">
      <c r="A119" s="310" t="s">
        <v>437</v>
      </c>
      <c r="B119" s="327" t="s">
        <v>424</v>
      </c>
      <c r="C119" s="348">
        <v>300000</v>
      </c>
      <c r="D119" s="348">
        <v>300000</v>
      </c>
      <c r="E119" s="331"/>
    </row>
    <row r="120" spans="1:5" ht="12" customHeight="1">
      <c r="A120" s="310" t="s">
        <v>438</v>
      </c>
      <c r="B120" s="327" t="s">
        <v>439</v>
      </c>
      <c r="C120" s="348"/>
      <c r="D120" s="348"/>
      <c r="E120" s="331"/>
    </row>
    <row r="121" spans="1:5" ht="12" customHeight="1" thickBot="1">
      <c r="A121" s="308" t="s">
        <v>440</v>
      </c>
      <c r="B121" s="327" t="s">
        <v>441</v>
      </c>
      <c r="C121" s="350"/>
      <c r="D121" s="350"/>
      <c r="E121" s="333"/>
    </row>
    <row r="122" spans="1:5" ht="12" customHeight="1" thickBot="1">
      <c r="A122" s="315" t="s">
        <v>9</v>
      </c>
      <c r="B122" s="323" t="s">
        <v>442</v>
      </c>
      <c r="C122" s="347">
        <f>+C123+C124</f>
        <v>50000000</v>
      </c>
      <c r="D122" s="347">
        <f>+D123+D124</f>
        <v>10999846</v>
      </c>
      <c r="E122" s="330">
        <f>+E123+E124</f>
        <v>0</v>
      </c>
    </row>
    <row r="123" spans="1:5" ht="12" customHeight="1">
      <c r="A123" s="310" t="s">
        <v>58</v>
      </c>
      <c r="B123" s="304" t="s">
        <v>45</v>
      </c>
      <c r="C123" s="349">
        <v>50000000</v>
      </c>
      <c r="D123" s="349">
        <v>10999846</v>
      </c>
      <c r="E123" s="332"/>
    </row>
    <row r="124" spans="1:5" ht="12" customHeight="1" thickBot="1">
      <c r="A124" s="311" t="s">
        <v>59</v>
      </c>
      <c r="B124" s="307" t="s">
        <v>46</v>
      </c>
      <c r="C124" s="350"/>
      <c r="D124" s="350"/>
      <c r="E124" s="333"/>
    </row>
    <row r="125" spans="1:5" ht="12" customHeight="1" thickBot="1">
      <c r="A125" s="315" t="s">
        <v>10</v>
      </c>
      <c r="B125" s="323" t="s">
        <v>443</v>
      </c>
      <c r="C125" s="347">
        <f>+C92+C108+C122</f>
        <v>605532000</v>
      </c>
      <c r="D125" s="347">
        <f>+D92+D108+D122</f>
        <v>653221354</v>
      </c>
      <c r="E125" s="330">
        <f>+E92+E108+E122</f>
        <v>599308413</v>
      </c>
    </row>
    <row r="126" spans="1:5" ht="12" customHeight="1" thickBot="1">
      <c r="A126" s="315" t="s">
        <v>11</v>
      </c>
      <c r="B126" s="323" t="s">
        <v>444</v>
      </c>
      <c r="C126" s="347">
        <f>+C127+C128+C129</f>
        <v>0</v>
      </c>
      <c r="D126" s="347">
        <f>+D127+D128+D129</f>
        <v>0</v>
      </c>
      <c r="E126" s="330">
        <f>+E127+E128+E129</f>
        <v>0</v>
      </c>
    </row>
    <row r="127" spans="1:5" ht="12" customHeight="1">
      <c r="A127" s="310" t="s">
        <v>62</v>
      </c>
      <c r="B127" s="304" t="s">
        <v>445</v>
      </c>
      <c r="C127" s="348"/>
      <c r="D127" s="348"/>
      <c r="E127" s="331"/>
    </row>
    <row r="128" spans="1:5" ht="12" customHeight="1">
      <c r="A128" s="310" t="s">
        <v>63</v>
      </c>
      <c r="B128" s="304" t="s">
        <v>446</v>
      </c>
      <c r="C128" s="348"/>
      <c r="D128" s="348"/>
      <c r="E128" s="331"/>
    </row>
    <row r="129" spans="1:5" ht="12" customHeight="1" thickBot="1">
      <c r="A129" s="308" t="s">
        <v>64</v>
      </c>
      <c r="B129" s="302" t="s">
        <v>447</v>
      </c>
      <c r="C129" s="348"/>
      <c r="D129" s="348"/>
      <c r="E129" s="331"/>
    </row>
    <row r="130" spans="1:5" ht="12" customHeight="1" thickBot="1">
      <c r="A130" s="315" t="s">
        <v>12</v>
      </c>
      <c r="B130" s="323" t="s">
        <v>448</v>
      </c>
      <c r="C130" s="347">
        <f>+C131+C132+C134+C133</f>
        <v>0</v>
      </c>
      <c r="D130" s="347">
        <f>+D131+D132+D134+D133</f>
        <v>0</v>
      </c>
      <c r="E130" s="330">
        <f>+E131+E132+E134+E133</f>
        <v>0</v>
      </c>
    </row>
    <row r="131" spans="1:5" ht="12" customHeight="1">
      <c r="A131" s="310" t="s">
        <v>65</v>
      </c>
      <c r="B131" s="304" t="s">
        <v>449</v>
      </c>
      <c r="C131" s="348"/>
      <c r="D131" s="348"/>
      <c r="E131" s="331"/>
    </row>
    <row r="132" spans="1:5" ht="12" customHeight="1">
      <c r="A132" s="310" t="s">
        <v>66</v>
      </c>
      <c r="B132" s="304" t="s">
        <v>450</v>
      </c>
      <c r="C132" s="348"/>
      <c r="D132" s="348"/>
      <c r="E132" s="331"/>
    </row>
    <row r="133" spans="1:5" ht="12" customHeight="1">
      <c r="A133" s="310" t="s">
        <v>345</v>
      </c>
      <c r="B133" s="304" t="s">
        <v>451</v>
      </c>
      <c r="C133" s="348"/>
      <c r="D133" s="348"/>
      <c r="E133" s="331"/>
    </row>
    <row r="134" spans="1:5" ht="12" customHeight="1" thickBot="1">
      <c r="A134" s="308" t="s">
        <v>347</v>
      </c>
      <c r="B134" s="302" t="s">
        <v>452</v>
      </c>
      <c r="C134" s="348"/>
      <c r="D134" s="348"/>
      <c r="E134" s="331"/>
    </row>
    <row r="135" spans="1:5" ht="12" customHeight="1" thickBot="1">
      <c r="A135" s="315" t="s">
        <v>13</v>
      </c>
      <c r="B135" s="323" t="s">
        <v>453</v>
      </c>
      <c r="C135" s="353">
        <f>+C136+C137+C138+C139</f>
        <v>8238000</v>
      </c>
      <c r="D135" s="353">
        <f>+D136+D137+D138+D139</f>
        <v>8238215</v>
      </c>
      <c r="E135" s="366">
        <f>+E136+E137+E138+E139</f>
        <v>8238215</v>
      </c>
    </row>
    <row r="136" spans="1:5" ht="12" customHeight="1">
      <c r="A136" s="310" t="s">
        <v>67</v>
      </c>
      <c r="B136" s="304" t="s">
        <v>454</v>
      </c>
      <c r="C136" s="348"/>
      <c r="D136" s="348"/>
      <c r="E136" s="331"/>
    </row>
    <row r="137" spans="1:5" ht="12" customHeight="1">
      <c r="A137" s="310" t="s">
        <v>68</v>
      </c>
      <c r="B137" s="304" t="s">
        <v>455</v>
      </c>
      <c r="C137" s="348">
        <v>8238000</v>
      </c>
      <c r="D137" s="348">
        <v>8238215</v>
      </c>
      <c r="E137" s="331">
        <v>8238215</v>
      </c>
    </row>
    <row r="138" spans="1:5" ht="12" customHeight="1">
      <c r="A138" s="310" t="s">
        <v>354</v>
      </c>
      <c r="B138" s="304" t="s">
        <v>456</v>
      </c>
      <c r="C138" s="348"/>
      <c r="D138" s="348"/>
      <c r="E138" s="331"/>
    </row>
    <row r="139" spans="1:5" ht="12" customHeight="1" thickBot="1">
      <c r="A139" s="308" t="s">
        <v>356</v>
      </c>
      <c r="B139" s="302" t="s">
        <v>457</v>
      </c>
      <c r="C139" s="348"/>
      <c r="D139" s="348"/>
      <c r="E139" s="331"/>
    </row>
    <row r="140" spans="1:9" ht="15" customHeight="1" thickBot="1">
      <c r="A140" s="315" t="s">
        <v>14</v>
      </c>
      <c r="B140" s="323" t="s">
        <v>458</v>
      </c>
      <c r="C140" s="79">
        <f>+C141+C142+C143+C144</f>
        <v>0</v>
      </c>
      <c r="D140" s="79">
        <f>+D141+D142+D143+D144</f>
        <v>0</v>
      </c>
      <c r="E140" s="299">
        <f>+E141+E142+E143+E144</f>
        <v>0</v>
      </c>
      <c r="F140" s="364"/>
      <c r="G140" s="365"/>
      <c r="H140" s="365"/>
      <c r="I140" s="365"/>
    </row>
    <row r="141" spans="1:5" s="357" customFormat="1" ht="12.75" customHeight="1">
      <c r="A141" s="310" t="s">
        <v>129</v>
      </c>
      <c r="B141" s="304" t="s">
        <v>459</v>
      </c>
      <c r="C141" s="348"/>
      <c r="D141" s="348"/>
      <c r="E141" s="331"/>
    </row>
    <row r="142" spans="1:5" ht="12.75" customHeight="1">
      <c r="A142" s="310" t="s">
        <v>130</v>
      </c>
      <c r="B142" s="304" t="s">
        <v>460</v>
      </c>
      <c r="C142" s="348"/>
      <c r="D142" s="348"/>
      <c r="E142" s="331"/>
    </row>
    <row r="143" spans="1:5" ht="12.75" customHeight="1">
      <c r="A143" s="310" t="s">
        <v>155</v>
      </c>
      <c r="B143" s="304" t="s">
        <v>461</v>
      </c>
      <c r="C143" s="348"/>
      <c r="D143" s="348"/>
      <c r="E143" s="331"/>
    </row>
    <row r="144" spans="1:5" ht="12.75" customHeight="1" thickBot="1">
      <c r="A144" s="310" t="s">
        <v>362</v>
      </c>
      <c r="B144" s="304" t="s">
        <v>462</v>
      </c>
      <c r="C144" s="348"/>
      <c r="D144" s="348"/>
      <c r="E144" s="331"/>
    </row>
    <row r="145" spans="1:5" ht="16.5" thickBot="1">
      <c r="A145" s="315" t="s">
        <v>15</v>
      </c>
      <c r="B145" s="323" t="s">
        <v>463</v>
      </c>
      <c r="C145" s="297">
        <f>+C126+C130+C135+C140</f>
        <v>8238000</v>
      </c>
      <c r="D145" s="297">
        <f>+D126+D130+D135+D140</f>
        <v>8238215</v>
      </c>
      <c r="E145" s="298">
        <f>+E126+E130+E135+E140</f>
        <v>8238215</v>
      </c>
    </row>
    <row r="146" spans="1:5" ht="16.5" thickBot="1">
      <c r="A146" s="340" t="s">
        <v>16</v>
      </c>
      <c r="B146" s="343" t="s">
        <v>464</v>
      </c>
      <c r="C146" s="297">
        <f>+C125+C145</f>
        <v>613770000</v>
      </c>
      <c r="D146" s="297">
        <f>+D125+D145</f>
        <v>661459569</v>
      </c>
      <c r="E146" s="298">
        <f>+E125+E145</f>
        <v>607546628</v>
      </c>
    </row>
    <row r="148" spans="1:5" ht="18.75" customHeight="1">
      <c r="A148" s="645" t="s">
        <v>465</v>
      </c>
      <c r="B148" s="645"/>
      <c r="C148" s="645"/>
      <c r="D148" s="645"/>
      <c r="E148" s="645"/>
    </row>
    <row r="149" spans="1:5" ht="13.5" customHeight="1" thickBot="1">
      <c r="A149" s="325" t="s">
        <v>111</v>
      </c>
      <c r="B149" s="325"/>
      <c r="C149" s="355"/>
      <c r="E149" s="342" t="str">
        <f>E88</f>
        <v>Forintban!</v>
      </c>
    </row>
    <row r="150" spans="1:5" ht="21.75" thickBot="1">
      <c r="A150" s="315">
        <v>1</v>
      </c>
      <c r="B150" s="318" t="s">
        <v>466</v>
      </c>
      <c r="C150" s="341">
        <f>+C61-C125</f>
        <v>-56767000</v>
      </c>
      <c r="D150" s="341">
        <f>+D61-D125</f>
        <v>-54895779</v>
      </c>
      <c r="E150" s="341">
        <f>+E61-E125</f>
        <v>33896093</v>
      </c>
    </row>
    <row r="151" spans="1:5" ht="21.75" thickBot="1">
      <c r="A151" s="315" t="s">
        <v>8</v>
      </c>
      <c r="B151" s="318" t="s">
        <v>467</v>
      </c>
      <c r="C151" s="341">
        <f>+C84-C145</f>
        <v>56767000</v>
      </c>
      <c r="D151" s="341">
        <f>+D84-D145</f>
        <v>54895785</v>
      </c>
      <c r="E151" s="341">
        <f>+E84-E145</f>
        <v>62873174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Balatonszárszói Önkormányzat
2016. ÉVI ZÁRSZÁMADÁSÁNAK PÉNZÜGYI MÉRLEGE&amp;10
&amp;R&amp;"Times New Roman CE,Félkövér dőlt"&amp;11 1.1. melléklet a 9/2017. (V.30.)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45" zoomScaleSheetLayoutView="145" workbookViewId="0" topLeftCell="A1">
      <selection activeCell="E1" sqref="E1"/>
    </sheetView>
  </sheetViews>
  <sheetFormatPr defaultColWidth="9.00390625" defaultRowHeight="12.75"/>
  <cols>
    <col min="1" max="1" width="18.625" style="518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53" customFormat="1" ht="21" customHeight="1" thickBot="1">
      <c r="A1" s="452"/>
      <c r="B1" s="454"/>
      <c r="C1" s="499"/>
      <c r="D1" s="499"/>
      <c r="E1" s="589" t="str">
        <f>+CONCATENATE("8.1. melléklet a 9/",LEFT(ÖSSZEFÜGGÉSEK!A4,4)+1,". (V.30.) önkormányzati rendelethez")</f>
        <v>8.1. melléklet a 9/2017. (V.30.) önkormányzati rendelethez</v>
      </c>
    </row>
    <row r="2" spans="1:5" s="500" customFormat="1" ht="25.5" customHeight="1">
      <c r="A2" s="480" t="s">
        <v>145</v>
      </c>
      <c r="B2" s="688" t="s">
        <v>733</v>
      </c>
      <c r="C2" s="689"/>
      <c r="D2" s="690"/>
      <c r="E2" s="523" t="s">
        <v>48</v>
      </c>
    </row>
    <row r="3" spans="1:5" s="500" customFormat="1" ht="24.75" thickBot="1">
      <c r="A3" s="498" t="s">
        <v>144</v>
      </c>
      <c r="B3" s="691" t="s">
        <v>543</v>
      </c>
      <c r="C3" s="694"/>
      <c r="D3" s="695"/>
      <c r="E3" s="524" t="s">
        <v>41</v>
      </c>
    </row>
    <row r="4" spans="1:5" s="501" customFormat="1" ht="15.75" customHeight="1" thickBot="1">
      <c r="A4" s="455"/>
      <c r="B4" s="455"/>
      <c r="C4" s="456"/>
      <c r="D4" s="456"/>
      <c r="E4" s="456" t="str">
        <f>'7.4. sz. mell'!E4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476" customFormat="1" ht="12" customHeight="1" thickBot="1">
      <c r="A8" s="450" t="s">
        <v>7</v>
      </c>
      <c r="B8" s="514" t="s">
        <v>552</v>
      </c>
      <c r="C8" s="382">
        <f>SUM(C9:C18)</f>
        <v>8915000</v>
      </c>
      <c r="D8" s="543">
        <f>SUM(D9:D18)</f>
        <v>8915000</v>
      </c>
      <c r="E8" s="520">
        <f>SUM(E9:E18)</f>
        <v>7251471</v>
      </c>
    </row>
    <row r="9" spans="1:5" s="476" customFormat="1" ht="12" customHeight="1">
      <c r="A9" s="525" t="s">
        <v>69</v>
      </c>
      <c r="B9" s="305" t="s">
        <v>330</v>
      </c>
      <c r="C9" s="83"/>
      <c r="D9" s="544"/>
      <c r="E9" s="509"/>
    </row>
    <row r="10" spans="1:5" s="476" customFormat="1" ht="12" customHeight="1">
      <c r="A10" s="526" t="s">
        <v>70</v>
      </c>
      <c r="B10" s="303" t="s">
        <v>331</v>
      </c>
      <c r="C10" s="379">
        <v>6120000</v>
      </c>
      <c r="D10" s="545">
        <v>6120000</v>
      </c>
      <c r="E10" s="92">
        <v>5908059</v>
      </c>
    </row>
    <row r="11" spans="1:5" s="476" customFormat="1" ht="12" customHeight="1">
      <c r="A11" s="526" t="s">
        <v>71</v>
      </c>
      <c r="B11" s="303" t="s">
        <v>332</v>
      </c>
      <c r="C11" s="379"/>
      <c r="D11" s="545"/>
      <c r="E11" s="92"/>
    </row>
    <row r="12" spans="1:5" s="476" customFormat="1" ht="12" customHeight="1">
      <c r="A12" s="526" t="s">
        <v>72</v>
      </c>
      <c r="B12" s="303" t="s">
        <v>333</v>
      </c>
      <c r="C12" s="379">
        <v>900000</v>
      </c>
      <c r="D12" s="545">
        <v>900000</v>
      </c>
      <c r="E12" s="92"/>
    </row>
    <row r="13" spans="1:5" s="476" customFormat="1" ht="12" customHeight="1">
      <c r="A13" s="526" t="s">
        <v>105</v>
      </c>
      <c r="B13" s="303" t="s">
        <v>334</v>
      </c>
      <c r="C13" s="379"/>
      <c r="D13" s="545"/>
      <c r="E13" s="92"/>
    </row>
    <row r="14" spans="1:5" s="476" customFormat="1" ht="12" customHeight="1">
      <c r="A14" s="526" t="s">
        <v>73</v>
      </c>
      <c r="B14" s="303" t="s">
        <v>553</v>
      </c>
      <c r="C14" s="379">
        <v>1895000</v>
      </c>
      <c r="D14" s="545">
        <v>1895000</v>
      </c>
      <c r="E14" s="92">
        <v>1343346</v>
      </c>
    </row>
    <row r="15" spans="1:5" s="503" customFormat="1" ht="12" customHeight="1">
      <c r="A15" s="526" t="s">
        <v>74</v>
      </c>
      <c r="B15" s="302" t="s">
        <v>554</v>
      </c>
      <c r="C15" s="379"/>
      <c r="D15" s="545"/>
      <c r="E15" s="92"/>
    </row>
    <row r="16" spans="1:5" s="503" customFormat="1" ht="12" customHeight="1">
      <c r="A16" s="526" t="s">
        <v>82</v>
      </c>
      <c r="B16" s="303" t="s">
        <v>337</v>
      </c>
      <c r="C16" s="84"/>
      <c r="D16" s="546"/>
      <c r="E16" s="508">
        <v>66</v>
      </c>
    </row>
    <row r="17" spans="1:5" s="476" customFormat="1" ht="12" customHeight="1">
      <c r="A17" s="526" t="s">
        <v>83</v>
      </c>
      <c r="B17" s="303" t="s">
        <v>339</v>
      </c>
      <c r="C17" s="379"/>
      <c r="D17" s="545"/>
      <c r="E17" s="92"/>
    </row>
    <row r="18" spans="1:5" s="503" customFormat="1" ht="12" customHeight="1" thickBot="1">
      <c r="A18" s="526" t="s">
        <v>84</v>
      </c>
      <c r="B18" s="302" t="s">
        <v>341</v>
      </c>
      <c r="C18" s="381"/>
      <c r="D18" s="93"/>
      <c r="E18" s="504"/>
    </row>
    <row r="19" spans="1:5" s="503" customFormat="1" ht="12" customHeight="1" thickBot="1">
      <c r="A19" s="450" t="s">
        <v>8</v>
      </c>
      <c r="B19" s="514" t="s">
        <v>555</v>
      </c>
      <c r="C19" s="382">
        <f>SUM(C20:C22)</f>
        <v>500000</v>
      </c>
      <c r="D19" s="543">
        <f>SUM(D20:D22)</f>
        <v>500000</v>
      </c>
      <c r="E19" s="520">
        <f>SUM(E20:E22)</f>
        <v>1500000</v>
      </c>
    </row>
    <row r="20" spans="1:5" s="503" customFormat="1" ht="12" customHeight="1">
      <c r="A20" s="526" t="s">
        <v>75</v>
      </c>
      <c r="B20" s="304" t="s">
        <v>311</v>
      </c>
      <c r="C20" s="379"/>
      <c r="D20" s="545"/>
      <c r="E20" s="92"/>
    </row>
    <row r="21" spans="1:5" s="503" customFormat="1" ht="12" customHeight="1">
      <c r="A21" s="526" t="s">
        <v>76</v>
      </c>
      <c r="B21" s="303" t="s">
        <v>556</v>
      </c>
      <c r="C21" s="379"/>
      <c r="D21" s="545"/>
      <c r="E21" s="92"/>
    </row>
    <row r="22" spans="1:5" s="503" customFormat="1" ht="12" customHeight="1">
      <c r="A22" s="526" t="s">
        <v>77</v>
      </c>
      <c r="B22" s="303" t="s">
        <v>557</v>
      </c>
      <c r="C22" s="379">
        <v>500000</v>
      </c>
      <c r="D22" s="545">
        <v>500000</v>
      </c>
      <c r="E22" s="92">
        <v>1500000</v>
      </c>
    </row>
    <row r="23" spans="1:5" s="476" customFormat="1" ht="12" customHeight="1" thickBot="1">
      <c r="A23" s="526" t="s">
        <v>78</v>
      </c>
      <c r="B23" s="303" t="s">
        <v>676</v>
      </c>
      <c r="C23" s="379"/>
      <c r="D23" s="545"/>
      <c r="E23" s="92"/>
    </row>
    <row r="24" spans="1:5" s="476" customFormat="1" ht="12" customHeight="1" thickBot="1">
      <c r="A24" s="513" t="s">
        <v>9</v>
      </c>
      <c r="B24" s="323" t="s">
        <v>122</v>
      </c>
      <c r="C24" s="41"/>
      <c r="D24" s="547"/>
      <c r="E24" s="519"/>
    </row>
    <row r="25" spans="1:5" s="476" customFormat="1" ht="12" customHeight="1" thickBot="1">
      <c r="A25" s="513" t="s">
        <v>10</v>
      </c>
      <c r="B25" s="323" t="s">
        <v>558</v>
      </c>
      <c r="C25" s="382">
        <f>+C26+C27</f>
        <v>0</v>
      </c>
      <c r="D25" s="543">
        <f>+D26+D27</f>
        <v>0</v>
      </c>
      <c r="E25" s="520">
        <f>+E26+E27</f>
        <v>0</v>
      </c>
    </row>
    <row r="26" spans="1:5" s="476" customFormat="1" ht="12" customHeight="1">
      <c r="A26" s="527" t="s">
        <v>324</v>
      </c>
      <c r="B26" s="528" t="s">
        <v>556</v>
      </c>
      <c r="C26" s="80"/>
      <c r="D26" s="534"/>
      <c r="E26" s="507"/>
    </row>
    <row r="27" spans="1:5" s="476" customFormat="1" ht="12" customHeight="1">
      <c r="A27" s="527" t="s">
        <v>325</v>
      </c>
      <c r="B27" s="529" t="s">
        <v>559</v>
      </c>
      <c r="C27" s="383"/>
      <c r="D27" s="548"/>
      <c r="E27" s="506"/>
    </row>
    <row r="28" spans="1:5" s="476" customFormat="1" ht="12" customHeight="1" thickBot="1">
      <c r="A28" s="526" t="s">
        <v>326</v>
      </c>
      <c r="B28" s="530" t="s">
        <v>677</v>
      </c>
      <c r="C28" s="510"/>
      <c r="D28" s="549"/>
      <c r="E28" s="505"/>
    </row>
    <row r="29" spans="1:5" s="476" customFormat="1" ht="12" customHeight="1" thickBot="1">
      <c r="A29" s="513" t="s">
        <v>11</v>
      </c>
      <c r="B29" s="323" t="s">
        <v>560</v>
      </c>
      <c r="C29" s="382">
        <f>+C30+C31+C32</f>
        <v>0</v>
      </c>
      <c r="D29" s="543">
        <f>+D30+D31+D32</f>
        <v>0</v>
      </c>
      <c r="E29" s="520">
        <f>+E30+E31+E32</f>
        <v>0</v>
      </c>
    </row>
    <row r="30" spans="1:5" s="476" customFormat="1" ht="12" customHeight="1">
      <c r="A30" s="527" t="s">
        <v>62</v>
      </c>
      <c r="B30" s="528" t="s">
        <v>343</v>
      </c>
      <c r="C30" s="80"/>
      <c r="D30" s="534"/>
      <c r="E30" s="507"/>
    </row>
    <row r="31" spans="1:5" s="476" customFormat="1" ht="12" customHeight="1">
      <c r="A31" s="527" t="s">
        <v>63</v>
      </c>
      <c r="B31" s="529" t="s">
        <v>344</v>
      </c>
      <c r="C31" s="383"/>
      <c r="D31" s="548"/>
      <c r="E31" s="506"/>
    </row>
    <row r="32" spans="1:5" s="476" customFormat="1" ht="12" customHeight="1" thickBot="1">
      <c r="A32" s="526" t="s">
        <v>64</v>
      </c>
      <c r="B32" s="512" t="s">
        <v>346</v>
      </c>
      <c r="C32" s="510"/>
      <c r="D32" s="549"/>
      <c r="E32" s="505"/>
    </row>
    <row r="33" spans="1:5" s="476" customFormat="1" ht="12" customHeight="1" thickBot="1">
      <c r="A33" s="513" t="s">
        <v>12</v>
      </c>
      <c r="B33" s="323" t="s">
        <v>471</v>
      </c>
      <c r="C33" s="41"/>
      <c r="D33" s="547"/>
      <c r="E33" s="519"/>
    </row>
    <row r="34" spans="1:5" s="476" customFormat="1" ht="12" customHeight="1" thickBot="1">
      <c r="A34" s="513" t="s">
        <v>13</v>
      </c>
      <c r="B34" s="323" t="s">
        <v>561</v>
      </c>
      <c r="C34" s="41"/>
      <c r="D34" s="547"/>
      <c r="E34" s="519"/>
    </row>
    <row r="35" spans="1:5" s="476" customFormat="1" ht="12" customHeight="1" thickBot="1">
      <c r="A35" s="450" t="s">
        <v>14</v>
      </c>
      <c r="B35" s="323" t="s">
        <v>562</v>
      </c>
      <c r="C35" s="382">
        <f>+C8+C19+C24+C25+C29+C33+C34</f>
        <v>9415000</v>
      </c>
      <c r="D35" s="543">
        <f>+D8+D19+D24+D25+D29+D33+D34</f>
        <v>9415000</v>
      </c>
      <c r="E35" s="520">
        <f>+E8+E19+E24+E25+E29+E33+E34</f>
        <v>8751471</v>
      </c>
    </row>
    <row r="36" spans="1:5" s="503" customFormat="1" ht="12" customHeight="1" thickBot="1">
      <c r="A36" s="515" t="s">
        <v>15</v>
      </c>
      <c r="B36" s="323" t="s">
        <v>563</v>
      </c>
      <c r="C36" s="382">
        <f>+C37+C38+C39</f>
        <v>35123000</v>
      </c>
      <c r="D36" s="543">
        <f>+D37+D38+D39</f>
        <v>34413000</v>
      </c>
      <c r="E36" s="520">
        <f>+E37+E38+E39</f>
        <v>31150487</v>
      </c>
    </row>
    <row r="37" spans="1:5" s="503" customFormat="1" ht="15" customHeight="1">
      <c r="A37" s="527" t="s">
        <v>564</v>
      </c>
      <c r="B37" s="528" t="s">
        <v>161</v>
      </c>
      <c r="C37" s="80">
        <v>1198000</v>
      </c>
      <c r="D37" s="534">
        <v>488000</v>
      </c>
      <c r="E37" s="507">
        <v>488000</v>
      </c>
    </row>
    <row r="38" spans="1:5" s="503" customFormat="1" ht="15" customHeight="1">
      <c r="A38" s="527" t="s">
        <v>565</v>
      </c>
      <c r="B38" s="529" t="s">
        <v>3</v>
      </c>
      <c r="C38" s="383"/>
      <c r="D38" s="548"/>
      <c r="E38" s="506"/>
    </row>
    <row r="39" spans="1:5" ht="13.5" thickBot="1">
      <c r="A39" s="526" t="s">
        <v>566</v>
      </c>
      <c r="B39" s="512" t="s">
        <v>567</v>
      </c>
      <c r="C39" s="510">
        <v>33925000</v>
      </c>
      <c r="D39" s="549">
        <v>33925000</v>
      </c>
      <c r="E39" s="505">
        <v>30662487</v>
      </c>
    </row>
    <row r="40" spans="1:5" s="502" customFormat="1" ht="16.5" customHeight="1" thickBot="1">
      <c r="A40" s="515" t="s">
        <v>16</v>
      </c>
      <c r="B40" s="516" t="s">
        <v>568</v>
      </c>
      <c r="C40" s="86">
        <f>+C35+C36</f>
        <v>44538000</v>
      </c>
      <c r="D40" s="550">
        <f>+D35+D36</f>
        <v>43828000</v>
      </c>
      <c r="E40" s="521">
        <f>+E35+E36</f>
        <v>39901958</v>
      </c>
    </row>
    <row r="41" spans="1:5" s="279" customFormat="1" ht="12" customHeight="1">
      <c r="A41" s="458"/>
      <c r="B41" s="459"/>
      <c r="C41" s="474"/>
      <c r="D41" s="474"/>
      <c r="E41" s="474"/>
    </row>
    <row r="42" spans="1:5" ht="12" customHeight="1" thickBot="1">
      <c r="A42" s="460"/>
      <c r="B42" s="461"/>
      <c r="C42" s="475"/>
      <c r="D42" s="475"/>
      <c r="E42" s="475"/>
    </row>
    <row r="43" spans="1:5" ht="12" customHeight="1" thickBot="1">
      <c r="A43" s="685" t="s">
        <v>43</v>
      </c>
      <c r="B43" s="686"/>
      <c r="C43" s="686"/>
      <c r="D43" s="686"/>
      <c r="E43" s="687"/>
    </row>
    <row r="44" spans="1:5" ht="12" customHeight="1" thickBot="1">
      <c r="A44" s="513" t="s">
        <v>7</v>
      </c>
      <c r="B44" s="323" t="s">
        <v>569</v>
      </c>
      <c r="C44" s="382">
        <f>SUM(C45:C49)</f>
        <v>38713000</v>
      </c>
      <c r="D44" s="382">
        <f>SUM(D45:D49)</f>
        <v>38003000</v>
      </c>
      <c r="E44" s="520">
        <f>SUM(E45:E49)</f>
        <v>37480271</v>
      </c>
    </row>
    <row r="45" spans="1:5" ht="12" customHeight="1">
      <c r="A45" s="526" t="s">
        <v>69</v>
      </c>
      <c r="B45" s="304" t="s">
        <v>37</v>
      </c>
      <c r="C45" s="80">
        <v>7417000</v>
      </c>
      <c r="D45" s="80">
        <v>8284000</v>
      </c>
      <c r="E45" s="507">
        <v>8278215</v>
      </c>
    </row>
    <row r="46" spans="1:5" ht="12" customHeight="1">
      <c r="A46" s="526" t="s">
        <v>70</v>
      </c>
      <c r="B46" s="303" t="s">
        <v>131</v>
      </c>
      <c r="C46" s="376">
        <v>2053000</v>
      </c>
      <c r="D46" s="376">
        <v>2386000</v>
      </c>
      <c r="E46" s="531">
        <v>2383072</v>
      </c>
    </row>
    <row r="47" spans="1:5" ht="12" customHeight="1">
      <c r="A47" s="526" t="s">
        <v>71</v>
      </c>
      <c r="B47" s="303" t="s">
        <v>98</v>
      </c>
      <c r="C47" s="376">
        <v>29243000</v>
      </c>
      <c r="D47" s="376">
        <v>27333000</v>
      </c>
      <c r="E47" s="531">
        <v>26818984</v>
      </c>
    </row>
    <row r="48" spans="1:5" s="279" customFormat="1" ht="12" customHeight="1">
      <c r="A48" s="526" t="s">
        <v>72</v>
      </c>
      <c r="B48" s="303" t="s">
        <v>132</v>
      </c>
      <c r="C48" s="376"/>
      <c r="D48" s="376"/>
      <c r="E48" s="531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531"/>
    </row>
    <row r="50" spans="1:5" ht="12" customHeight="1" thickBot="1">
      <c r="A50" s="513" t="s">
        <v>8</v>
      </c>
      <c r="B50" s="323" t="s">
        <v>570</v>
      </c>
      <c r="C50" s="382">
        <f>SUM(C51:C53)</f>
        <v>5825000</v>
      </c>
      <c r="D50" s="382">
        <f>SUM(D51:D53)</f>
        <v>5825000</v>
      </c>
      <c r="E50" s="520">
        <f>SUM(E51:E53)</f>
        <v>2209850</v>
      </c>
    </row>
    <row r="51" spans="1:5" ht="12" customHeight="1">
      <c r="A51" s="526" t="s">
        <v>75</v>
      </c>
      <c r="B51" s="304" t="s">
        <v>154</v>
      </c>
      <c r="C51" s="80">
        <v>2396000</v>
      </c>
      <c r="D51" s="80">
        <v>2396000</v>
      </c>
      <c r="E51" s="507">
        <v>2209850</v>
      </c>
    </row>
    <row r="52" spans="1:5" ht="12" customHeight="1">
      <c r="A52" s="526" t="s">
        <v>76</v>
      </c>
      <c r="B52" s="303" t="s">
        <v>135</v>
      </c>
      <c r="C52" s="376">
        <v>3429000</v>
      </c>
      <c r="D52" s="376">
        <v>3429000</v>
      </c>
      <c r="E52" s="531"/>
    </row>
    <row r="53" spans="1:5" ht="15" customHeight="1">
      <c r="A53" s="526" t="s">
        <v>77</v>
      </c>
      <c r="B53" s="303" t="s">
        <v>44</v>
      </c>
      <c r="C53" s="376"/>
      <c r="D53" s="376"/>
      <c r="E53" s="531"/>
    </row>
    <row r="54" spans="1:5" ht="13.5" thickBot="1">
      <c r="A54" s="526" t="s">
        <v>78</v>
      </c>
      <c r="B54" s="303" t="s">
        <v>678</v>
      </c>
      <c r="C54" s="376"/>
      <c r="D54" s="376"/>
      <c r="E54" s="531"/>
    </row>
    <row r="55" spans="1:5" ht="15" customHeight="1" thickBot="1">
      <c r="A55" s="513" t="s">
        <v>9</v>
      </c>
      <c r="B55" s="517" t="s">
        <v>571</v>
      </c>
      <c r="C55" s="86">
        <f>+C44+C50</f>
        <v>44538000</v>
      </c>
      <c r="D55" s="86">
        <f>+D44+D50</f>
        <v>43828000</v>
      </c>
      <c r="E55" s="521">
        <f>+E44+E50</f>
        <v>39690121</v>
      </c>
    </row>
    <row r="56" spans="3:5" ht="13.5" thickBot="1">
      <c r="C56" s="522"/>
      <c r="D56" s="522"/>
      <c r="E56" s="522"/>
    </row>
    <row r="57" spans="1:5" ht="13.5" thickBot="1">
      <c r="A57" s="592" t="s">
        <v>703</v>
      </c>
      <c r="B57" s="593"/>
      <c r="C57" s="90">
        <v>1</v>
      </c>
      <c r="D57" s="90">
        <v>1</v>
      </c>
      <c r="E57" s="511">
        <v>1</v>
      </c>
    </row>
    <row r="58" spans="1:5" ht="13.5" thickBot="1">
      <c r="A58" s="594" t="s">
        <v>702</v>
      </c>
      <c r="B58" s="595"/>
      <c r="C58" s="90"/>
      <c r="D58" s="90"/>
      <c r="E58" s="511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&amp;CBalatonszárszói Önkormányzat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45" zoomScaleSheetLayoutView="145" workbookViewId="0" topLeftCell="A1">
      <selection activeCell="E1" sqref="E1"/>
    </sheetView>
  </sheetViews>
  <sheetFormatPr defaultColWidth="9.00390625" defaultRowHeight="12.75"/>
  <cols>
    <col min="1" max="1" width="18.625" style="518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53" customFormat="1" ht="21" customHeight="1" thickBot="1">
      <c r="A1" s="452"/>
      <c r="B1" s="454"/>
      <c r="C1" s="499"/>
      <c r="D1" s="499"/>
      <c r="E1" s="589" t="str">
        <f>+CONCATENATE("8.1.1. melléklet a 9/",LEFT(ÖSSZEFÜGGÉSEK!A4,4)+1,". (V.30.) önkormányzati rendelethez")</f>
        <v>8.1.1. melléklet a 9/2017. (V.30.) önkormányzati rendelethez</v>
      </c>
    </row>
    <row r="2" spans="1:5" s="500" customFormat="1" ht="25.5" customHeight="1">
      <c r="A2" s="480" t="s">
        <v>145</v>
      </c>
      <c r="B2" s="688" t="s">
        <v>733</v>
      </c>
      <c r="C2" s="689"/>
      <c r="D2" s="690"/>
      <c r="E2" s="523" t="s">
        <v>48</v>
      </c>
    </row>
    <row r="3" spans="1:5" s="500" customFormat="1" ht="24.75" thickBot="1">
      <c r="A3" s="498" t="s">
        <v>144</v>
      </c>
      <c r="B3" s="691" t="s">
        <v>684</v>
      </c>
      <c r="C3" s="694"/>
      <c r="D3" s="695"/>
      <c r="E3" s="524" t="s">
        <v>47</v>
      </c>
    </row>
    <row r="4" spans="1:5" s="501" customFormat="1" ht="15.75" customHeight="1" thickBot="1">
      <c r="A4" s="455"/>
      <c r="B4" s="455"/>
      <c r="C4" s="456"/>
      <c r="D4" s="456"/>
      <c r="E4" s="456" t="str">
        <f>'8.1. sz. mell.'!E4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476" customFormat="1" ht="12" customHeight="1" thickBot="1">
      <c r="A8" s="450" t="s">
        <v>7</v>
      </c>
      <c r="B8" s="514" t="s">
        <v>552</v>
      </c>
      <c r="C8" s="382">
        <f>SUM(C9:C18)</f>
        <v>0</v>
      </c>
      <c r="D8" s="543">
        <f>SUM(D9:D18)</f>
        <v>0</v>
      </c>
      <c r="E8" s="520">
        <f>SUM(E9:E18)</f>
        <v>0</v>
      </c>
    </row>
    <row r="9" spans="1:5" s="476" customFormat="1" ht="12" customHeight="1">
      <c r="A9" s="525" t="s">
        <v>69</v>
      </c>
      <c r="B9" s="305" t="s">
        <v>330</v>
      </c>
      <c r="C9" s="83"/>
      <c r="D9" s="544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545"/>
      <c r="E10" s="92"/>
    </row>
    <row r="11" spans="1:5" s="476" customFormat="1" ht="12" customHeight="1">
      <c r="A11" s="526" t="s">
        <v>71</v>
      </c>
      <c r="B11" s="303" t="s">
        <v>332</v>
      </c>
      <c r="C11" s="379"/>
      <c r="D11" s="545"/>
      <c r="E11" s="92"/>
    </row>
    <row r="12" spans="1:5" s="476" customFormat="1" ht="12" customHeight="1">
      <c r="A12" s="526" t="s">
        <v>72</v>
      </c>
      <c r="B12" s="303" t="s">
        <v>333</v>
      </c>
      <c r="C12" s="379"/>
      <c r="D12" s="545"/>
      <c r="E12" s="92"/>
    </row>
    <row r="13" spans="1:5" s="476" customFormat="1" ht="12" customHeight="1">
      <c r="A13" s="526" t="s">
        <v>105</v>
      </c>
      <c r="B13" s="303" t="s">
        <v>334</v>
      </c>
      <c r="C13" s="379"/>
      <c r="D13" s="545"/>
      <c r="E13" s="92"/>
    </row>
    <row r="14" spans="1:5" s="476" customFormat="1" ht="12" customHeight="1">
      <c r="A14" s="526" t="s">
        <v>73</v>
      </c>
      <c r="B14" s="303" t="s">
        <v>553</v>
      </c>
      <c r="C14" s="379"/>
      <c r="D14" s="545"/>
      <c r="E14" s="92"/>
    </row>
    <row r="15" spans="1:5" s="503" customFormat="1" ht="12" customHeight="1">
      <c r="A15" s="526" t="s">
        <v>74</v>
      </c>
      <c r="B15" s="302" t="s">
        <v>554</v>
      </c>
      <c r="C15" s="379"/>
      <c r="D15" s="545"/>
      <c r="E15" s="92"/>
    </row>
    <row r="16" spans="1:5" s="503" customFormat="1" ht="12" customHeight="1">
      <c r="A16" s="526" t="s">
        <v>82</v>
      </c>
      <c r="B16" s="303" t="s">
        <v>337</v>
      </c>
      <c r="C16" s="84"/>
      <c r="D16" s="546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545"/>
      <c r="E17" s="92"/>
    </row>
    <row r="18" spans="1:5" s="503" customFormat="1" ht="12" customHeight="1" thickBot="1">
      <c r="A18" s="526" t="s">
        <v>84</v>
      </c>
      <c r="B18" s="302" t="s">
        <v>341</v>
      </c>
      <c r="C18" s="381"/>
      <c r="D18" s="93"/>
      <c r="E18" s="504"/>
    </row>
    <row r="19" spans="1:5" s="503" customFormat="1" ht="12" customHeight="1" thickBot="1">
      <c r="A19" s="450" t="s">
        <v>8</v>
      </c>
      <c r="B19" s="514" t="s">
        <v>555</v>
      </c>
      <c r="C19" s="382">
        <f>SUM(C20:C22)</f>
        <v>0</v>
      </c>
      <c r="D19" s="543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545"/>
      <c r="E20" s="92"/>
    </row>
    <row r="21" spans="1:5" s="503" customFormat="1" ht="12" customHeight="1">
      <c r="A21" s="526" t="s">
        <v>76</v>
      </c>
      <c r="B21" s="303" t="s">
        <v>556</v>
      </c>
      <c r="C21" s="379"/>
      <c r="D21" s="545"/>
      <c r="E21" s="92"/>
    </row>
    <row r="22" spans="1:5" s="503" customFormat="1" ht="12" customHeight="1">
      <c r="A22" s="526" t="s">
        <v>77</v>
      </c>
      <c r="B22" s="303" t="s">
        <v>557</v>
      </c>
      <c r="C22" s="379"/>
      <c r="D22" s="545"/>
      <c r="E22" s="92"/>
    </row>
    <row r="23" spans="1:5" s="476" customFormat="1" ht="12" customHeight="1" thickBot="1">
      <c r="A23" s="526" t="s">
        <v>78</v>
      </c>
      <c r="B23" s="303" t="s">
        <v>676</v>
      </c>
      <c r="C23" s="379"/>
      <c r="D23" s="545"/>
      <c r="E23" s="92"/>
    </row>
    <row r="24" spans="1:5" s="476" customFormat="1" ht="12" customHeight="1" thickBot="1">
      <c r="A24" s="513" t="s">
        <v>9</v>
      </c>
      <c r="B24" s="323" t="s">
        <v>122</v>
      </c>
      <c r="C24" s="41"/>
      <c r="D24" s="547"/>
      <c r="E24" s="519"/>
    </row>
    <row r="25" spans="1:5" s="476" customFormat="1" ht="12" customHeight="1" thickBot="1">
      <c r="A25" s="513" t="s">
        <v>10</v>
      </c>
      <c r="B25" s="323" t="s">
        <v>558</v>
      </c>
      <c r="C25" s="382">
        <f>+C26+C27</f>
        <v>0</v>
      </c>
      <c r="D25" s="543">
        <f>+D26+D27</f>
        <v>0</v>
      </c>
      <c r="E25" s="520">
        <f>+E26+E27</f>
        <v>0</v>
      </c>
    </row>
    <row r="26" spans="1:5" s="476" customFormat="1" ht="12" customHeight="1">
      <c r="A26" s="527" t="s">
        <v>324</v>
      </c>
      <c r="B26" s="528" t="s">
        <v>556</v>
      </c>
      <c r="C26" s="80"/>
      <c r="D26" s="534"/>
      <c r="E26" s="507"/>
    </row>
    <row r="27" spans="1:5" s="476" customFormat="1" ht="12" customHeight="1">
      <c r="A27" s="527" t="s">
        <v>325</v>
      </c>
      <c r="B27" s="529" t="s">
        <v>559</v>
      </c>
      <c r="C27" s="383"/>
      <c r="D27" s="548"/>
      <c r="E27" s="506"/>
    </row>
    <row r="28" spans="1:5" s="476" customFormat="1" ht="12" customHeight="1" thickBot="1">
      <c r="A28" s="526" t="s">
        <v>326</v>
      </c>
      <c r="B28" s="530" t="s">
        <v>677</v>
      </c>
      <c r="C28" s="510"/>
      <c r="D28" s="549"/>
      <c r="E28" s="505"/>
    </row>
    <row r="29" spans="1:5" s="476" customFormat="1" ht="12" customHeight="1" thickBot="1">
      <c r="A29" s="513" t="s">
        <v>11</v>
      </c>
      <c r="B29" s="323" t="s">
        <v>560</v>
      </c>
      <c r="C29" s="382">
        <f>+C30+C31+C32</f>
        <v>0</v>
      </c>
      <c r="D29" s="543">
        <f>+D30+D31+D32</f>
        <v>0</v>
      </c>
      <c r="E29" s="520">
        <f>+E30+E31+E32</f>
        <v>0</v>
      </c>
    </row>
    <row r="30" spans="1:5" s="476" customFormat="1" ht="12" customHeight="1">
      <c r="A30" s="527" t="s">
        <v>62</v>
      </c>
      <c r="B30" s="528" t="s">
        <v>343</v>
      </c>
      <c r="C30" s="80"/>
      <c r="D30" s="534"/>
      <c r="E30" s="507"/>
    </row>
    <row r="31" spans="1:5" s="476" customFormat="1" ht="12" customHeight="1">
      <c r="A31" s="527" t="s">
        <v>63</v>
      </c>
      <c r="B31" s="529" t="s">
        <v>344</v>
      </c>
      <c r="C31" s="383"/>
      <c r="D31" s="548"/>
      <c r="E31" s="506"/>
    </row>
    <row r="32" spans="1:5" s="476" customFormat="1" ht="12" customHeight="1" thickBot="1">
      <c r="A32" s="526" t="s">
        <v>64</v>
      </c>
      <c r="B32" s="512" t="s">
        <v>346</v>
      </c>
      <c r="C32" s="510"/>
      <c r="D32" s="549"/>
      <c r="E32" s="505"/>
    </row>
    <row r="33" spans="1:5" s="476" customFormat="1" ht="12" customHeight="1" thickBot="1">
      <c r="A33" s="513" t="s">
        <v>12</v>
      </c>
      <c r="B33" s="323" t="s">
        <v>471</v>
      </c>
      <c r="C33" s="41"/>
      <c r="D33" s="547"/>
      <c r="E33" s="519"/>
    </row>
    <row r="34" spans="1:5" s="476" customFormat="1" ht="12" customHeight="1" thickBot="1">
      <c r="A34" s="513" t="s">
        <v>13</v>
      </c>
      <c r="B34" s="323" t="s">
        <v>561</v>
      </c>
      <c r="C34" s="41"/>
      <c r="D34" s="547"/>
      <c r="E34" s="519"/>
    </row>
    <row r="35" spans="1:5" s="476" customFormat="1" ht="12" customHeight="1" thickBot="1">
      <c r="A35" s="450" t="s">
        <v>14</v>
      </c>
      <c r="B35" s="323" t="s">
        <v>562</v>
      </c>
      <c r="C35" s="382">
        <f>+C8+C19+C24+C25+C29+C33+C34</f>
        <v>0</v>
      </c>
      <c r="D35" s="543">
        <f>+D8+D19+D24+D25+D29+D33+D34</f>
        <v>0</v>
      </c>
      <c r="E35" s="520">
        <f>+E8+E19+E24+E25+E29+E33+E34</f>
        <v>0</v>
      </c>
    </row>
    <row r="36" spans="1:5" s="503" customFormat="1" ht="12" customHeight="1" thickBot="1">
      <c r="A36" s="515" t="s">
        <v>15</v>
      </c>
      <c r="B36" s="323" t="s">
        <v>563</v>
      </c>
      <c r="C36" s="382">
        <f>+C37+C38+C39</f>
        <v>7559000</v>
      </c>
      <c r="D36" s="543">
        <f>+D37+D38+D39</f>
        <v>2519400</v>
      </c>
      <c r="E36" s="520">
        <f>+E37+E38+E39</f>
        <v>2519400</v>
      </c>
    </row>
    <row r="37" spans="1:5" s="503" customFormat="1" ht="15" customHeight="1">
      <c r="A37" s="527" t="s">
        <v>564</v>
      </c>
      <c r="B37" s="528" t="s">
        <v>161</v>
      </c>
      <c r="C37" s="80"/>
      <c r="D37" s="534"/>
      <c r="E37" s="507"/>
    </row>
    <row r="38" spans="1:5" s="503" customFormat="1" ht="15" customHeight="1">
      <c r="A38" s="527" t="s">
        <v>565</v>
      </c>
      <c r="B38" s="529" t="s">
        <v>3</v>
      </c>
      <c r="C38" s="383"/>
      <c r="D38" s="548"/>
      <c r="E38" s="506"/>
    </row>
    <row r="39" spans="1:5" ht="13.5" thickBot="1">
      <c r="A39" s="526" t="s">
        <v>566</v>
      </c>
      <c r="B39" s="512" t="s">
        <v>567</v>
      </c>
      <c r="C39" s="510">
        <v>7559000</v>
      </c>
      <c r="D39" s="549">
        <v>2519400</v>
      </c>
      <c r="E39" s="505">
        <v>2519400</v>
      </c>
    </row>
    <row r="40" spans="1:5" s="502" customFormat="1" ht="16.5" customHeight="1" thickBot="1">
      <c r="A40" s="515" t="s">
        <v>16</v>
      </c>
      <c r="B40" s="516" t="s">
        <v>568</v>
      </c>
      <c r="C40" s="86">
        <f>+C35+C36</f>
        <v>7559000</v>
      </c>
      <c r="D40" s="550">
        <f>+D35+D36</f>
        <v>2519400</v>
      </c>
      <c r="E40" s="521">
        <f>+E35+E36</f>
        <v>2519400</v>
      </c>
    </row>
    <row r="41" spans="1:5" s="279" customFormat="1" ht="12" customHeight="1">
      <c r="A41" s="458"/>
      <c r="B41" s="459"/>
      <c r="C41" s="474"/>
      <c r="D41" s="474"/>
      <c r="E41" s="474"/>
    </row>
    <row r="42" spans="1:5" ht="12" customHeight="1" thickBot="1">
      <c r="A42" s="460"/>
      <c r="B42" s="461"/>
      <c r="C42" s="475"/>
      <c r="D42" s="475"/>
      <c r="E42" s="475"/>
    </row>
    <row r="43" spans="1:5" ht="12" customHeight="1" thickBot="1">
      <c r="A43" s="685" t="s">
        <v>43</v>
      </c>
      <c r="B43" s="686"/>
      <c r="C43" s="686"/>
      <c r="D43" s="686"/>
      <c r="E43" s="687"/>
    </row>
    <row r="44" spans="1:5" ht="12" customHeight="1" thickBot="1">
      <c r="A44" s="513" t="s">
        <v>7</v>
      </c>
      <c r="B44" s="323" t="s">
        <v>569</v>
      </c>
      <c r="C44" s="382">
        <f>SUM(C45:C49)</f>
        <v>0</v>
      </c>
      <c r="D44" s="382">
        <f>SUM(D45:D49)</f>
        <v>0</v>
      </c>
      <c r="E44" s="520">
        <f>SUM(E45:E49)</f>
        <v>2519400</v>
      </c>
    </row>
    <row r="45" spans="1:5" ht="12" customHeight="1">
      <c r="A45" s="526" t="s">
        <v>69</v>
      </c>
      <c r="B45" s="304" t="s">
        <v>37</v>
      </c>
      <c r="C45" s="80"/>
      <c r="D45" s="80"/>
      <c r="E45" s="507"/>
    </row>
    <row r="46" spans="1:5" ht="12" customHeight="1">
      <c r="A46" s="526" t="s">
        <v>70</v>
      </c>
      <c r="B46" s="303" t="s">
        <v>131</v>
      </c>
      <c r="C46" s="376"/>
      <c r="D46" s="376"/>
      <c r="E46" s="531"/>
    </row>
    <row r="47" spans="1:5" ht="12" customHeight="1">
      <c r="A47" s="526" t="s">
        <v>71</v>
      </c>
      <c r="B47" s="303" t="s">
        <v>98</v>
      </c>
      <c r="C47" s="376"/>
      <c r="D47" s="376"/>
      <c r="E47" s="531">
        <v>2519400</v>
      </c>
    </row>
    <row r="48" spans="1:5" s="279" customFormat="1" ht="12" customHeight="1">
      <c r="A48" s="526" t="s">
        <v>72</v>
      </c>
      <c r="B48" s="303" t="s">
        <v>132</v>
      </c>
      <c r="C48" s="376"/>
      <c r="D48" s="376"/>
      <c r="E48" s="531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531"/>
    </row>
    <row r="50" spans="1:5" ht="12" customHeight="1" thickBot="1">
      <c r="A50" s="513" t="s">
        <v>8</v>
      </c>
      <c r="B50" s="323" t="s">
        <v>570</v>
      </c>
      <c r="C50" s="382">
        <f>SUM(C51:C53)</f>
        <v>0</v>
      </c>
      <c r="D50" s="382">
        <f>SUM(D51:D53)</f>
        <v>0</v>
      </c>
      <c r="E50" s="520">
        <f>SUM(E51:E53)</f>
        <v>0</v>
      </c>
    </row>
    <row r="51" spans="1:5" ht="12" customHeight="1">
      <c r="A51" s="526" t="s">
        <v>75</v>
      </c>
      <c r="B51" s="304" t="s">
        <v>154</v>
      </c>
      <c r="C51" s="80"/>
      <c r="D51" s="80"/>
      <c r="E51" s="507"/>
    </row>
    <row r="52" spans="1:5" ht="12" customHeight="1">
      <c r="A52" s="526" t="s">
        <v>76</v>
      </c>
      <c r="B52" s="303" t="s">
        <v>135</v>
      </c>
      <c r="C52" s="376"/>
      <c r="D52" s="376"/>
      <c r="E52" s="531"/>
    </row>
    <row r="53" spans="1:5" ht="15" customHeight="1">
      <c r="A53" s="526" t="s">
        <v>77</v>
      </c>
      <c r="B53" s="303" t="s">
        <v>44</v>
      </c>
      <c r="C53" s="376"/>
      <c r="D53" s="376"/>
      <c r="E53" s="531"/>
    </row>
    <row r="54" spans="1:5" ht="13.5" thickBot="1">
      <c r="A54" s="526" t="s">
        <v>78</v>
      </c>
      <c r="B54" s="303" t="s">
        <v>678</v>
      </c>
      <c r="C54" s="376"/>
      <c r="D54" s="376"/>
      <c r="E54" s="531"/>
    </row>
    <row r="55" spans="1:5" ht="15" customHeight="1" thickBot="1">
      <c r="A55" s="513" t="s">
        <v>9</v>
      </c>
      <c r="B55" s="517" t="s">
        <v>571</v>
      </c>
      <c r="C55" s="86">
        <f>+C44+C50</f>
        <v>0</v>
      </c>
      <c r="D55" s="86">
        <f>+D44+D50</f>
        <v>0</v>
      </c>
      <c r="E55" s="521">
        <f>+E44+E50</f>
        <v>2519400</v>
      </c>
    </row>
    <row r="56" spans="3:5" ht="13.5" thickBot="1">
      <c r="C56" s="522"/>
      <c r="D56" s="522"/>
      <c r="E56" s="522"/>
    </row>
    <row r="57" spans="1:5" ht="13.5" thickBot="1">
      <c r="A57" s="592" t="s">
        <v>703</v>
      </c>
      <c r="B57" s="593"/>
      <c r="C57" s="90"/>
      <c r="D57" s="90"/>
      <c r="E57" s="511"/>
    </row>
    <row r="58" spans="1:5" ht="13.5" thickBot="1">
      <c r="A58" s="594" t="s">
        <v>702</v>
      </c>
      <c r="B58" s="595"/>
      <c r="C58" s="90"/>
      <c r="D58" s="90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&amp;CBalatonszárszói Önkormányzat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45" zoomScaleSheetLayoutView="145" workbookViewId="0" topLeftCell="A1">
      <selection activeCell="E1" sqref="E1"/>
    </sheetView>
  </sheetViews>
  <sheetFormatPr defaultColWidth="9.00390625" defaultRowHeight="12.75"/>
  <cols>
    <col min="1" max="1" width="18.625" style="518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53" customFormat="1" ht="21" customHeight="1" thickBot="1">
      <c r="A1" s="452"/>
      <c r="B1" s="454"/>
      <c r="C1" s="499"/>
      <c r="D1" s="499"/>
      <c r="E1" s="589" t="str">
        <f>+CONCATENATE("8.1.2. melléklet a 9/",LEFT(ÖSSZEFÜGGÉSEK!A4,4)+1,". (V.30.) önkormányzati rendelethez")</f>
        <v>8.1.2. melléklet a 9/2017. (V.30.) önkormányzati rendelethez</v>
      </c>
    </row>
    <row r="2" spans="1:5" s="500" customFormat="1" ht="25.5" customHeight="1">
      <c r="A2" s="480" t="s">
        <v>145</v>
      </c>
      <c r="B2" s="688" t="s">
        <v>733</v>
      </c>
      <c r="C2" s="689"/>
      <c r="D2" s="690"/>
      <c r="E2" s="523" t="s">
        <v>48</v>
      </c>
    </row>
    <row r="3" spans="1:5" s="500" customFormat="1" ht="24.75" thickBot="1">
      <c r="A3" s="498" t="s">
        <v>144</v>
      </c>
      <c r="B3" s="691" t="s">
        <v>675</v>
      </c>
      <c r="C3" s="694"/>
      <c r="D3" s="695"/>
      <c r="E3" s="524" t="s">
        <v>48</v>
      </c>
    </row>
    <row r="4" spans="1:5" s="501" customFormat="1" ht="15.75" customHeight="1" thickBot="1">
      <c r="A4" s="455"/>
      <c r="B4" s="455"/>
      <c r="C4" s="456"/>
      <c r="D4" s="456"/>
      <c r="E4" s="456" t="str">
        <f>'8.1.1. sz. mell.'!E4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476" customFormat="1" ht="12" customHeight="1" thickBot="1">
      <c r="A8" s="450" t="s">
        <v>7</v>
      </c>
      <c r="B8" s="514" t="s">
        <v>552</v>
      </c>
      <c r="C8" s="382">
        <f>SUM(C9:C18)</f>
        <v>8915000</v>
      </c>
      <c r="D8" s="543">
        <f>SUM(D9:D18)</f>
        <v>8915000</v>
      </c>
      <c r="E8" s="520">
        <f>SUM(E9:E18)</f>
        <v>7251471</v>
      </c>
    </row>
    <row r="9" spans="1:5" s="476" customFormat="1" ht="12" customHeight="1">
      <c r="A9" s="525" t="s">
        <v>69</v>
      </c>
      <c r="B9" s="305" t="s">
        <v>330</v>
      </c>
      <c r="C9" s="83"/>
      <c r="D9" s="544"/>
      <c r="E9" s="509"/>
    </row>
    <row r="10" spans="1:5" s="476" customFormat="1" ht="12" customHeight="1">
      <c r="A10" s="526" t="s">
        <v>70</v>
      </c>
      <c r="B10" s="303" t="s">
        <v>331</v>
      </c>
      <c r="C10" s="379">
        <v>6120000</v>
      </c>
      <c r="D10" s="545">
        <v>6120000</v>
      </c>
      <c r="E10" s="92">
        <v>5908059</v>
      </c>
    </row>
    <row r="11" spans="1:5" s="476" customFormat="1" ht="12" customHeight="1">
      <c r="A11" s="526" t="s">
        <v>71</v>
      </c>
      <c r="B11" s="303" t="s">
        <v>332</v>
      </c>
      <c r="C11" s="379"/>
      <c r="D11" s="545"/>
      <c r="E11" s="92"/>
    </row>
    <row r="12" spans="1:5" s="476" customFormat="1" ht="12" customHeight="1">
      <c r="A12" s="526" t="s">
        <v>72</v>
      </c>
      <c r="B12" s="303" t="s">
        <v>333</v>
      </c>
      <c r="C12" s="379">
        <v>900000</v>
      </c>
      <c r="D12" s="545">
        <v>900000</v>
      </c>
      <c r="E12" s="92"/>
    </row>
    <row r="13" spans="1:5" s="476" customFormat="1" ht="12" customHeight="1">
      <c r="A13" s="526" t="s">
        <v>105</v>
      </c>
      <c r="B13" s="303" t="s">
        <v>334</v>
      </c>
      <c r="C13" s="379"/>
      <c r="D13" s="545"/>
      <c r="E13" s="92"/>
    </row>
    <row r="14" spans="1:5" s="476" customFormat="1" ht="12" customHeight="1">
      <c r="A14" s="526" t="s">
        <v>73</v>
      </c>
      <c r="B14" s="303" t="s">
        <v>553</v>
      </c>
      <c r="C14" s="379">
        <v>1895000</v>
      </c>
      <c r="D14" s="545">
        <v>1895000</v>
      </c>
      <c r="E14" s="92">
        <v>1343346</v>
      </c>
    </row>
    <row r="15" spans="1:5" s="503" customFormat="1" ht="12" customHeight="1">
      <c r="A15" s="526" t="s">
        <v>74</v>
      </c>
      <c r="B15" s="302" t="s">
        <v>554</v>
      </c>
      <c r="C15" s="379"/>
      <c r="D15" s="545"/>
      <c r="E15" s="92"/>
    </row>
    <row r="16" spans="1:5" s="503" customFormat="1" ht="12" customHeight="1">
      <c r="A16" s="526" t="s">
        <v>82</v>
      </c>
      <c r="B16" s="303" t="s">
        <v>337</v>
      </c>
      <c r="C16" s="84"/>
      <c r="D16" s="546"/>
      <c r="E16" s="508">
        <v>66</v>
      </c>
    </row>
    <row r="17" spans="1:5" s="476" customFormat="1" ht="12" customHeight="1">
      <c r="A17" s="526" t="s">
        <v>83</v>
      </c>
      <c r="B17" s="303" t="s">
        <v>339</v>
      </c>
      <c r="C17" s="379"/>
      <c r="D17" s="545"/>
      <c r="E17" s="92"/>
    </row>
    <row r="18" spans="1:5" s="503" customFormat="1" ht="12" customHeight="1" thickBot="1">
      <c r="A18" s="526" t="s">
        <v>84</v>
      </c>
      <c r="B18" s="302" t="s">
        <v>341</v>
      </c>
      <c r="C18" s="381"/>
      <c r="D18" s="93"/>
      <c r="E18" s="504"/>
    </row>
    <row r="19" spans="1:5" s="503" customFormat="1" ht="12" customHeight="1" thickBot="1">
      <c r="A19" s="450" t="s">
        <v>8</v>
      </c>
      <c r="B19" s="514" t="s">
        <v>555</v>
      </c>
      <c r="C19" s="382">
        <f>SUM(C20:C22)</f>
        <v>500000</v>
      </c>
      <c r="D19" s="543">
        <f>SUM(D20:D22)</f>
        <v>500000</v>
      </c>
      <c r="E19" s="520">
        <f>SUM(E20:E22)</f>
        <v>1500000</v>
      </c>
    </row>
    <row r="20" spans="1:5" s="503" customFormat="1" ht="12" customHeight="1">
      <c r="A20" s="526" t="s">
        <v>75</v>
      </c>
      <c r="B20" s="304" t="s">
        <v>311</v>
      </c>
      <c r="C20" s="379"/>
      <c r="D20" s="545"/>
      <c r="E20" s="92"/>
    </row>
    <row r="21" spans="1:5" s="503" customFormat="1" ht="12" customHeight="1">
      <c r="A21" s="526" t="s">
        <v>76</v>
      </c>
      <c r="B21" s="303" t="s">
        <v>556</v>
      </c>
      <c r="C21" s="379"/>
      <c r="D21" s="545"/>
      <c r="E21" s="92"/>
    </row>
    <row r="22" spans="1:5" s="503" customFormat="1" ht="12" customHeight="1">
      <c r="A22" s="526" t="s">
        <v>77</v>
      </c>
      <c r="B22" s="303" t="s">
        <v>557</v>
      </c>
      <c r="C22" s="379">
        <v>500000</v>
      </c>
      <c r="D22" s="545">
        <v>500000</v>
      </c>
      <c r="E22" s="92">
        <v>1500000</v>
      </c>
    </row>
    <row r="23" spans="1:5" s="476" customFormat="1" ht="12" customHeight="1" thickBot="1">
      <c r="A23" s="526" t="s">
        <v>78</v>
      </c>
      <c r="B23" s="303" t="s">
        <v>676</v>
      </c>
      <c r="C23" s="379"/>
      <c r="D23" s="545"/>
      <c r="E23" s="92"/>
    </row>
    <row r="24" spans="1:5" s="476" customFormat="1" ht="12" customHeight="1" thickBot="1">
      <c r="A24" s="513" t="s">
        <v>9</v>
      </c>
      <c r="B24" s="323" t="s">
        <v>122</v>
      </c>
      <c r="C24" s="41"/>
      <c r="D24" s="547"/>
      <c r="E24" s="519"/>
    </row>
    <row r="25" spans="1:5" s="476" customFormat="1" ht="12" customHeight="1" thickBot="1">
      <c r="A25" s="513" t="s">
        <v>10</v>
      </c>
      <c r="B25" s="323" t="s">
        <v>558</v>
      </c>
      <c r="C25" s="382">
        <f>+C26+C27</f>
        <v>0</v>
      </c>
      <c r="D25" s="543">
        <f>+D26+D27</f>
        <v>0</v>
      </c>
      <c r="E25" s="520">
        <f>+E26+E27</f>
        <v>0</v>
      </c>
    </row>
    <row r="26" spans="1:5" s="476" customFormat="1" ht="12" customHeight="1">
      <c r="A26" s="527" t="s">
        <v>324</v>
      </c>
      <c r="B26" s="528" t="s">
        <v>556</v>
      </c>
      <c r="C26" s="80"/>
      <c r="D26" s="534"/>
      <c r="E26" s="507"/>
    </row>
    <row r="27" spans="1:5" s="476" customFormat="1" ht="12" customHeight="1">
      <c r="A27" s="527" t="s">
        <v>325</v>
      </c>
      <c r="B27" s="529" t="s">
        <v>559</v>
      </c>
      <c r="C27" s="383"/>
      <c r="D27" s="548"/>
      <c r="E27" s="506"/>
    </row>
    <row r="28" spans="1:5" s="476" customFormat="1" ht="12" customHeight="1" thickBot="1">
      <c r="A28" s="526" t="s">
        <v>326</v>
      </c>
      <c r="B28" s="530" t="s">
        <v>677</v>
      </c>
      <c r="C28" s="510"/>
      <c r="D28" s="549"/>
      <c r="E28" s="505"/>
    </row>
    <row r="29" spans="1:5" s="476" customFormat="1" ht="12" customHeight="1" thickBot="1">
      <c r="A29" s="513" t="s">
        <v>11</v>
      </c>
      <c r="B29" s="323" t="s">
        <v>560</v>
      </c>
      <c r="C29" s="382">
        <f>+C30+C31+C32</f>
        <v>0</v>
      </c>
      <c r="D29" s="543">
        <f>+D30+D31+D32</f>
        <v>0</v>
      </c>
      <c r="E29" s="520">
        <f>+E30+E31+E32</f>
        <v>0</v>
      </c>
    </row>
    <row r="30" spans="1:5" s="476" customFormat="1" ht="12" customHeight="1">
      <c r="A30" s="527" t="s">
        <v>62</v>
      </c>
      <c r="B30" s="528" t="s">
        <v>343</v>
      </c>
      <c r="C30" s="80"/>
      <c r="D30" s="534"/>
      <c r="E30" s="507"/>
    </row>
    <row r="31" spans="1:5" s="476" customFormat="1" ht="12" customHeight="1">
      <c r="A31" s="527" t="s">
        <v>63</v>
      </c>
      <c r="B31" s="529" t="s">
        <v>344</v>
      </c>
      <c r="C31" s="383"/>
      <c r="D31" s="548"/>
      <c r="E31" s="506"/>
    </row>
    <row r="32" spans="1:5" s="476" customFormat="1" ht="12" customHeight="1" thickBot="1">
      <c r="A32" s="526" t="s">
        <v>64</v>
      </c>
      <c r="B32" s="512" t="s">
        <v>346</v>
      </c>
      <c r="C32" s="510"/>
      <c r="D32" s="549"/>
      <c r="E32" s="505"/>
    </row>
    <row r="33" spans="1:5" s="476" customFormat="1" ht="12" customHeight="1" thickBot="1">
      <c r="A33" s="513" t="s">
        <v>12</v>
      </c>
      <c r="B33" s="323" t="s">
        <v>471</v>
      </c>
      <c r="C33" s="41"/>
      <c r="D33" s="547"/>
      <c r="E33" s="519"/>
    </row>
    <row r="34" spans="1:5" s="476" customFormat="1" ht="12" customHeight="1" thickBot="1">
      <c r="A34" s="513" t="s">
        <v>13</v>
      </c>
      <c r="B34" s="323" t="s">
        <v>561</v>
      </c>
      <c r="C34" s="41"/>
      <c r="D34" s="547"/>
      <c r="E34" s="519"/>
    </row>
    <row r="35" spans="1:5" s="476" customFormat="1" ht="12" customHeight="1" thickBot="1">
      <c r="A35" s="450" t="s">
        <v>14</v>
      </c>
      <c r="B35" s="323" t="s">
        <v>562</v>
      </c>
      <c r="C35" s="382">
        <f>+C8+C19+C24+C25+C29+C33+C34</f>
        <v>9415000</v>
      </c>
      <c r="D35" s="543">
        <f>+D8+D19+D24+D25+D29+D33+D34</f>
        <v>9415000</v>
      </c>
      <c r="E35" s="520">
        <f>+E8+E19+E24+E25+E29+E33+E34</f>
        <v>8751471</v>
      </c>
    </row>
    <row r="36" spans="1:5" s="503" customFormat="1" ht="12" customHeight="1" thickBot="1">
      <c r="A36" s="515" t="s">
        <v>15</v>
      </c>
      <c r="B36" s="323" t="s">
        <v>563</v>
      </c>
      <c r="C36" s="382">
        <f>+C37+C38+C39</f>
        <v>27564000</v>
      </c>
      <c r="D36" s="543">
        <f>+D37+D38+D39</f>
        <v>31893600</v>
      </c>
      <c r="E36" s="520">
        <f>+E37+E38+E39</f>
        <v>28631087</v>
      </c>
    </row>
    <row r="37" spans="1:5" s="503" customFormat="1" ht="15" customHeight="1">
      <c r="A37" s="527" t="s">
        <v>564</v>
      </c>
      <c r="B37" s="528" t="s">
        <v>161</v>
      </c>
      <c r="C37" s="80">
        <v>1198000</v>
      </c>
      <c r="D37" s="534">
        <v>488000</v>
      </c>
      <c r="E37" s="507">
        <v>488000</v>
      </c>
    </row>
    <row r="38" spans="1:5" s="503" customFormat="1" ht="15" customHeight="1">
      <c r="A38" s="527" t="s">
        <v>565</v>
      </c>
      <c r="B38" s="529" t="s">
        <v>3</v>
      </c>
      <c r="C38" s="383"/>
      <c r="D38" s="548"/>
      <c r="E38" s="506"/>
    </row>
    <row r="39" spans="1:5" ht="13.5" thickBot="1">
      <c r="A39" s="526" t="s">
        <v>566</v>
      </c>
      <c r="B39" s="512" t="s">
        <v>567</v>
      </c>
      <c r="C39" s="510">
        <v>26366000</v>
      </c>
      <c r="D39" s="549">
        <v>31405600</v>
      </c>
      <c r="E39" s="505">
        <v>28143087</v>
      </c>
    </row>
    <row r="40" spans="1:5" s="502" customFormat="1" ht="16.5" customHeight="1" thickBot="1">
      <c r="A40" s="515" t="s">
        <v>16</v>
      </c>
      <c r="B40" s="516" t="s">
        <v>568</v>
      </c>
      <c r="C40" s="86">
        <f>+C35+C36</f>
        <v>36979000</v>
      </c>
      <c r="D40" s="550">
        <f>+D35+D36</f>
        <v>41308600</v>
      </c>
      <c r="E40" s="521">
        <f>+E35+E36</f>
        <v>37382558</v>
      </c>
    </row>
    <row r="41" spans="1:5" s="279" customFormat="1" ht="12" customHeight="1">
      <c r="A41" s="458"/>
      <c r="B41" s="459"/>
      <c r="C41" s="474"/>
      <c r="D41" s="474"/>
      <c r="E41" s="474"/>
    </row>
    <row r="42" spans="1:5" ht="12" customHeight="1" thickBot="1">
      <c r="A42" s="460"/>
      <c r="B42" s="461"/>
      <c r="C42" s="475"/>
      <c r="D42" s="475"/>
      <c r="E42" s="475"/>
    </row>
    <row r="43" spans="1:5" ht="12" customHeight="1" thickBot="1">
      <c r="A43" s="685" t="s">
        <v>43</v>
      </c>
      <c r="B43" s="686"/>
      <c r="C43" s="686"/>
      <c r="D43" s="686"/>
      <c r="E43" s="687"/>
    </row>
    <row r="44" spans="1:5" ht="12" customHeight="1" thickBot="1">
      <c r="A44" s="513" t="s">
        <v>7</v>
      </c>
      <c r="B44" s="323" t="s">
        <v>569</v>
      </c>
      <c r="C44" s="382">
        <f>SUM(C45:C49)</f>
        <v>38713000</v>
      </c>
      <c r="D44" s="382">
        <f>SUM(D45:D49)</f>
        <v>38003000</v>
      </c>
      <c r="E44" s="520">
        <f>SUM(E45:E49)</f>
        <v>34960871</v>
      </c>
    </row>
    <row r="45" spans="1:5" ht="12" customHeight="1">
      <c r="A45" s="526" t="s">
        <v>69</v>
      </c>
      <c r="B45" s="304" t="s">
        <v>37</v>
      </c>
      <c r="C45" s="80">
        <v>7417000</v>
      </c>
      <c r="D45" s="80">
        <v>8284000</v>
      </c>
      <c r="E45" s="507">
        <v>8278215</v>
      </c>
    </row>
    <row r="46" spans="1:5" ht="12" customHeight="1">
      <c r="A46" s="526" t="s">
        <v>70</v>
      </c>
      <c r="B46" s="303" t="s">
        <v>131</v>
      </c>
      <c r="C46" s="376">
        <v>2053000</v>
      </c>
      <c r="D46" s="376">
        <v>2386000</v>
      </c>
      <c r="E46" s="531">
        <v>2383072</v>
      </c>
    </row>
    <row r="47" spans="1:5" ht="12" customHeight="1">
      <c r="A47" s="526" t="s">
        <v>71</v>
      </c>
      <c r="B47" s="303" t="s">
        <v>98</v>
      </c>
      <c r="C47" s="376">
        <v>29243000</v>
      </c>
      <c r="D47" s="376">
        <v>27333000</v>
      </c>
      <c r="E47" s="531">
        <v>24299584</v>
      </c>
    </row>
    <row r="48" spans="1:5" s="279" customFormat="1" ht="12" customHeight="1">
      <c r="A48" s="526" t="s">
        <v>72</v>
      </c>
      <c r="B48" s="303" t="s">
        <v>132</v>
      </c>
      <c r="C48" s="376"/>
      <c r="D48" s="376"/>
      <c r="E48" s="531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531"/>
    </row>
    <row r="50" spans="1:5" ht="12" customHeight="1" thickBot="1">
      <c r="A50" s="513" t="s">
        <v>8</v>
      </c>
      <c r="B50" s="323" t="s">
        <v>570</v>
      </c>
      <c r="C50" s="382">
        <f>SUM(C51:C53)</f>
        <v>5825000</v>
      </c>
      <c r="D50" s="382">
        <f>SUM(D51:D53)</f>
        <v>5825000</v>
      </c>
      <c r="E50" s="520">
        <f>SUM(E51:E53)</f>
        <v>2209850</v>
      </c>
    </row>
    <row r="51" spans="1:5" ht="12" customHeight="1">
      <c r="A51" s="526" t="s">
        <v>75</v>
      </c>
      <c r="B51" s="304" t="s">
        <v>154</v>
      </c>
      <c r="C51" s="80">
        <v>2396000</v>
      </c>
      <c r="D51" s="80">
        <v>2396000</v>
      </c>
      <c r="E51" s="507">
        <v>2209850</v>
      </c>
    </row>
    <row r="52" spans="1:5" ht="12" customHeight="1">
      <c r="A52" s="526" t="s">
        <v>76</v>
      </c>
      <c r="B52" s="303" t="s">
        <v>135</v>
      </c>
      <c r="C52" s="376">
        <v>3429000</v>
      </c>
      <c r="D52" s="376">
        <v>3429000</v>
      </c>
      <c r="E52" s="531"/>
    </row>
    <row r="53" spans="1:5" ht="15" customHeight="1">
      <c r="A53" s="526" t="s">
        <v>77</v>
      </c>
      <c r="B53" s="303" t="s">
        <v>44</v>
      </c>
      <c r="C53" s="376"/>
      <c r="D53" s="376"/>
      <c r="E53" s="531"/>
    </row>
    <row r="54" spans="1:5" ht="13.5" thickBot="1">
      <c r="A54" s="526" t="s">
        <v>78</v>
      </c>
      <c r="B54" s="303" t="s">
        <v>678</v>
      </c>
      <c r="C54" s="376"/>
      <c r="D54" s="376"/>
      <c r="E54" s="531"/>
    </row>
    <row r="55" spans="1:5" ht="15" customHeight="1" thickBot="1">
      <c r="A55" s="513" t="s">
        <v>9</v>
      </c>
      <c r="B55" s="517" t="s">
        <v>571</v>
      </c>
      <c r="C55" s="86">
        <f>+C44+C50</f>
        <v>44538000</v>
      </c>
      <c r="D55" s="86">
        <f>+D44+D50</f>
        <v>43828000</v>
      </c>
      <c r="E55" s="521">
        <f>+E44+E50</f>
        <v>37170721</v>
      </c>
    </row>
    <row r="56" spans="3:5" ht="13.5" thickBot="1">
      <c r="C56" s="522"/>
      <c r="D56" s="522"/>
      <c r="E56" s="522"/>
    </row>
    <row r="57" spans="1:5" ht="13.5" thickBot="1">
      <c r="A57" s="592" t="s">
        <v>703</v>
      </c>
      <c r="B57" s="593"/>
      <c r="C57" s="90"/>
      <c r="D57" s="90"/>
      <c r="E57" s="511"/>
    </row>
    <row r="58" spans="1:5" ht="13.5" thickBot="1">
      <c r="A58" s="594" t="s">
        <v>702</v>
      </c>
      <c r="B58" s="595"/>
      <c r="C58" s="90"/>
      <c r="D58" s="90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&amp;CBalatonszárszói Önkormányzat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45" zoomScaleSheetLayoutView="145" workbookViewId="0" topLeftCell="A1">
      <selection activeCell="E1" sqref="E1"/>
    </sheetView>
  </sheetViews>
  <sheetFormatPr defaultColWidth="9.00390625" defaultRowHeight="12.75"/>
  <cols>
    <col min="1" max="1" width="18.625" style="518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53" customFormat="1" ht="21" customHeight="1" thickBot="1">
      <c r="A1" s="452"/>
      <c r="B1" s="454"/>
      <c r="C1" s="499"/>
      <c r="D1" s="499"/>
      <c r="E1" s="589" t="str">
        <f>+CONCATENATE("8.1.3. melléklet a 9/",LEFT(ÖSSZEFÜGGÉSEK!A4,4)+1,". (V.30.) önkormányzati rendelethez")</f>
        <v>8.1.3. melléklet a 9/2017. (V.30.) önkormányzati rendelethez</v>
      </c>
    </row>
    <row r="2" spans="1:5" s="500" customFormat="1" ht="25.5" customHeight="1">
      <c r="A2" s="480" t="s">
        <v>145</v>
      </c>
      <c r="B2" s="688" t="s">
        <v>733</v>
      </c>
      <c r="C2" s="689"/>
      <c r="D2" s="690"/>
      <c r="E2" s="523" t="s">
        <v>48</v>
      </c>
    </row>
    <row r="3" spans="1:5" s="500" customFormat="1" ht="24.75" thickBot="1">
      <c r="A3" s="498" t="s">
        <v>144</v>
      </c>
      <c r="B3" s="691" t="s">
        <v>685</v>
      </c>
      <c r="C3" s="694"/>
      <c r="D3" s="695"/>
      <c r="E3" s="524" t="s">
        <v>49</v>
      </c>
    </row>
    <row r="4" spans="1:5" s="501" customFormat="1" ht="15.75" customHeight="1" thickBot="1">
      <c r="A4" s="455"/>
      <c r="B4" s="455"/>
      <c r="C4" s="456"/>
      <c r="D4" s="456"/>
      <c r="E4" s="456" t="str">
        <f>'8.1.2. sz. mell.'!E4</f>
        <v>Forintban!</v>
      </c>
    </row>
    <row r="5" spans="1:5" ht="24.75" thickBot="1">
      <c r="A5" s="289" t="s">
        <v>146</v>
      </c>
      <c r="B5" s="290" t="s">
        <v>701</v>
      </c>
      <c r="C5" s="76" t="s">
        <v>174</v>
      </c>
      <c r="D5" s="76" t="s">
        <v>179</v>
      </c>
      <c r="E5" s="457" t="s">
        <v>180</v>
      </c>
    </row>
    <row r="6" spans="1:5" s="502" customFormat="1" ht="12.75" customHeight="1" thickBot="1">
      <c r="A6" s="450" t="s">
        <v>411</v>
      </c>
      <c r="B6" s="451" t="s">
        <v>412</v>
      </c>
      <c r="C6" s="451" t="s">
        <v>413</v>
      </c>
      <c r="D6" s="89" t="s">
        <v>414</v>
      </c>
      <c r="E6" s="87" t="s">
        <v>415</v>
      </c>
    </row>
    <row r="7" spans="1:5" s="502" customFormat="1" ht="15.75" customHeight="1" thickBot="1">
      <c r="A7" s="685" t="s">
        <v>42</v>
      </c>
      <c r="B7" s="686"/>
      <c r="C7" s="686"/>
      <c r="D7" s="686"/>
      <c r="E7" s="687"/>
    </row>
    <row r="8" spans="1:5" s="476" customFormat="1" ht="12" customHeight="1" thickBot="1">
      <c r="A8" s="450" t="s">
        <v>7</v>
      </c>
      <c r="B8" s="514" t="s">
        <v>552</v>
      </c>
      <c r="C8" s="382">
        <f>SUM(C9:C18)</f>
        <v>0</v>
      </c>
      <c r="D8" s="543">
        <f>SUM(D9:D18)</f>
        <v>0</v>
      </c>
      <c r="E8" s="520">
        <f>SUM(E9:E18)</f>
        <v>0</v>
      </c>
    </row>
    <row r="9" spans="1:5" s="476" customFormat="1" ht="12" customHeight="1">
      <c r="A9" s="525" t="s">
        <v>69</v>
      </c>
      <c r="B9" s="305" t="s">
        <v>330</v>
      </c>
      <c r="C9" s="83"/>
      <c r="D9" s="544"/>
      <c r="E9" s="509"/>
    </row>
    <row r="10" spans="1:5" s="476" customFormat="1" ht="12" customHeight="1">
      <c r="A10" s="526" t="s">
        <v>70</v>
      </c>
      <c r="B10" s="303" t="s">
        <v>331</v>
      </c>
      <c r="C10" s="379"/>
      <c r="D10" s="545"/>
      <c r="E10" s="92"/>
    </row>
    <row r="11" spans="1:5" s="476" customFormat="1" ht="12" customHeight="1">
      <c r="A11" s="526" t="s">
        <v>71</v>
      </c>
      <c r="B11" s="303" t="s">
        <v>332</v>
      </c>
      <c r="C11" s="379"/>
      <c r="D11" s="545"/>
      <c r="E11" s="92"/>
    </row>
    <row r="12" spans="1:5" s="476" customFormat="1" ht="12" customHeight="1">
      <c r="A12" s="526" t="s">
        <v>72</v>
      </c>
      <c r="B12" s="303" t="s">
        <v>333</v>
      </c>
      <c r="C12" s="379"/>
      <c r="D12" s="545"/>
      <c r="E12" s="92"/>
    </row>
    <row r="13" spans="1:5" s="476" customFormat="1" ht="12" customHeight="1">
      <c r="A13" s="526" t="s">
        <v>105</v>
      </c>
      <c r="B13" s="303" t="s">
        <v>334</v>
      </c>
      <c r="C13" s="379"/>
      <c r="D13" s="545"/>
      <c r="E13" s="92"/>
    </row>
    <row r="14" spans="1:5" s="476" customFormat="1" ht="12" customHeight="1">
      <c r="A14" s="526" t="s">
        <v>73</v>
      </c>
      <c r="B14" s="303" t="s">
        <v>553</v>
      </c>
      <c r="C14" s="379"/>
      <c r="D14" s="545"/>
      <c r="E14" s="92"/>
    </row>
    <row r="15" spans="1:5" s="503" customFormat="1" ht="12" customHeight="1">
      <c r="A15" s="526" t="s">
        <v>74</v>
      </c>
      <c r="B15" s="302" t="s">
        <v>554</v>
      </c>
      <c r="C15" s="379"/>
      <c r="D15" s="545"/>
      <c r="E15" s="92"/>
    </row>
    <row r="16" spans="1:5" s="503" customFormat="1" ht="12" customHeight="1">
      <c r="A16" s="526" t="s">
        <v>82</v>
      </c>
      <c r="B16" s="303" t="s">
        <v>337</v>
      </c>
      <c r="C16" s="84"/>
      <c r="D16" s="546"/>
      <c r="E16" s="508"/>
    </row>
    <row r="17" spans="1:5" s="476" customFormat="1" ht="12" customHeight="1">
      <c r="A17" s="526" t="s">
        <v>83</v>
      </c>
      <c r="B17" s="303" t="s">
        <v>339</v>
      </c>
      <c r="C17" s="379"/>
      <c r="D17" s="545"/>
      <c r="E17" s="92"/>
    </row>
    <row r="18" spans="1:5" s="503" customFormat="1" ht="12" customHeight="1" thickBot="1">
      <c r="A18" s="526" t="s">
        <v>84</v>
      </c>
      <c r="B18" s="302" t="s">
        <v>341</v>
      </c>
      <c r="C18" s="381"/>
      <c r="D18" s="93"/>
      <c r="E18" s="504"/>
    </row>
    <row r="19" spans="1:5" s="503" customFormat="1" ht="12" customHeight="1" thickBot="1">
      <c r="A19" s="450" t="s">
        <v>8</v>
      </c>
      <c r="B19" s="514" t="s">
        <v>555</v>
      </c>
      <c r="C19" s="382">
        <f>SUM(C20:C22)</f>
        <v>0</v>
      </c>
      <c r="D19" s="543">
        <f>SUM(D20:D22)</f>
        <v>0</v>
      </c>
      <c r="E19" s="520">
        <f>SUM(E20:E22)</f>
        <v>0</v>
      </c>
    </row>
    <row r="20" spans="1:5" s="503" customFormat="1" ht="12" customHeight="1">
      <c r="A20" s="526" t="s">
        <v>75</v>
      </c>
      <c r="B20" s="304" t="s">
        <v>311</v>
      </c>
      <c r="C20" s="379"/>
      <c r="D20" s="545"/>
      <c r="E20" s="92"/>
    </row>
    <row r="21" spans="1:5" s="503" customFormat="1" ht="12" customHeight="1">
      <c r="A21" s="526" t="s">
        <v>76</v>
      </c>
      <c r="B21" s="303" t="s">
        <v>556</v>
      </c>
      <c r="C21" s="379"/>
      <c r="D21" s="545"/>
      <c r="E21" s="92"/>
    </row>
    <row r="22" spans="1:5" s="503" customFormat="1" ht="12" customHeight="1">
      <c r="A22" s="526" t="s">
        <v>77</v>
      </c>
      <c r="B22" s="303" t="s">
        <v>557</v>
      </c>
      <c r="C22" s="379"/>
      <c r="D22" s="545"/>
      <c r="E22" s="92"/>
    </row>
    <row r="23" spans="1:5" s="476" customFormat="1" ht="12" customHeight="1" thickBot="1">
      <c r="A23" s="526" t="s">
        <v>78</v>
      </c>
      <c r="B23" s="303" t="s">
        <v>676</v>
      </c>
      <c r="C23" s="379"/>
      <c r="D23" s="545"/>
      <c r="E23" s="92"/>
    </row>
    <row r="24" spans="1:5" s="476" customFormat="1" ht="12" customHeight="1" thickBot="1">
      <c r="A24" s="513" t="s">
        <v>9</v>
      </c>
      <c r="B24" s="323" t="s">
        <v>122</v>
      </c>
      <c r="C24" s="41"/>
      <c r="D24" s="547"/>
      <c r="E24" s="519"/>
    </row>
    <row r="25" spans="1:5" s="476" customFormat="1" ht="12" customHeight="1" thickBot="1">
      <c r="A25" s="513" t="s">
        <v>10</v>
      </c>
      <c r="B25" s="323" t="s">
        <v>558</v>
      </c>
      <c r="C25" s="382">
        <f>+C26+C27</f>
        <v>0</v>
      </c>
      <c r="D25" s="543">
        <f>+D26+D27</f>
        <v>0</v>
      </c>
      <c r="E25" s="520">
        <f>+E26+E27</f>
        <v>0</v>
      </c>
    </row>
    <row r="26" spans="1:5" s="476" customFormat="1" ht="12" customHeight="1">
      <c r="A26" s="527" t="s">
        <v>324</v>
      </c>
      <c r="B26" s="528" t="s">
        <v>556</v>
      </c>
      <c r="C26" s="80"/>
      <c r="D26" s="534"/>
      <c r="E26" s="507"/>
    </row>
    <row r="27" spans="1:5" s="476" customFormat="1" ht="12" customHeight="1">
      <c r="A27" s="527" t="s">
        <v>325</v>
      </c>
      <c r="B27" s="529" t="s">
        <v>559</v>
      </c>
      <c r="C27" s="383"/>
      <c r="D27" s="548"/>
      <c r="E27" s="506"/>
    </row>
    <row r="28" spans="1:5" s="476" customFormat="1" ht="12" customHeight="1" thickBot="1">
      <c r="A28" s="526" t="s">
        <v>326</v>
      </c>
      <c r="B28" s="530" t="s">
        <v>677</v>
      </c>
      <c r="C28" s="510"/>
      <c r="D28" s="549"/>
      <c r="E28" s="505"/>
    </row>
    <row r="29" spans="1:5" s="476" customFormat="1" ht="12" customHeight="1" thickBot="1">
      <c r="A29" s="513" t="s">
        <v>11</v>
      </c>
      <c r="B29" s="323" t="s">
        <v>560</v>
      </c>
      <c r="C29" s="382">
        <f>+C30+C31+C32</f>
        <v>0</v>
      </c>
      <c r="D29" s="543">
        <f>+D30+D31+D32</f>
        <v>0</v>
      </c>
      <c r="E29" s="520">
        <f>+E30+E31+E32</f>
        <v>0</v>
      </c>
    </row>
    <row r="30" spans="1:5" s="476" customFormat="1" ht="12" customHeight="1">
      <c r="A30" s="527" t="s">
        <v>62</v>
      </c>
      <c r="B30" s="528" t="s">
        <v>343</v>
      </c>
      <c r="C30" s="80"/>
      <c r="D30" s="534"/>
      <c r="E30" s="507"/>
    </row>
    <row r="31" spans="1:5" s="476" customFormat="1" ht="12" customHeight="1">
      <c r="A31" s="527" t="s">
        <v>63</v>
      </c>
      <c r="B31" s="529" t="s">
        <v>344</v>
      </c>
      <c r="C31" s="383"/>
      <c r="D31" s="548"/>
      <c r="E31" s="506"/>
    </row>
    <row r="32" spans="1:5" s="476" customFormat="1" ht="12" customHeight="1" thickBot="1">
      <c r="A32" s="526" t="s">
        <v>64</v>
      </c>
      <c r="B32" s="512" t="s">
        <v>346</v>
      </c>
      <c r="C32" s="510"/>
      <c r="D32" s="549"/>
      <c r="E32" s="505"/>
    </row>
    <row r="33" spans="1:5" s="476" customFormat="1" ht="12" customHeight="1" thickBot="1">
      <c r="A33" s="513" t="s">
        <v>12</v>
      </c>
      <c r="B33" s="323" t="s">
        <v>471</v>
      </c>
      <c r="C33" s="41"/>
      <c r="D33" s="547"/>
      <c r="E33" s="519"/>
    </row>
    <row r="34" spans="1:5" s="476" customFormat="1" ht="12" customHeight="1" thickBot="1">
      <c r="A34" s="513" t="s">
        <v>13</v>
      </c>
      <c r="B34" s="323" t="s">
        <v>561</v>
      </c>
      <c r="C34" s="41"/>
      <c r="D34" s="547"/>
      <c r="E34" s="519"/>
    </row>
    <row r="35" spans="1:5" s="476" customFormat="1" ht="12" customHeight="1" thickBot="1">
      <c r="A35" s="450" t="s">
        <v>14</v>
      </c>
      <c r="B35" s="323" t="s">
        <v>562</v>
      </c>
      <c r="C35" s="382">
        <f>+C8+C19+C24+C25+C29+C33+C34</f>
        <v>0</v>
      </c>
      <c r="D35" s="543">
        <f>+D8+D19+D24+D25+D29+D33+D34</f>
        <v>0</v>
      </c>
      <c r="E35" s="520">
        <f>+E8+E19+E24+E25+E29+E33+E34</f>
        <v>0</v>
      </c>
    </row>
    <row r="36" spans="1:5" s="503" customFormat="1" ht="12" customHeight="1" thickBot="1">
      <c r="A36" s="515" t="s">
        <v>15</v>
      </c>
      <c r="B36" s="323" t="s">
        <v>563</v>
      </c>
      <c r="C36" s="382">
        <f>+C37+C38+C39</f>
        <v>0</v>
      </c>
      <c r="D36" s="543">
        <f>+D37+D38+D39</f>
        <v>0</v>
      </c>
      <c r="E36" s="520">
        <f>+E37+E38+E39</f>
        <v>0</v>
      </c>
    </row>
    <row r="37" spans="1:5" s="503" customFormat="1" ht="15" customHeight="1">
      <c r="A37" s="527" t="s">
        <v>564</v>
      </c>
      <c r="B37" s="528" t="s">
        <v>161</v>
      </c>
      <c r="C37" s="80"/>
      <c r="D37" s="534"/>
      <c r="E37" s="507"/>
    </row>
    <row r="38" spans="1:5" s="503" customFormat="1" ht="15" customHeight="1">
      <c r="A38" s="527" t="s">
        <v>565</v>
      </c>
      <c r="B38" s="529" t="s">
        <v>3</v>
      </c>
      <c r="C38" s="383"/>
      <c r="D38" s="548"/>
      <c r="E38" s="506"/>
    </row>
    <row r="39" spans="1:5" ht="13.5" thickBot="1">
      <c r="A39" s="526" t="s">
        <v>566</v>
      </c>
      <c r="B39" s="512" t="s">
        <v>567</v>
      </c>
      <c r="C39" s="510"/>
      <c r="D39" s="549"/>
      <c r="E39" s="505"/>
    </row>
    <row r="40" spans="1:5" s="502" customFormat="1" ht="16.5" customHeight="1" thickBot="1">
      <c r="A40" s="515" t="s">
        <v>16</v>
      </c>
      <c r="B40" s="516" t="s">
        <v>568</v>
      </c>
      <c r="C40" s="86">
        <f>+C35+C36</f>
        <v>0</v>
      </c>
      <c r="D40" s="550">
        <f>+D35+D36</f>
        <v>0</v>
      </c>
      <c r="E40" s="521">
        <f>+E35+E36</f>
        <v>0</v>
      </c>
    </row>
    <row r="41" spans="1:5" s="279" customFormat="1" ht="12" customHeight="1">
      <c r="A41" s="458"/>
      <c r="B41" s="459"/>
      <c r="C41" s="474"/>
      <c r="D41" s="474"/>
      <c r="E41" s="474"/>
    </row>
    <row r="42" spans="1:5" ht="12" customHeight="1" thickBot="1">
      <c r="A42" s="460"/>
      <c r="B42" s="461"/>
      <c r="C42" s="475"/>
      <c r="D42" s="475"/>
      <c r="E42" s="475"/>
    </row>
    <row r="43" spans="1:5" ht="12" customHeight="1" thickBot="1">
      <c r="A43" s="685" t="s">
        <v>43</v>
      </c>
      <c r="B43" s="686"/>
      <c r="C43" s="686"/>
      <c r="D43" s="686"/>
      <c r="E43" s="687"/>
    </row>
    <row r="44" spans="1:5" ht="12" customHeight="1" thickBot="1">
      <c r="A44" s="513" t="s">
        <v>7</v>
      </c>
      <c r="B44" s="323" t="s">
        <v>569</v>
      </c>
      <c r="C44" s="382">
        <f>SUM(C45:C49)</f>
        <v>0</v>
      </c>
      <c r="D44" s="382">
        <f>SUM(D45:D49)</f>
        <v>0</v>
      </c>
      <c r="E44" s="520">
        <f>SUM(E45:E49)</f>
        <v>0</v>
      </c>
    </row>
    <row r="45" spans="1:5" ht="12" customHeight="1">
      <c r="A45" s="526" t="s">
        <v>69</v>
      </c>
      <c r="B45" s="304" t="s">
        <v>37</v>
      </c>
      <c r="C45" s="80"/>
      <c r="D45" s="80"/>
      <c r="E45" s="507"/>
    </row>
    <row r="46" spans="1:5" ht="12" customHeight="1">
      <c r="A46" s="526" t="s">
        <v>70</v>
      </c>
      <c r="B46" s="303" t="s">
        <v>131</v>
      </c>
      <c r="C46" s="376"/>
      <c r="D46" s="376"/>
      <c r="E46" s="531"/>
    </row>
    <row r="47" spans="1:5" ht="12" customHeight="1">
      <c r="A47" s="526" t="s">
        <v>71</v>
      </c>
      <c r="B47" s="303" t="s">
        <v>98</v>
      </c>
      <c r="C47" s="376"/>
      <c r="D47" s="376"/>
      <c r="E47" s="531"/>
    </row>
    <row r="48" spans="1:5" s="279" customFormat="1" ht="12" customHeight="1">
      <c r="A48" s="526" t="s">
        <v>72</v>
      </c>
      <c r="B48" s="303" t="s">
        <v>132</v>
      </c>
      <c r="C48" s="376"/>
      <c r="D48" s="376"/>
      <c r="E48" s="531"/>
    </row>
    <row r="49" spans="1:5" ht="12" customHeight="1" thickBot="1">
      <c r="A49" s="526" t="s">
        <v>105</v>
      </c>
      <c r="B49" s="303" t="s">
        <v>133</v>
      </c>
      <c r="C49" s="376"/>
      <c r="D49" s="376"/>
      <c r="E49" s="531"/>
    </row>
    <row r="50" spans="1:5" ht="12" customHeight="1" thickBot="1">
      <c r="A50" s="513" t="s">
        <v>8</v>
      </c>
      <c r="B50" s="323" t="s">
        <v>570</v>
      </c>
      <c r="C50" s="382">
        <f>SUM(C51:C53)</f>
        <v>0</v>
      </c>
      <c r="D50" s="382">
        <f>SUM(D51:D53)</f>
        <v>0</v>
      </c>
      <c r="E50" s="520">
        <f>SUM(E51:E53)</f>
        <v>0</v>
      </c>
    </row>
    <row r="51" spans="1:5" ht="12" customHeight="1">
      <c r="A51" s="526" t="s">
        <v>75</v>
      </c>
      <c r="B51" s="304" t="s">
        <v>154</v>
      </c>
      <c r="C51" s="80"/>
      <c r="D51" s="80"/>
      <c r="E51" s="507"/>
    </row>
    <row r="52" spans="1:5" ht="12" customHeight="1">
      <c r="A52" s="526" t="s">
        <v>76</v>
      </c>
      <c r="B52" s="303" t="s">
        <v>135</v>
      </c>
      <c r="C52" s="376"/>
      <c r="D52" s="376"/>
      <c r="E52" s="531"/>
    </row>
    <row r="53" spans="1:5" ht="15" customHeight="1">
      <c r="A53" s="526" t="s">
        <v>77</v>
      </c>
      <c r="B53" s="303" t="s">
        <v>44</v>
      </c>
      <c r="C53" s="376"/>
      <c r="D53" s="376"/>
      <c r="E53" s="531"/>
    </row>
    <row r="54" spans="1:5" ht="13.5" thickBot="1">
      <c r="A54" s="526" t="s">
        <v>78</v>
      </c>
      <c r="B54" s="303" t="s">
        <v>678</v>
      </c>
      <c r="C54" s="376"/>
      <c r="D54" s="376"/>
      <c r="E54" s="531"/>
    </row>
    <row r="55" spans="1:5" ht="15" customHeight="1" thickBot="1">
      <c r="A55" s="513" t="s">
        <v>9</v>
      </c>
      <c r="B55" s="517" t="s">
        <v>571</v>
      </c>
      <c r="C55" s="86">
        <f>+C44+C50</f>
        <v>0</v>
      </c>
      <c r="D55" s="86">
        <f>+D44+D50</f>
        <v>0</v>
      </c>
      <c r="E55" s="521">
        <f>+E44+E50</f>
        <v>0</v>
      </c>
    </row>
    <row r="56" spans="3:5" ht="13.5" thickBot="1">
      <c r="C56" s="522"/>
      <c r="D56" s="522"/>
      <c r="E56" s="522"/>
    </row>
    <row r="57" spans="1:5" ht="13.5" thickBot="1">
      <c r="A57" s="592" t="s">
        <v>703</v>
      </c>
      <c r="B57" s="593"/>
      <c r="C57" s="90"/>
      <c r="D57" s="90"/>
      <c r="E57" s="511"/>
    </row>
    <row r="58" spans="1:5" ht="13.5" thickBot="1">
      <c r="A58" s="594" t="s">
        <v>702</v>
      </c>
      <c r="B58" s="595"/>
      <c r="C58" s="90"/>
      <c r="D58" s="90"/>
      <c r="E58" s="51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&amp;CBalatonszárszói Önkormányzat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N11" sqref="N11"/>
    </sheetView>
  </sheetViews>
  <sheetFormatPr defaultColWidth="9.00390625" defaultRowHeight="12.75"/>
  <cols>
    <col min="1" max="1" width="7.00390625" style="277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e">
        <f>#REF!</f>
        <v>#REF!</v>
      </c>
    </row>
    <row r="2" spans="1:7" ht="17.25" customHeight="1" thickBot="1">
      <c r="A2" s="696" t="s">
        <v>5</v>
      </c>
      <c r="B2" s="698" t="s">
        <v>302</v>
      </c>
      <c r="C2" s="698" t="s">
        <v>679</v>
      </c>
      <c r="D2" s="698" t="s">
        <v>690</v>
      </c>
      <c r="E2" s="700" t="s">
        <v>680</v>
      </c>
      <c r="F2" s="700"/>
      <c r="G2" s="701"/>
    </row>
    <row r="3" spans="1:7" s="278" customFormat="1" ht="57.75" customHeight="1" thickBot="1">
      <c r="A3" s="697"/>
      <c r="B3" s="699"/>
      <c r="C3" s="699"/>
      <c r="D3" s="699"/>
      <c r="E3" s="30" t="s">
        <v>681</v>
      </c>
      <c r="F3" s="30" t="s">
        <v>682</v>
      </c>
      <c r="G3" s="590" t="s">
        <v>683</v>
      </c>
    </row>
    <row r="4" spans="1:7" s="279" customFormat="1" ht="15" customHeight="1" thickBot="1">
      <c r="A4" s="450" t="s">
        <v>411</v>
      </c>
      <c r="B4" s="451" t="s">
        <v>412</v>
      </c>
      <c r="C4" s="451" t="s">
        <v>413</v>
      </c>
      <c r="D4" s="451" t="s">
        <v>414</v>
      </c>
      <c r="E4" s="451" t="s">
        <v>691</v>
      </c>
      <c r="F4" s="451" t="s">
        <v>492</v>
      </c>
      <c r="G4" s="535" t="s">
        <v>493</v>
      </c>
    </row>
    <row r="5" spans="1:7" ht="15" customHeight="1">
      <c r="A5" s="280" t="s">
        <v>7</v>
      </c>
      <c r="B5" s="281" t="s">
        <v>735</v>
      </c>
      <c r="C5" s="282">
        <v>91879001</v>
      </c>
      <c r="D5" s="282"/>
      <c r="E5" s="283">
        <f>C5+D5</f>
        <v>91879001</v>
      </c>
      <c r="F5" s="282">
        <v>47290001</v>
      </c>
      <c r="G5" s="284">
        <v>44589000</v>
      </c>
    </row>
    <row r="6" spans="1:7" ht="15" customHeight="1">
      <c r="A6" s="285" t="s">
        <v>8</v>
      </c>
      <c r="B6" s="286" t="s">
        <v>734</v>
      </c>
      <c r="C6" s="2">
        <v>4678429</v>
      </c>
      <c r="D6" s="2"/>
      <c r="E6" s="283">
        <f aca="true" t="shared" si="0" ref="E6:E35">C6+D6</f>
        <v>4678429</v>
      </c>
      <c r="F6" s="2">
        <v>4678429</v>
      </c>
      <c r="G6" s="158"/>
    </row>
    <row r="7" spans="1:7" ht="15" customHeight="1">
      <c r="A7" s="285" t="s">
        <v>9</v>
      </c>
      <c r="B7" s="286" t="s">
        <v>733</v>
      </c>
      <c r="C7" s="2">
        <v>211837</v>
      </c>
      <c r="D7" s="2"/>
      <c r="E7" s="283">
        <f t="shared" si="0"/>
        <v>211837</v>
      </c>
      <c r="F7" s="2">
        <v>211837</v>
      </c>
      <c r="G7" s="158"/>
    </row>
    <row r="8" spans="1:7" ht="15" customHeight="1">
      <c r="A8" s="285" t="s">
        <v>10</v>
      </c>
      <c r="B8" s="286"/>
      <c r="C8" s="2"/>
      <c r="D8" s="2"/>
      <c r="E8" s="283">
        <f t="shared" si="0"/>
        <v>0</v>
      </c>
      <c r="F8" s="2"/>
      <c r="G8" s="158"/>
    </row>
    <row r="9" spans="1:7" ht="15" customHeight="1">
      <c r="A9" s="285" t="s">
        <v>11</v>
      </c>
      <c r="B9" s="286"/>
      <c r="C9" s="2"/>
      <c r="D9" s="2"/>
      <c r="E9" s="283">
        <f t="shared" si="0"/>
        <v>0</v>
      </c>
      <c r="F9" s="2"/>
      <c r="G9" s="158"/>
    </row>
    <row r="10" spans="1:7" ht="15" customHeight="1">
      <c r="A10" s="285" t="s">
        <v>12</v>
      </c>
      <c r="B10" s="286"/>
      <c r="C10" s="2"/>
      <c r="D10" s="2"/>
      <c r="E10" s="283">
        <f t="shared" si="0"/>
        <v>0</v>
      </c>
      <c r="F10" s="2"/>
      <c r="G10" s="158"/>
    </row>
    <row r="11" spans="1:7" ht="15" customHeight="1">
      <c r="A11" s="285" t="s">
        <v>13</v>
      </c>
      <c r="B11" s="286"/>
      <c r="C11" s="2"/>
      <c r="D11" s="2"/>
      <c r="E11" s="283">
        <f t="shared" si="0"/>
        <v>0</v>
      </c>
      <c r="F11" s="2"/>
      <c r="G11" s="158"/>
    </row>
    <row r="12" spans="1:7" ht="15" customHeight="1">
      <c r="A12" s="285" t="s">
        <v>14</v>
      </c>
      <c r="B12" s="286"/>
      <c r="C12" s="2"/>
      <c r="D12" s="2"/>
      <c r="E12" s="283">
        <f t="shared" si="0"/>
        <v>0</v>
      </c>
      <c r="F12" s="2"/>
      <c r="G12" s="158"/>
    </row>
    <row r="13" spans="1:7" ht="15" customHeight="1">
      <c r="A13" s="285" t="s">
        <v>15</v>
      </c>
      <c r="B13" s="286"/>
      <c r="C13" s="2"/>
      <c r="D13" s="2"/>
      <c r="E13" s="283">
        <f t="shared" si="0"/>
        <v>0</v>
      </c>
      <c r="F13" s="2"/>
      <c r="G13" s="158"/>
    </row>
    <row r="14" spans="1:7" ht="15" customHeight="1">
      <c r="A14" s="285" t="s">
        <v>16</v>
      </c>
      <c r="B14" s="286"/>
      <c r="C14" s="2"/>
      <c r="D14" s="2"/>
      <c r="E14" s="283">
        <f t="shared" si="0"/>
        <v>0</v>
      </c>
      <c r="F14" s="2"/>
      <c r="G14" s="158"/>
    </row>
    <row r="15" spans="1:7" ht="15" customHeight="1">
      <c r="A15" s="285" t="s">
        <v>17</v>
      </c>
      <c r="B15" s="286"/>
      <c r="C15" s="2"/>
      <c r="D15" s="2"/>
      <c r="E15" s="283">
        <f t="shared" si="0"/>
        <v>0</v>
      </c>
      <c r="F15" s="2"/>
      <c r="G15" s="158"/>
    </row>
    <row r="16" spans="1:7" ht="15" customHeight="1">
      <c r="A16" s="285" t="s">
        <v>18</v>
      </c>
      <c r="B16" s="286"/>
      <c r="C16" s="2"/>
      <c r="D16" s="2"/>
      <c r="E16" s="283">
        <f t="shared" si="0"/>
        <v>0</v>
      </c>
      <c r="F16" s="2"/>
      <c r="G16" s="158"/>
    </row>
    <row r="17" spans="1:7" ht="15" customHeight="1">
      <c r="A17" s="285" t="s">
        <v>19</v>
      </c>
      <c r="B17" s="286"/>
      <c r="C17" s="2"/>
      <c r="D17" s="2"/>
      <c r="E17" s="283">
        <f t="shared" si="0"/>
        <v>0</v>
      </c>
      <c r="F17" s="2"/>
      <c r="G17" s="158"/>
    </row>
    <row r="18" spans="1:7" ht="15" customHeight="1">
      <c r="A18" s="285" t="s">
        <v>20</v>
      </c>
      <c r="B18" s="286"/>
      <c r="C18" s="2"/>
      <c r="D18" s="2"/>
      <c r="E18" s="283">
        <f t="shared" si="0"/>
        <v>0</v>
      </c>
      <c r="F18" s="2"/>
      <c r="G18" s="158"/>
    </row>
    <row r="19" spans="1:7" ht="15" customHeight="1">
      <c r="A19" s="285" t="s">
        <v>21</v>
      </c>
      <c r="B19" s="286"/>
      <c r="C19" s="2"/>
      <c r="D19" s="2"/>
      <c r="E19" s="283">
        <f t="shared" si="0"/>
        <v>0</v>
      </c>
      <c r="F19" s="2"/>
      <c r="G19" s="158"/>
    </row>
    <row r="20" spans="1:7" ht="15" customHeight="1">
      <c r="A20" s="285" t="s">
        <v>22</v>
      </c>
      <c r="B20" s="286"/>
      <c r="C20" s="2"/>
      <c r="D20" s="2"/>
      <c r="E20" s="283">
        <f t="shared" si="0"/>
        <v>0</v>
      </c>
      <c r="F20" s="2"/>
      <c r="G20" s="158"/>
    </row>
    <row r="21" spans="1:7" ht="15" customHeight="1">
      <c r="A21" s="285" t="s">
        <v>23</v>
      </c>
      <c r="B21" s="286"/>
      <c r="C21" s="2"/>
      <c r="D21" s="2"/>
      <c r="E21" s="283">
        <f t="shared" si="0"/>
        <v>0</v>
      </c>
      <c r="F21" s="2"/>
      <c r="G21" s="158"/>
    </row>
    <row r="22" spans="1:7" ht="15" customHeight="1">
      <c r="A22" s="285" t="s">
        <v>24</v>
      </c>
      <c r="B22" s="286"/>
      <c r="C22" s="2"/>
      <c r="D22" s="2"/>
      <c r="E22" s="283">
        <f t="shared" si="0"/>
        <v>0</v>
      </c>
      <c r="F22" s="2"/>
      <c r="G22" s="158"/>
    </row>
    <row r="23" spans="1:7" ht="15" customHeight="1">
      <c r="A23" s="285" t="s">
        <v>25</v>
      </c>
      <c r="B23" s="286"/>
      <c r="C23" s="2"/>
      <c r="D23" s="2"/>
      <c r="E23" s="283">
        <f t="shared" si="0"/>
        <v>0</v>
      </c>
      <c r="F23" s="2"/>
      <c r="G23" s="158"/>
    </row>
    <row r="24" spans="1:7" ht="15" customHeight="1">
      <c r="A24" s="285" t="s">
        <v>26</v>
      </c>
      <c r="B24" s="286"/>
      <c r="C24" s="2"/>
      <c r="D24" s="2"/>
      <c r="E24" s="283">
        <f t="shared" si="0"/>
        <v>0</v>
      </c>
      <c r="F24" s="2"/>
      <c r="G24" s="158"/>
    </row>
    <row r="25" spans="1:7" ht="15" customHeight="1">
      <c r="A25" s="285" t="s">
        <v>27</v>
      </c>
      <c r="B25" s="286"/>
      <c r="C25" s="2"/>
      <c r="D25" s="2"/>
      <c r="E25" s="283">
        <f t="shared" si="0"/>
        <v>0</v>
      </c>
      <c r="F25" s="2"/>
      <c r="G25" s="158"/>
    </row>
    <row r="26" spans="1:7" ht="15" customHeight="1">
      <c r="A26" s="285" t="s">
        <v>28</v>
      </c>
      <c r="B26" s="286"/>
      <c r="C26" s="2"/>
      <c r="D26" s="2"/>
      <c r="E26" s="283">
        <f t="shared" si="0"/>
        <v>0</v>
      </c>
      <c r="F26" s="2"/>
      <c r="G26" s="158"/>
    </row>
    <row r="27" spans="1:7" ht="15" customHeight="1">
      <c r="A27" s="285" t="s">
        <v>29</v>
      </c>
      <c r="B27" s="286"/>
      <c r="C27" s="2"/>
      <c r="D27" s="2"/>
      <c r="E27" s="283">
        <f t="shared" si="0"/>
        <v>0</v>
      </c>
      <c r="F27" s="2"/>
      <c r="G27" s="158"/>
    </row>
    <row r="28" spans="1:7" ht="15" customHeight="1">
      <c r="A28" s="285" t="s">
        <v>30</v>
      </c>
      <c r="B28" s="286"/>
      <c r="C28" s="2"/>
      <c r="D28" s="2"/>
      <c r="E28" s="283">
        <f t="shared" si="0"/>
        <v>0</v>
      </c>
      <c r="F28" s="2"/>
      <c r="G28" s="158"/>
    </row>
    <row r="29" spans="1:7" ht="15" customHeight="1">
      <c r="A29" s="285" t="s">
        <v>31</v>
      </c>
      <c r="B29" s="286"/>
      <c r="C29" s="2"/>
      <c r="D29" s="2"/>
      <c r="E29" s="283">
        <f t="shared" si="0"/>
        <v>0</v>
      </c>
      <c r="F29" s="2"/>
      <c r="G29" s="158"/>
    </row>
    <row r="30" spans="1:7" ht="15" customHeight="1">
      <c r="A30" s="285" t="s">
        <v>32</v>
      </c>
      <c r="B30" s="286"/>
      <c r="C30" s="2"/>
      <c r="D30" s="2"/>
      <c r="E30" s="283"/>
      <c r="F30" s="2"/>
      <c r="G30" s="158"/>
    </row>
    <row r="31" spans="1:7" ht="15" customHeight="1">
      <c r="A31" s="285" t="s">
        <v>33</v>
      </c>
      <c r="B31" s="286"/>
      <c r="C31" s="2"/>
      <c r="D31" s="2"/>
      <c r="E31" s="283">
        <f t="shared" si="0"/>
        <v>0</v>
      </c>
      <c r="F31" s="2"/>
      <c r="G31" s="158"/>
    </row>
    <row r="32" spans="1:7" ht="15" customHeight="1">
      <c r="A32" s="285" t="s">
        <v>34</v>
      </c>
      <c r="B32" s="286"/>
      <c r="C32" s="2"/>
      <c r="D32" s="2"/>
      <c r="E32" s="283">
        <f t="shared" si="0"/>
        <v>0</v>
      </c>
      <c r="F32" s="2"/>
      <c r="G32" s="158"/>
    </row>
    <row r="33" spans="1:7" ht="15" customHeight="1">
      <c r="A33" s="285" t="s">
        <v>35</v>
      </c>
      <c r="B33" s="286"/>
      <c r="C33" s="2"/>
      <c r="D33" s="2"/>
      <c r="E33" s="283">
        <f t="shared" si="0"/>
        <v>0</v>
      </c>
      <c r="F33" s="2"/>
      <c r="G33" s="158"/>
    </row>
    <row r="34" spans="1:7" ht="15" customHeight="1">
      <c r="A34" s="285" t="s">
        <v>89</v>
      </c>
      <c r="B34" s="286"/>
      <c r="C34" s="2"/>
      <c r="D34" s="2"/>
      <c r="E34" s="283">
        <f t="shared" si="0"/>
        <v>0</v>
      </c>
      <c r="F34" s="2"/>
      <c r="G34" s="158"/>
    </row>
    <row r="35" spans="1:7" ht="15" customHeight="1" thickBot="1">
      <c r="A35" s="285" t="s">
        <v>183</v>
      </c>
      <c r="B35" s="287"/>
      <c r="C35" s="3"/>
      <c r="D35" s="3"/>
      <c r="E35" s="283">
        <f t="shared" si="0"/>
        <v>0</v>
      </c>
      <c r="F35" s="3"/>
      <c r="G35" s="288"/>
    </row>
    <row r="36" spans="1:7" ht="15" customHeight="1" thickBot="1">
      <c r="A36" s="702" t="s">
        <v>40</v>
      </c>
      <c r="B36" s="703"/>
      <c r="C36" s="14">
        <f>SUM(C5:C35)</f>
        <v>96769267</v>
      </c>
      <c r="D36" s="14">
        <f>SUM(D5:D35)</f>
        <v>0</v>
      </c>
      <c r="E36" s="14">
        <f>SUM(E5:E35)</f>
        <v>96769267</v>
      </c>
      <c r="F36" s="14">
        <f>SUM(F5:F35)</f>
        <v>52180267</v>
      </c>
      <c r="G36" s="15">
        <f>SUM(G5:G35)</f>
        <v>44589000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9/2017. (V.30.)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B1">
      <selection activeCell="M29" sqref="M29"/>
    </sheetView>
  </sheetViews>
  <sheetFormatPr defaultColWidth="9.00390625" defaultRowHeight="12.75"/>
  <cols>
    <col min="1" max="1" width="9.00390625" style="344" customWidth="1"/>
    <col min="2" max="2" width="64.875" style="344" customWidth="1"/>
    <col min="3" max="3" width="17.375" style="344" customWidth="1"/>
    <col min="4" max="5" width="17.375" style="345" customWidth="1"/>
    <col min="6" max="16384" width="9.375" style="355" customWidth="1"/>
  </cols>
  <sheetData>
    <row r="1" spans="1:5" ht="15.75" customHeight="1">
      <c r="A1" s="646" t="s">
        <v>4</v>
      </c>
      <c r="B1" s="646"/>
      <c r="C1" s="646"/>
      <c r="D1" s="646"/>
      <c r="E1" s="646"/>
    </row>
    <row r="2" spans="1:5" ht="15.75" customHeight="1" thickBot="1">
      <c r="A2" s="45" t="s">
        <v>109</v>
      </c>
      <c r="B2" s="45"/>
      <c r="C2" s="45"/>
      <c r="D2" s="342"/>
      <c r="E2" s="342" t="e">
        <f>'9. sz. mell'!G1</f>
        <v>#REF!</v>
      </c>
    </row>
    <row r="3" spans="1:5" ht="15.75" customHeight="1">
      <c r="A3" s="647" t="s">
        <v>57</v>
      </c>
      <c r="B3" s="649" t="s">
        <v>6</v>
      </c>
      <c r="C3" s="704" t="str">
        <f>+CONCATENATE(LEFT(ÖSSZEFÜGGÉSEK!A4,4)-1,". évi tény")</f>
        <v>2015. évi tény</v>
      </c>
      <c r="D3" s="651" t="str">
        <f>+CONCATENATE(LEFT(ÖSSZEFÜGGÉSEK!A4,4),". évi")</f>
        <v>2016. évi</v>
      </c>
      <c r="E3" s="652"/>
    </row>
    <row r="4" spans="1:5" ht="37.5" customHeight="1" thickBot="1">
      <c r="A4" s="648"/>
      <c r="B4" s="650"/>
      <c r="C4" s="705"/>
      <c r="D4" s="47" t="s">
        <v>179</v>
      </c>
      <c r="E4" s="48" t="s">
        <v>180</v>
      </c>
    </row>
    <row r="5" spans="1:5" s="356" customFormat="1" ht="12" customHeight="1" thickBot="1">
      <c r="A5" s="320" t="s">
        <v>411</v>
      </c>
      <c r="B5" s="321" t="s">
        <v>412</v>
      </c>
      <c r="C5" s="321" t="s">
        <v>413</v>
      </c>
      <c r="D5" s="321" t="s">
        <v>415</v>
      </c>
      <c r="E5" s="322" t="s">
        <v>492</v>
      </c>
    </row>
    <row r="6" spans="1:5" s="357" customFormat="1" ht="12" customHeight="1" thickBot="1">
      <c r="A6" s="315" t="s">
        <v>7</v>
      </c>
      <c r="B6" s="551" t="s">
        <v>303</v>
      </c>
      <c r="C6" s="347">
        <f>+C7+C8+C9+C10+C11+C12</f>
        <v>253426000</v>
      </c>
      <c r="D6" s="347">
        <f>+D7+D8+D9+D10+D11+D12</f>
        <v>243856867</v>
      </c>
      <c r="E6" s="330">
        <f>+E7+E8+E9+E10+E11+E12</f>
        <v>243856867</v>
      </c>
    </row>
    <row r="7" spans="1:5" s="357" customFormat="1" ht="12" customHeight="1">
      <c r="A7" s="310" t="s">
        <v>69</v>
      </c>
      <c r="B7" s="552" t="s">
        <v>304</v>
      </c>
      <c r="C7" s="349">
        <v>117543000</v>
      </c>
      <c r="D7" s="349">
        <v>114345444</v>
      </c>
      <c r="E7" s="332">
        <v>114345444</v>
      </c>
    </row>
    <row r="8" spans="1:5" s="357" customFormat="1" ht="12" customHeight="1">
      <c r="A8" s="309" t="s">
        <v>70</v>
      </c>
      <c r="B8" s="553" t="s">
        <v>305</v>
      </c>
      <c r="C8" s="348">
        <v>49213000</v>
      </c>
      <c r="D8" s="348">
        <v>42215600</v>
      </c>
      <c r="E8" s="331">
        <v>42215600</v>
      </c>
    </row>
    <row r="9" spans="1:5" s="357" customFormat="1" ht="12" customHeight="1">
      <c r="A9" s="309" t="s">
        <v>71</v>
      </c>
      <c r="B9" s="553" t="s">
        <v>306</v>
      </c>
      <c r="C9" s="348">
        <v>53628000</v>
      </c>
      <c r="D9" s="348">
        <v>55387076</v>
      </c>
      <c r="E9" s="331">
        <v>55387076</v>
      </c>
    </row>
    <row r="10" spans="1:5" s="357" customFormat="1" ht="12" customHeight="1">
      <c r="A10" s="309" t="s">
        <v>72</v>
      </c>
      <c r="B10" s="553" t="s">
        <v>307</v>
      </c>
      <c r="C10" s="348">
        <v>7563000</v>
      </c>
      <c r="D10" s="348">
        <v>7559400</v>
      </c>
      <c r="E10" s="331">
        <v>7559400</v>
      </c>
    </row>
    <row r="11" spans="1:5" s="357" customFormat="1" ht="12" customHeight="1">
      <c r="A11" s="309" t="s">
        <v>105</v>
      </c>
      <c r="B11" s="553" t="s">
        <v>308</v>
      </c>
      <c r="C11" s="541"/>
      <c r="D11" s="348"/>
      <c r="E11" s="331"/>
    </row>
    <row r="12" spans="1:5" s="357" customFormat="1" ht="12" customHeight="1" thickBot="1">
      <c r="A12" s="311" t="s">
        <v>73</v>
      </c>
      <c r="B12" s="554" t="s">
        <v>309</v>
      </c>
      <c r="C12" s="542">
        <v>25479000</v>
      </c>
      <c r="D12" s="350">
        <v>24349347</v>
      </c>
      <c r="E12" s="333">
        <v>24349347</v>
      </c>
    </row>
    <row r="13" spans="1:5" s="357" customFormat="1" ht="12" customHeight="1" thickBot="1">
      <c r="A13" s="315" t="s">
        <v>8</v>
      </c>
      <c r="B13" s="555" t="s">
        <v>310</v>
      </c>
      <c r="C13" s="347">
        <f>+C14+C15+C16+C17+C18</f>
        <v>29583000</v>
      </c>
      <c r="D13" s="347">
        <f>+D14+D15+D16+D17+D18</f>
        <v>74546666</v>
      </c>
      <c r="E13" s="330">
        <f>+E14+E15+E16+E17+E18</f>
        <v>67025598</v>
      </c>
    </row>
    <row r="14" spans="1:5" s="357" customFormat="1" ht="12" customHeight="1">
      <c r="A14" s="310" t="s">
        <v>75</v>
      </c>
      <c r="B14" s="552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553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553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553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553" t="s">
        <v>315</v>
      </c>
      <c r="C18" s="348">
        <v>29583000</v>
      </c>
      <c r="D18" s="348">
        <v>74546666</v>
      </c>
      <c r="E18" s="331">
        <v>67025598</v>
      </c>
    </row>
    <row r="19" spans="1:5" s="357" customFormat="1" ht="12" customHeight="1" thickBot="1">
      <c r="A19" s="311" t="s">
        <v>86</v>
      </c>
      <c r="B19" s="554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551" t="s">
        <v>317</v>
      </c>
      <c r="C20" s="347">
        <f>+C21+C22+C23+C24+C25</f>
        <v>73794000</v>
      </c>
      <c r="D20" s="347">
        <f>+D21+D22+D23+D24+D25</f>
        <v>792542</v>
      </c>
      <c r="E20" s="330">
        <f>+E21+E22+E23+E24+E25</f>
        <v>792542</v>
      </c>
    </row>
    <row r="21" spans="1:5" s="357" customFormat="1" ht="12" customHeight="1">
      <c r="A21" s="310" t="s">
        <v>58</v>
      </c>
      <c r="B21" s="552" t="s">
        <v>318</v>
      </c>
      <c r="C21" s="349">
        <v>29915000</v>
      </c>
      <c r="D21" s="349">
        <v>496000</v>
      </c>
      <c r="E21" s="332">
        <v>496000</v>
      </c>
    </row>
    <row r="22" spans="1:5" s="357" customFormat="1" ht="12" customHeight="1">
      <c r="A22" s="309" t="s">
        <v>59</v>
      </c>
      <c r="B22" s="553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553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553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553" t="s">
        <v>322</v>
      </c>
      <c r="C25" s="348">
        <v>43879000</v>
      </c>
      <c r="D25" s="348">
        <v>296542</v>
      </c>
      <c r="E25" s="331">
        <v>296542</v>
      </c>
    </row>
    <row r="26" spans="1:5" s="357" customFormat="1" ht="12" customHeight="1" thickBot="1">
      <c r="A26" s="311" t="s">
        <v>120</v>
      </c>
      <c r="B26" s="554" t="s">
        <v>323</v>
      </c>
      <c r="C26" s="350">
        <v>43879000</v>
      </c>
      <c r="D26" s="350">
        <v>296542</v>
      </c>
      <c r="E26" s="333">
        <v>296542</v>
      </c>
    </row>
    <row r="27" spans="1:5" s="357" customFormat="1" ht="12" customHeight="1" thickBot="1">
      <c r="A27" s="320" t="s">
        <v>121</v>
      </c>
      <c r="B27" s="316" t="s">
        <v>692</v>
      </c>
      <c r="C27" s="353">
        <f>SUM(C28:C33)</f>
        <v>228192000</v>
      </c>
      <c r="D27" s="353">
        <f>SUM(D28:D33)</f>
        <v>220250000</v>
      </c>
      <c r="E27" s="366">
        <f>SUM(E28:E33)</f>
        <v>264296868</v>
      </c>
    </row>
    <row r="28" spans="1:5" s="357" customFormat="1" ht="12" customHeight="1">
      <c r="A28" s="486" t="s">
        <v>324</v>
      </c>
      <c r="B28" s="358" t="s">
        <v>711</v>
      </c>
      <c r="C28" s="349">
        <v>158657000</v>
      </c>
      <c r="D28" s="349">
        <v>161700000</v>
      </c>
      <c r="E28" s="332">
        <v>176302279</v>
      </c>
    </row>
    <row r="29" spans="1:5" s="357" customFormat="1" ht="12" customHeight="1">
      <c r="A29" s="487" t="s">
        <v>325</v>
      </c>
      <c r="B29" s="359" t="s">
        <v>697</v>
      </c>
      <c r="C29" s="348">
        <v>21890000</v>
      </c>
      <c r="D29" s="348">
        <v>20950000</v>
      </c>
      <c r="E29" s="331">
        <v>28318312</v>
      </c>
    </row>
    <row r="30" spans="1:5" s="357" customFormat="1" ht="12" customHeight="1">
      <c r="A30" s="487" t="s">
        <v>326</v>
      </c>
      <c r="B30" s="359" t="s">
        <v>698</v>
      </c>
      <c r="C30" s="348">
        <v>36787000</v>
      </c>
      <c r="D30" s="348">
        <v>30000000</v>
      </c>
      <c r="E30" s="331">
        <v>50546749</v>
      </c>
    </row>
    <row r="31" spans="1:5" s="357" customFormat="1" ht="12" customHeight="1">
      <c r="A31" s="487" t="s">
        <v>693</v>
      </c>
      <c r="B31" s="359" t="s">
        <v>710</v>
      </c>
      <c r="C31" s="348">
        <v>7508000</v>
      </c>
      <c r="D31" s="348">
        <v>6800000</v>
      </c>
      <c r="E31" s="331">
        <v>6962693</v>
      </c>
    </row>
    <row r="32" spans="1:5" s="357" customFormat="1" ht="12" customHeight="1">
      <c r="A32" s="487" t="s">
        <v>694</v>
      </c>
      <c r="B32" s="359" t="s">
        <v>327</v>
      </c>
      <c r="C32" s="348">
        <v>2193000</v>
      </c>
      <c r="D32" s="348"/>
      <c r="E32" s="331"/>
    </row>
    <row r="33" spans="1:5" s="357" customFormat="1" ht="12" customHeight="1" thickBot="1">
      <c r="A33" s="488" t="s">
        <v>695</v>
      </c>
      <c r="B33" s="339" t="s">
        <v>328</v>
      </c>
      <c r="C33" s="350">
        <v>1157000</v>
      </c>
      <c r="D33" s="350">
        <v>800000</v>
      </c>
      <c r="E33" s="333">
        <v>2166835</v>
      </c>
    </row>
    <row r="34" spans="1:5" s="357" customFormat="1" ht="12" customHeight="1" thickBot="1">
      <c r="A34" s="315" t="s">
        <v>11</v>
      </c>
      <c r="B34" s="551" t="s">
        <v>329</v>
      </c>
      <c r="C34" s="347">
        <f>SUM(C35:C44)</f>
        <v>35944000</v>
      </c>
      <c r="D34" s="347">
        <f>SUM(D35:D44)</f>
        <v>58639500</v>
      </c>
      <c r="E34" s="330">
        <f>SUM(E35:E44)</f>
        <v>55252131</v>
      </c>
    </row>
    <row r="35" spans="1:5" s="357" customFormat="1" ht="12" customHeight="1">
      <c r="A35" s="310" t="s">
        <v>62</v>
      </c>
      <c r="B35" s="552" t="s">
        <v>330</v>
      </c>
      <c r="C35" s="349"/>
      <c r="D35" s="349">
        <v>680000</v>
      </c>
      <c r="E35" s="332"/>
    </row>
    <row r="36" spans="1:5" s="357" customFormat="1" ht="12" customHeight="1">
      <c r="A36" s="309" t="s">
        <v>63</v>
      </c>
      <c r="B36" s="553" t="s">
        <v>331</v>
      </c>
      <c r="C36" s="348">
        <v>12490000</v>
      </c>
      <c r="D36" s="348">
        <v>28414500</v>
      </c>
      <c r="E36" s="331">
        <v>28406316</v>
      </c>
    </row>
    <row r="37" spans="1:5" s="357" customFormat="1" ht="12" customHeight="1">
      <c r="A37" s="309" t="s">
        <v>64</v>
      </c>
      <c r="B37" s="553" t="s">
        <v>332</v>
      </c>
      <c r="C37" s="348">
        <v>3269000</v>
      </c>
      <c r="D37" s="348">
        <v>3950000</v>
      </c>
      <c r="E37" s="331">
        <v>2989854</v>
      </c>
    </row>
    <row r="38" spans="1:5" s="357" customFormat="1" ht="12" customHeight="1">
      <c r="A38" s="309" t="s">
        <v>123</v>
      </c>
      <c r="B38" s="553" t="s">
        <v>333</v>
      </c>
      <c r="C38" s="348">
        <v>15872000</v>
      </c>
      <c r="D38" s="348">
        <v>16350000</v>
      </c>
      <c r="E38" s="331">
        <v>15049198</v>
      </c>
    </row>
    <row r="39" spans="1:5" s="357" customFormat="1" ht="12" customHeight="1">
      <c r="A39" s="309" t="s">
        <v>124</v>
      </c>
      <c r="B39" s="553" t="s">
        <v>334</v>
      </c>
      <c r="C39" s="348"/>
      <c r="D39" s="348"/>
      <c r="E39" s="331"/>
    </row>
    <row r="40" spans="1:5" s="357" customFormat="1" ht="12" customHeight="1">
      <c r="A40" s="309" t="s">
        <v>125</v>
      </c>
      <c r="B40" s="553" t="s">
        <v>335</v>
      </c>
      <c r="C40" s="348">
        <v>4032000</v>
      </c>
      <c r="D40" s="348">
        <v>8925000</v>
      </c>
      <c r="E40" s="331">
        <v>8457575</v>
      </c>
    </row>
    <row r="41" spans="1:5" s="357" customFormat="1" ht="12" customHeight="1">
      <c r="A41" s="309" t="s">
        <v>126</v>
      </c>
      <c r="B41" s="553" t="s">
        <v>336</v>
      </c>
      <c r="C41" s="348"/>
      <c r="D41" s="348"/>
      <c r="E41" s="331"/>
    </row>
    <row r="42" spans="1:5" s="357" customFormat="1" ht="12" customHeight="1">
      <c r="A42" s="309" t="s">
        <v>127</v>
      </c>
      <c r="B42" s="553" t="s">
        <v>337</v>
      </c>
      <c r="C42" s="348">
        <v>60000</v>
      </c>
      <c r="D42" s="348">
        <v>80000</v>
      </c>
      <c r="E42" s="331">
        <v>12382</v>
      </c>
    </row>
    <row r="43" spans="1:5" s="357" customFormat="1" ht="12" customHeight="1">
      <c r="A43" s="309" t="s">
        <v>338</v>
      </c>
      <c r="B43" s="553" t="s">
        <v>339</v>
      </c>
      <c r="C43" s="351"/>
      <c r="D43" s="351"/>
      <c r="E43" s="334"/>
    </row>
    <row r="44" spans="1:5" s="357" customFormat="1" ht="12" customHeight="1" thickBot="1">
      <c r="A44" s="311" t="s">
        <v>340</v>
      </c>
      <c r="B44" s="554" t="s">
        <v>341</v>
      </c>
      <c r="C44" s="352">
        <v>221000</v>
      </c>
      <c r="D44" s="352">
        <v>240000</v>
      </c>
      <c r="E44" s="335">
        <v>336806</v>
      </c>
    </row>
    <row r="45" spans="1:5" s="357" customFormat="1" ht="12" customHeight="1" thickBot="1">
      <c r="A45" s="315" t="s">
        <v>12</v>
      </c>
      <c r="B45" s="551" t="s">
        <v>342</v>
      </c>
      <c r="C45" s="347">
        <f>SUM(C46:C50)</f>
        <v>0</v>
      </c>
      <c r="D45" s="347">
        <f>SUM(D46:D50)</f>
        <v>0</v>
      </c>
      <c r="E45" s="330">
        <f>SUM(E46:E50)</f>
        <v>0</v>
      </c>
    </row>
    <row r="46" spans="1:5" s="357" customFormat="1" ht="12" customHeight="1">
      <c r="A46" s="310" t="s">
        <v>65</v>
      </c>
      <c r="B46" s="552" t="s">
        <v>343</v>
      </c>
      <c r="C46" s="368"/>
      <c r="D46" s="368"/>
      <c r="E46" s="336"/>
    </row>
    <row r="47" spans="1:5" s="357" customFormat="1" ht="12" customHeight="1">
      <c r="A47" s="309" t="s">
        <v>66</v>
      </c>
      <c r="B47" s="553" t="s">
        <v>344</v>
      </c>
      <c r="C47" s="351"/>
      <c r="D47" s="351"/>
      <c r="E47" s="334"/>
    </row>
    <row r="48" spans="1:5" s="357" customFormat="1" ht="12" customHeight="1">
      <c r="A48" s="309" t="s">
        <v>345</v>
      </c>
      <c r="B48" s="553" t="s">
        <v>346</v>
      </c>
      <c r="C48" s="351"/>
      <c r="D48" s="351"/>
      <c r="E48" s="334"/>
    </row>
    <row r="49" spans="1:5" s="357" customFormat="1" ht="12" customHeight="1">
      <c r="A49" s="309" t="s">
        <v>347</v>
      </c>
      <c r="B49" s="553" t="s">
        <v>348</v>
      </c>
      <c r="C49" s="351"/>
      <c r="D49" s="351"/>
      <c r="E49" s="334"/>
    </row>
    <row r="50" spans="1:5" s="357" customFormat="1" ht="12" customHeight="1" thickBot="1">
      <c r="A50" s="311" t="s">
        <v>349</v>
      </c>
      <c r="B50" s="554" t="s">
        <v>350</v>
      </c>
      <c r="C50" s="352"/>
      <c r="D50" s="352"/>
      <c r="E50" s="335"/>
    </row>
    <row r="51" spans="1:5" s="357" customFormat="1" ht="13.5" thickBot="1">
      <c r="A51" s="315" t="s">
        <v>128</v>
      </c>
      <c r="B51" s="551" t="s">
        <v>351</v>
      </c>
      <c r="C51" s="347">
        <f>SUM(C52:C54)</f>
        <v>200000</v>
      </c>
      <c r="D51" s="347">
        <f>SUM(D52:D54)</f>
        <v>0</v>
      </c>
      <c r="E51" s="330">
        <f>SUM(E52:E54)</f>
        <v>1490500</v>
      </c>
    </row>
    <row r="52" spans="1:5" s="357" customFormat="1" ht="12.75">
      <c r="A52" s="310" t="s">
        <v>67</v>
      </c>
      <c r="B52" s="552" t="s">
        <v>352</v>
      </c>
      <c r="C52" s="349"/>
      <c r="D52" s="349"/>
      <c r="E52" s="332"/>
    </row>
    <row r="53" spans="1:5" s="357" customFormat="1" ht="14.25" customHeight="1">
      <c r="A53" s="309" t="s">
        <v>68</v>
      </c>
      <c r="B53" s="553" t="s">
        <v>572</v>
      </c>
      <c r="C53" s="348"/>
      <c r="D53" s="348"/>
      <c r="E53" s="331"/>
    </row>
    <row r="54" spans="1:5" s="357" customFormat="1" ht="12.75">
      <c r="A54" s="309" t="s">
        <v>354</v>
      </c>
      <c r="B54" s="553" t="s">
        <v>355</v>
      </c>
      <c r="C54" s="348">
        <v>200000</v>
      </c>
      <c r="D54" s="348"/>
      <c r="E54" s="331">
        <v>1490500</v>
      </c>
    </row>
    <row r="55" spans="1:5" s="357" customFormat="1" ht="13.5" thickBot="1">
      <c r="A55" s="311" t="s">
        <v>356</v>
      </c>
      <c r="B55" s="554" t="s">
        <v>357</v>
      </c>
      <c r="C55" s="350"/>
      <c r="D55" s="350"/>
      <c r="E55" s="333"/>
    </row>
    <row r="56" spans="1:5" s="357" customFormat="1" ht="13.5" thickBot="1">
      <c r="A56" s="315" t="s">
        <v>14</v>
      </c>
      <c r="B56" s="555" t="s">
        <v>358</v>
      </c>
      <c r="C56" s="347">
        <f>SUM(C57:C59)</f>
        <v>582000</v>
      </c>
      <c r="D56" s="347">
        <f>SUM(D57:D59)</f>
        <v>240000</v>
      </c>
      <c r="E56" s="330">
        <f>SUM(E57:E59)</f>
        <v>490000</v>
      </c>
    </row>
    <row r="57" spans="1:5" s="357" customFormat="1" ht="12.75">
      <c r="A57" s="309" t="s">
        <v>129</v>
      </c>
      <c r="B57" s="552" t="s">
        <v>359</v>
      </c>
      <c r="C57" s="351"/>
      <c r="D57" s="351"/>
      <c r="E57" s="334"/>
    </row>
    <row r="58" spans="1:5" s="357" customFormat="1" ht="12.75" customHeight="1">
      <c r="A58" s="309" t="s">
        <v>130</v>
      </c>
      <c r="B58" s="553" t="s">
        <v>573</v>
      </c>
      <c r="C58" s="351">
        <v>582000</v>
      </c>
      <c r="D58" s="351">
        <v>240000</v>
      </c>
      <c r="E58" s="334">
        <v>236000</v>
      </c>
    </row>
    <row r="59" spans="1:5" s="357" customFormat="1" ht="12.75">
      <c r="A59" s="309" t="s">
        <v>155</v>
      </c>
      <c r="B59" s="553" t="s">
        <v>361</v>
      </c>
      <c r="C59" s="351"/>
      <c r="D59" s="351"/>
      <c r="E59" s="334">
        <v>254000</v>
      </c>
    </row>
    <row r="60" spans="1:5" s="357" customFormat="1" ht="13.5" thickBot="1">
      <c r="A60" s="309" t="s">
        <v>362</v>
      </c>
      <c r="B60" s="554" t="s">
        <v>363</v>
      </c>
      <c r="C60" s="351"/>
      <c r="D60" s="351"/>
      <c r="E60" s="334"/>
    </row>
    <row r="61" spans="1:5" s="357" customFormat="1" ht="13.5" thickBot="1">
      <c r="A61" s="315" t="s">
        <v>15</v>
      </c>
      <c r="B61" s="551" t="s">
        <v>364</v>
      </c>
      <c r="C61" s="353">
        <f>+C6+C13+C20+C27+C34+C45+C51+C56</f>
        <v>621721000</v>
      </c>
      <c r="D61" s="353">
        <f>+D6+D13+D20+D27+D34+D45+D51+D56</f>
        <v>598325575</v>
      </c>
      <c r="E61" s="366">
        <f>+E6+E13+E20+E27+E34+E45+E51+E56</f>
        <v>633204506</v>
      </c>
    </row>
    <row r="62" spans="1:5" s="357" customFormat="1" ht="13.5" thickBot="1">
      <c r="A62" s="369" t="s">
        <v>365</v>
      </c>
      <c r="B62" s="555" t="s">
        <v>686</v>
      </c>
      <c r="C62" s="347">
        <f>SUM(C63:C65)</f>
        <v>0</v>
      </c>
      <c r="D62" s="347">
        <f>SUM(D63:D65)</f>
        <v>0</v>
      </c>
      <c r="E62" s="330">
        <f>SUM(E63:E65)</f>
        <v>0</v>
      </c>
    </row>
    <row r="63" spans="1:5" s="357" customFormat="1" ht="12.75">
      <c r="A63" s="309" t="s">
        <v>367</v>
      </c>
      <c r="B63" s="552" t="s">
        <v>368</v>
      </c>
      <c r="C63" s="351"/>
      <c r="D63" s="351"/>
      <c r="E63" s="334"/>
    </row>
    <row r="64" spans="1:5" s="357" customFormat="1" ht="12.75">
      <c r="A64" s="309" t="s">
        <v>369</v>
      </c>
      <c r="B64" s="553" t="s">
        <v>370</v>
      </c>
      <c r="C64" s="351"/>
      <c r="D64" s="351"/>
      <c r="E64" s="334"/>
    </row>
    <row r="65" spans="1:5" s="357" customFormat="1" ht="13.5" thickBot="1">
      <c r="A65" s="309" t="s">
        <v>371</v>
      </c>
      <c r="B65" s="295" t="s">
        <v>416</v>
      </c>
      <c r="C65" s="351"/>
      <c r="D65" s="351"/>
      <c r="E65" s="334"/>
    </row>
    <row r="66" spans="1:5" s="357" customFormat="1" ht="13.5" thickBot="1">
      <c r="A66" s="369" t="s">
        <v>373</v>
      </c>
      <c r="B66" s="555" t="s">
        <v>374</v>
      </c>
      <c r="C66" s="347">
        <f>SUM(C67:C70)</f>
        <v>0</v>
      </c>
      <c r="D66" s="347">
        <f>SUM(D67:D70)</f>
        <v>0</v>
      </c>
      <c r="E66" s="330">
        <f>SUM(E67:E70)</f>
        <v>0</v>
      </c>
    </row>
    <row r="67" spans="1:5" s="357" customFormat="1" ht="12.75">
      <c r="A67" s="309" t="s">
        <v>106</v>
      </c>
      <c r="B67" s="552" t="s">
        <v>375</v>
      </c>
      <c r="C67" s="351"/>
      <c r="D67" s="351"/>
      <c r="E67" s="334"/>
    </row>
    <row r="68" spans="1:5" s="357" customFormat="1" ht="12.75">
      <c r="A68" s="309" t="s">
        <v>107</v>
      </c>
      <c r="B68" s="553" t="s">
        <v>376</v>
      </c>
      <c r="C68" s="351"/>
      <c r="D68" s="351"/>
      <c r="E68" s="334"/>
    </row>
    <row r="69" spans="1:5" s="357" customFormat="1" ht="12" customHeight="1">
      <c r="A69" s="309" t="s">
        <v>377</v>
      </c>
      <c r="B69" s="553" t="s">
        <v>378</v>
      </c>
      <c r="C69" s="351"/>
      <c r="D69" s="351"/>
      <c r="E69" s="334"/>
    </row>
    <row r="70" spans="1:5" s="357" customFormat="1" ht="12" customHeight="1" thickBot="1">
      <c r="A70" s="309" t="s">
        <v>379</v>
      </c>
      <c r="B70" s="554" t="s">
        <v>380</v>
      </c>
      <c r="C70" s="351"/>
      <c r="D70" s="351"/>
      <c r="E70" s="334"/>
    </row>
    <row r="71" spans="1:5" s="357" customFormat="1" ht="12" customHeight="1" thickBot="1">
      <c r="A71" s="369" t="s">
        <v>381</v>
      </c>
      <c r="B71" s="555" t="s">
        <v>382</v>
      </c>
      <c r="C71" s="347">
        <f>SUM(C72:C73)</f>
        <v>63553000</v>
      </c>
      <c r="D71" s="347">
        <f>SUM(D72:D73)</f>
        <v>63134000</v>
      </c>
      <c r="E71" s="330">
        <f>SUM(E72:E73)</f>
        <v>63134000</v>
      </c>
    </row>
    <row r="72" spans="1:5" s="357" customFormat="1" ht="12" customHeight="1">
      <c r="A72" s="309" t="s">
        <v>383</v>
      </c>
      <c r="B72" s="552" t="s">
        <v>384</v>
      </c>
      <c r="C72" s="351">
        <v>63553000</v>
      </c>
      <c r="D72" s="351">
        <v>63134000</v>
      </c>
      <c r="E72" s="334">
        <v>63134000</v>
      </c>
    </row>
    <row r="73" spans="1:5" s="357" customFormat="1" ht="12" customHeight="1" thickBot="1">
      <c r="A73" s="309" t="s">
        <v>385</v>
      </c>
      <c r="B73" s="554" t="s">
        <v>386</v>
      </c>
      <c r="C73" s="351"/>
      <c r="D73" s="351"/>
      <c r="E73" s="334"/>
    </row>
    <row r="74" spans="1:5" s="357" customFormat="1" ht="12" customHeight="1" thickBot="1">
      <c r="A74" s="369" t="s">
        <v>387</v>
      </c>
      <c r="B74" s="555" t="s">
        <v>388</v>
      </c>
      <c r="C74" s="347">
        <f>SUM(C75:C77)</f>
        <v>8238000</v>
      </c>
      <c r="D74" s="347">
        <f>SUM(D75:D77)</f>
        <v>0</v>
      </c>
      <c r="E74" s="330">
        <f>SUM(E75:E77)</f>
        <v>7977389</v>
      </c>
    </row>
    <row r="75" spans="1:5" s="357" customFormat="1" ht="12" customHeight="1">
      <c r="A75" s="309" t="s">
        <v>389</v>
      </c>
      <c r="B75" s="552" t="s">
        <v>390</v>
      </c>
      <c r="C75" s="351">
        <v>8238000</v>
      </c>
      <c r="D75" s="351"/>
      <c r="E75" s="334">
        <v>7977389</v>
      </c>
    </row>
    <row r="76" spans="1:5" s="357" customFormat="1" ht="12" customHeight="1">
      <c r="A76" s="309" t="s">
        <v>391</v>
      </c>
      <c r="B76" s="553" t="s">
        <v>392</v>
      </c>
      <c r="C76" s="351"/>
      <c r="D76" s="351"/>
      <c r="E76" s="334"/>
    </row>
    <row r="77" spans="1:5" s="357" customFormat="1" ht="12" customHeight="1" thickBot="1">
      <c r="A77" s="309" t="s">
        <v>393</v>
      </c>
      <c r="B77" s="554" t="s">
        <v>394</v>
      </c>
      <c r="C77" s="351"/>
      <c r="D77" s="351"/>
      <c r="E77" s="334"/>
    </row>
    <row r="78" spans="1:5" s="357" customFormat="1" ht="12" customHeight="1" thickBot="1">
      <c r="A78" s="369" t="s">
        <v>395</v>
      </c>
      <c r="B78" s="555" t="s">
        <v>396</v>
      </c>
      <c r="C78" s="347">
        <f>SUM(C79:C82)</f>
        <v>0</v>
      </c>
      <c r="D78" s="347">
        <f>SUM(D79:D82)</f>
        <v>0</v>
      </c>
      <c r="E78" s="330">
        <f>SUM(E79:E82)</f>
        <v>0</v>
      </c>
    </row>
    <row r="79" spans="1:5" s="357" customFormat="1" ht="12" customHeight="1">
      <c r="A79" s="539" t="s">
        <v>397</v>
      </c>
      <c r="B79" s="552" t="s">
        <v>398</v>
      </c>
      <c r="C79" s="351"/>
      <c r="D79" s="351"/>
      <c r="E79" s="334"/>
    </row>
    <row r="80" spans="1:5" s="357" customFormat="1" ht="12" customHeight="1">
      <c r="A80" s="540" t="s">
        <v>399</v>
      </c>
      <c r="B80" s="553" t="s">
        <v>400</v>
      </c>
      <c r="C80" s="351"/>
      <c r="D80" s="351"/>
      <c r="E80" s="334"/>
    </row>
    <row r="81" spans="1:5" s="357" customFormat="1" ht="12" customHeight="1">
      <c r="A81" s="540" t="s">
        <v>401</v>
      </c>
      <c r="B81" s="553" t="s">
        <v>402</v>
      </c>
      <c r="C81" s="351"/>
      <c r="D81" s="351"/>
      <c r="E81" s="334"/>
    </row>
    <row r="82" spans="1:5" s="357" customFormat="1" ht="12" customHeight="1" thickBot="1">
      <c r="A82" s="370" t="s">
        <v>403</v>
      </c>
      <c r="B82" s="554" t="s">
        <v>404</v>
      </c>
      <c r="C82" s="351"/>
      <c r="D82" s="351"/>
      <c r="E82" s="334"/>
    </row>
    <row r="83" spans="1:5" s="357" customFormat="1" ht="12" customHeight="1" thickBot="1">
      <c r="A83" s="369" t="s">
        <v>405</v>
      </c>
      <c r="B83" s="555" t="s">
        <v>406</v>
      </c>
      <c r="C83" s="372"/>
      <c r="D83" s="372"/>
      <c r="E83" s="373"/>
    </row>
    <row r="84" spans="1:5" s="357" customFormat="1" ht="13.5" customHeight="1" thickBot="1">
      <c r="A84" s="369" t="s">
        <v>407</v>
      </c>
      <c r="B84" s="293" t="s">
        <v>408</v>
      </c>
      <c r="C84" s="353">
        <f>+C62+C66+C71+C74+C78+C83</f>
        <v>71791000</v>
      </c>
      <c r="D84" s="353">
        <f>+D62+D66+D71+D74+D78+D83</f>
        <v>63134000</v>
      </c>
      <c r="E84" s="366">
        <f>+E62+E66+E71+E74+E78+E83</f>
        <v>71111389</v>
      </c>
    </row>
    <row r="85" spans="1:5" s="357" customFormat="1" ht="12" customHeight="1" thickBot="1">
      <c r="A85" s="371" t="s">
        <v>409</v>
      </c>
      <c r="B85" s="296" t="s">
        <v>410</v>
      </c>
      <c r="C85" s="353">
        <f>+C61+C84</f>
        <v>693512000</v>
      </c>
      <c r="D85" s="353">
        <f>+D61+D84</f>
        <v>661459575</v>
      </c>
      <c r="E85" s="366">
        <f>+E61+E84</f>
        <v>704315895</v>
      </c>
    </row>
    <row r="86" spans="1:5" ht="16.5" customHeight="1">
      <c r="A86" s="646" t="s">
        <v>36</v>
      </c>
      <c r="B86" s="646"/>
      <c r="C86" s="646"/>
      <c r="D86" s="646"/>
      <c r="E86" s="646"/>
    </row>
    <row r="87" spans="1:5" s="363" customFormat="1" ht="16.5" customHeight="1" thickBot="1">
      <c r="A87" s="46" t="s">
        <v>110</v>
      </c>
      <c r="B87" s="46"/>
      <c r="C87" s="46"/>
      <c r="D87" s="324"/>
      <c r="E87" s="324" t="e">
        <f>E2</f>
        <v>#REF!</v>
      </c>
    </row>
    <row r="88" spans="1:5" s="363" customFormat="1" ht="16.5" customHeight="1">
      <c r="A88" s="647" t="s">
        <v>57</v>
      </c>
      <c r="B88" s="649" t="s">
        <v>173</v>
      </c>
      <c r="C88" s="704" t="str">
        <f>+C3</f>
        <v>2015. évi tény</v>
      </c>
      <c r="D88" s="651" t="str">
        <f>+D3</f>
        <v>2016. évi</v>
      </c>
      <c r="E88" s="652"/>
    </row>
    <row r="89" spans="1:5" ht="37.5" customHeight="1" thickBot="1">
      <c r="A89" s="648"/>
      <c r="B89" s="650"/>
      <c r="C89" s="705"/>
      <c r="D89" s="47" t="s">
        <v>179</v>
      </c>
      <c r="E89" s="48" t="s">
        <v>180</v>
      </c>
    </row>
    <row r="90" spans="1:5" s="356" customFormat="1" ht="12" customHeight="1" thickBot="1">
      <c r="A90" s="320" t="s">
        <v>411</v>
      </c>
      <c r="B90" s="321" t="s">
        <v>412</v>
      </c>
      <c r="C90" s="321" t="s">
        <v>413</v>
      </c>
      <c r="D90" s="321" t="s">
        <v>415</v>
      </c>
      <c r="E90" s="367" t="s">
        <v>492</v>
      </c>
    </row>
    <row r="91" spans="1:5" ht="12" customHeight="1" thickBot="1">
      <c r="A91" s="317" t="s">
        <v>7</v>
      </c>
      <c r="B91" s="319" t="s">
        <v>574</v>
      </c>
      <c r="C91" s="346">
        <f>SUM(C92:C96)</f>
        <v>548868000</v>
      </c>
      <c r="D91" s="346">
        <f>+D92+D93+D94+D95+D96</f>
        <v>605441246</v>
      </c>
      <c r="E91" s="301">
        <f>+E92+E93+E94+E95+E96</f>
        <v>571352663</v>
      </c>
    </row>
    <row r="92" spans="1:5" ht="12" customHeight="1">
      <c r="A92" s="312" t="s">
        <v>69</v>
      </c>
      <c r="B92" s="556" t="s">
        <v>37</v>
      </c>
      <c r="C92" s="77">
        <v>127674000</v>
      </c>
      <c r="D92" s="77">
        <v>152969190</v>
      </c>
      <c r="E92" s="300">
        <v>147559406</v>
      </c>
    </row>
    <row r="93" spans="1:5" ht="12" customHeight="1">
      <c r="A93" s="309" t="s">
        <v>70</v>
      </c>
      <c r="B93" s="557" t="s">
        <v>131</v>
      </c>
      <c r="C93" s="348">
        <v>34113000</v>
      </c>
      <c r="D93" s="348">
        <v>38924994</v>
      </c>
      <c r="E93" s="331">
        <v>38124433</v>
      </c>
    </row>
    <row r="94" spans="1:5" ht="12" customHeight="1">
      <c r="A94" s="309" t="s">
        <v>71</v>
      </c>
      <c r="B94" s="557" t="s">
        <v>98</v>
      </c>
      <c r="C94" s="350">
        <v>168231000</v>
      </c>
      <c r="D94" s="350">
        <v>212153027</v>
      </c>
      <c r="E94" s="333">
        <v>188704800</v>
      </c>
    </row>
    <row r="95" spans="1:5" ht="12" customHeight="1">
      <c r="A95" s="309" t="s">
        <v>72</v>
      </c>
      <c r="B95" s="558" t="s">
        <v>132</v>
      </c>
      <c r="C95" s="350">
        <v>18389000</v>
      </c>
      <c r="D95" s="350">
        <v>11089100</v>
      </c>
      <c r="E95" s="333">
        <v>8815610</v>
      </c>
    </row>
    <row r="96" spans="1:5" ht="12" customHeight="1">
      <c r="A96" s="309" t="s">
        <v>81</v>
      </c>
      <c r="B96" s="559" t="s">
        <v>133</v>
      </c>
      <c r="C96" s="350">
        <v>200461000</v>
      </c>
      <c r="D96" s="350">
        <v>190304935</v>
      </c>
      <c r="E96" s="333">
        <v>188148414</v>
      </c>
    </row>
    <row r="97" spans="1:5" ht="12" customHeight="1">
      <c r="A97" s="309" t="s">
        <v>73</v>
      </c>
      <c r="B97" s="557" t="s">
        <v>418</v>
      </c>
      <c r="C97" s="350"/>
      <c r="D97" s="350">
        <v>6435435</v>
      </c>
      <c r="E97" s="333">
        <v>6435435</v>
      </c>
    </row>
    <row r="98" spans="1:5" ht="12" customHeight="1">
      <c r="A98" s="309" t="s">
        <v>74</v>
      </c>
      <c r="B98" s="560" t="s">
        <v>419</v>
      </c>
      <c r="C98" s="350"/>
      <c r="D98" s="350"/>
      <c r="E98" s="333"/>
    </row>
    <row r="99" spans="1:5" ht="12" customHeight="1">
      <c r="A99" s="309" t="s">
        <v>82</v>
      </c>
      <c r="B99" s="557" t="s">
        <v>420</v>
      </c>
      <c r="C99" s="350"/>
      <c r="D99" s="350"/>
      <c r="E99" s="333"/>
    </row>
    <row r="100" spans="1:5" ht="12" customHeight="1">
      <c r="A100" s="309" t="s">
        <v>83</v>
      </c>
      <c r="B100" s="557" t="s">
        <v>421</v>
      </c>
      <c r="C100" s="350"/>
      <c r="D100" s="350"/>
      <c r="E100" s="333"/>
    </row>
    <row r="101" spans="1:5" ht="12" customHeight="1">
      <c r="A101" s="309" t="s">
        <v>84</v>
      </c>
      <c r="B101" s="560" t="s">
        <v>422</v>
      </c>
      <c r="C101" s="350">
        <v>89154000</v>
      </c>
      <c r="D101" s="350">
        <v>89113000</v>
      </c>
      <c r="E101" s="333">
        <v>87481689</v>
      </c>
    </row>
    <row r="102" spans="1:5" ht="12" customHeight="1">
      <c r="A102" s="309" t="s">
        <v>85</v>
      </c>
      <c r="B102" s="560" t="s">
        <v>423</v>
      </c>
      <c r="C102" s="350"/>
      <c r="D102" s="350"/>
      <c r="E102" s="333"/>
    </row>
    <row r="103" spans="1:5" ht="12" customHeight="1">
      <c r="A103" s="309" t="s">
        <v>87</v>
      </c>
      <c r="B103" s="557" t="s">
        <v>424</v>
      </c>
      <c r="C103" s="350"/>
      <c r="D103" s="350"/>
      <c r="E103" s="333"/>
    </row>
    <row r="104" spans="1:5" ht="12" customHeight="1">
      <c r="A104" s="308" t="s">
        <v>134</v>
      </c>
      <c r="B104" s="561" t="s">
        <v>425</v>
      </c>
      <c r="C104" s="350"/>
      <c r="D104" s="350"/>
      <c r="E104" s="333"/>
    </row>
    <row r="105" spans="1:5" ht="12" customHeight="1">
      <c r="A105" s="309" t="s">
        <v>426</v>
      </c>
      <c r="B105" s="561" t="s">
        <v>427</v>
      </c>
      <c r="C105" s="350"/>
      <c r="D105" s="350"/>
      <c r="E105" s="333"/>
    </row>
    <row r="106" spans="1:5" ht="12" customHeight="1" thickBot="1">
      <c r="A106" s="313" t="s">
        <v>428</v>
      </c>
      <c r="B106" s="562" t="s">
        <v>429</v>
      </c>
      <c r="C106" s="78">
        <v>111307000</v>
      </c>
      <c r="D106" s="78">
        <v>94756500</v>
      </c>
      <c r="E106" s="294">
        <v>94231290</v>
      </c>
    </row>
    <row r="107" spans="1:5" ht="12" customHeight="1" thickBot="1">
      <c r="A107" s="315" t="s">
        <v>8</v>
      </c>
      <c r="B107" s="318" t="s">
        <v>575</v>
      </c>
      <c r="C107" s="347">
        <f>+C108+C110+C112</f>
        <v>73956000</v>
      </c>
      <c r="D107" s="347">
        <f>+D108+D110+D112</f>
        <v>36780262</v>
      </c>
      <c r="E107" s="330">
        <f>+E108+E110+E112</f>
        <v>27955750</v>
      </c>
    </row>
    <row r="108" spans="1:5" ht="12" customHeight="1">
      <c r="A108" s="310" t="s">
        <v>75</v>
      </c>
      <c r="B108" s="557" t="s">
        <v>154</v>
      </c>
      <c r="C108" s="349">
        <v>28586000</v>
      </c>
      <c r="D108" s="349">
        <v>20783907</v>
      </c>
      <c r="E108" s="332">
        <v>17037352</v>
      </c>
    </row>
    <row r="109" spans="1:5" ht="12" customHeight="1">
      <c r="A109" s="310" t="s">
        <v>76</v>
      </c>
      <c r="B109" s="561" t="s">
        <v>431</v>
      </c>
      <c r="C109" s="349"/>
      <c r="D109" s="349"/>
      <c r="E109" s="332"/>
    </row>
    <row r="110" spans="1:5" ht="15.75">
      <c r="A110" s="310" t="s">
        <v>77</v>
      </c>
      <c r="B110" s="561" t="s">
        <v>135</v>
      </c>
      <c r="C110" s="348">
        <v>45370000</v>
      </c>
      <c r="D110" s="348">
        <v>15696355</v>
      </c>
      <c r="E110" s="331">
        <v>10918398</v>
      </c>
    </row>
    <row r="111" spans="1:5" ht="12" customHeight="1">
      <c r="A111" s="310" t="s">
        <v>78</v>
      </c>
      <c r="B111" s="561" t="s">
        <v>432</v>
      </c>
      <c r="C111" s="348"/>
      <c r="D111" s="348"/>
      <c r="E111" s="331"/>
    </row>
    <row r="112" spans="1:5" ht="12" customHeight="1">
      <c r="A112" s="310" t="s">
        <v>79</v>
      </c>
      <c r="B112" s="554" t="s">
        <v>156</v>
      </c>
      <c r="C112" s="348"/>
      <c r="D112" s="348">
        <v>300000</v>
      </c>
      <c r="E112" s="331"/>
    </row>
    <row r="113" spans="1:5" ht="15.75">
      <c r="A113" s="310" t="s">
        <v>86</v>
      </c>
      <c r="B113" s="553" t="s">
        <v>433</v>
      </c>
      <c r="C113" s="348"/>
      <c r="D113" s="348"/>
      <c r="E113" s="331"/>
    </row>
    <row r="114" spans="1:5" ht="15.75">
      <c r="A114" s="310" t="s">
        <v>88</v>
      </c>
      <c r="B114" s="563" t="s">
        <v>434</v>
      </c>
      <c r="C114" s="348"/>
      <c r="D114" s="348"/>
      <c r="E114" s="331"/>
    </row>
    <row r="115" spans="1:5" ht="12" customHeight="1">
      <c r="A115" s="310" t="s">
        <v>136</v>
      </c>
      <c r="B115" s="557" t="s">
        <v>421</v>
      </c>
      <c r="C115" s="348"/>
      <c r="D115" s="348"/>
      <c r="E115" s="331"/>
    </row>
    <row r="116" spans="1:5" ht="12" customHeight="1">
      <c r="A116" s="310" t="s">
        <v>137</v>
      </c>
      <c r="B116" s="557" t="s">
        <v>435</v>
      </c>
      <c r="C116" s="348"/>
      <c r="D116" s="348"/>
      <c r="E116" s="331"/>
    </row>
    <row r="117" spans="1:5" ht="12" customHeight="1">
      <c r="A117" s="310" t="s">
        <v>138</v>
      </c>
      <c r="B117" s="557" t="s">
        <v>436</v>
      </c>
      <c r="C117" s="348"/>
      <c r="D117" s="348"/>
      <c r="E117" s="331"/>
    </row>
    <row r="118" spans="1:5" s="374" customFormat="1" ht="12" customHeight="1">
      <c r="A118" s="310" t="s">
        <v>437</v>
      </c>
      <c r="B118" s="557" t="s">
        <v>424</v>
      </c>
      <c r="C118" s="348"/>
      <c r="D118" s="348">
        <v>300000</v>
      </c>
      <c r="E118" s="331"/>
    </row>
    <row r="119" spans="1:5" ht="12" customHeight="1">
      <c r="A119" s="310" t="s">
        <v>438</v>
      </c>
      <c r="B119" s="557" t="s">
        <v>439</v>
      </c>
      <c r="C119" s="348"/>
      <c r="D119" s="348"/>
      <c r="E119" s="331"/>
    </row>
    <row r="120" spans="1:5" ht="12" customHeight="1" thickBot="1">
      <c r="A120" s="308" t="s">
        <v>440</v>
      </c>
      <c r="B120" s="557" t="s">
        <v>441</v>
      </c>
      <c r="C120" s="350"/>
      <c r="D120" s="350"/>
      <c r="E120" s="333"/>
    </row>
    <row r="121" spans="1:5" ht="12" customHeight="1" thickBot="1">
      <c r="A121" s="315" t="s">
        <v>9</v>
      </c>
      <c r="B121" s="533" t="s">
        <v>442</v>
      </c>
      <c r="C121" s="347">
        <f>+C122+C123</f>
        <v>0</v>
      </c>
      <c r="D121" s="347">
        <f>+D122+D123</f>
        <v>10999846</v>
      </c>
      <c r="E121" s="330">
        <f>+E122+E123</f>
        <v>0</v>
      </c>
    </row>
    <row r="122" spans="1:5" ht="12" customHeight="1">
      <c r="A122" s="310" t="s">
        <v>58</v>
      </c>
      <c r="B122" s="563" t="s">
        <v>45</v>
      </c>
      <c r="C122" s="349"/>
      <c r="D122" s="349">
        <v>10999846</v>
      </c>
      <c r="E122" s="332"/>
    </row>
    <row r="123" spans="1:5" ht="12" customHeight="1" thickBot="1">
      <c r="A123" s="311" t="s">
        <v>59</v>
      </c>
      <c r="B123" s="561" t="s">
        <v>46</v>
      </c>
      <c r="C123" s="350"/>
      <c r="D123" s="350"/>
      <c r="E123" s="333"/>
    </row>
    <row r="124" spans="1:5" ht="12" customHeight="1" thickBot="1">
      <c r="A124" s="315" t="s">
        <v>10</v>
      </c>
      <c r="B124" s="533" t="s">
        <v>443</v>
      </c>
      <c r="C124" s="347">
        <f>+C91+C107+C121</f>
        <v>622824000</v>
      </c>
      <c r="D124" s="347">
        <f>+D91+D107+D121</f>
        <v>653221354</v>
      </c>
      <c r="E124" s="330">
        <f>+E91+E107+E121</f>
        <v>599308413</v>
      </c>
    </row>
    <row r="125" spans="1:5" ht="12" customHeight="1" thickBot="1">
      <c r="A125" s="315" t="s">
        <v>11</v>
      </c>
      <c r="B125" s="533" t="s">
        <v>444</v>
      </c>
      <c r="C125" s="347">
        <f>+C126+C127+C128</f>
        <v>0</v>
      </c>
      <c r="D125" s="347">
        <f>+D126+D127+D128</f>
        <v>0</v>
      </c>
      <c r="E125" s="330">
        <f>+E126+E127+E128</f>
        <v>0</v>
      </c>
    </row>
    <row r="126" spans="1:5" ht="12" customHeight="1">
      <c r="A126" s="310" t="s">
        <v>62</v>
      </c>
      <c r="B126" s="563" t="s">
        <v>576</v>
      </c>
      <c r="C126" s="348"/>
      <c r="D126" s="348"/>
      <c r="E126" s="331"/>
    </row>
    <row r="127" spans="1:5" ht="12" customHeight="1">
      <c r="A127" s="310" t="s">
        <v>63</v>
      </c>
      <c r="B127" s="563" t="s">
        <v>577</v>
      </c>
      <c r="C127" s="348"/>
      <c r="D127" s="348"/>
      <c r="E127" s="331"/>
    </row>
    <row r="128" spans="1:5" ht="12" customHeight="1" thickBot="1">
      <c r="A128" s="308" t="s">
        <v>64</v>
      </c>
      <c r="B128" s="564" t="s">
        <v>578</v>
      </c>
      <c r="C128" s="348"/>
      <c r="D128" s="348"/>
      <c r="E128" s="331"/>
    </row>
    <row r="129" spans="1:5" ht="12" customHeight="1" thickBot="1">
      <c r="A129" s="315" t="s">
        <v>12</v>
      </c>
      <c r="B129" s="533" t="s">
        <v>448</v>
      </c>
      <c r="C129" s="347">
        <f>+C130+C131+C132+C133</f>
        <v>0</v>
      </c>
      <c r="D129" s="347">
        <f>+D130+D131+D132+D133</f>
        <v>0</v>
      </c>
      <c r="E129" s="330">
        <f>+E130+E131+E132+E133</f>
        <v>0</v>
      </c>
    </row>
    <row r="130" spans="1:5" ht="12" customHeight="1">
      <c r="A130" s="310" t="s">
        <v>65</v>
      </c>
      <c r="B130" s="563" t="s">
        <v>579</v>
      </c>
      <c r="C130" s="348"/>
      <c r="D130" s="348"/>
      <c r="E130" s="331"/>
    </row>
    <row r="131" spans="1:5" ht="12" customHeight="1">
      <c r="A131" s="310" t="s">
        <v>66</v>
      </c>
      <c r="B131" s="563" t="s">
        <v>580</v>
      </c>
      <c r="C131" s="348"/>
      <c r="D131" s="348"/>
      <c r="E131" s="331"/>
    </row>
    <row r="132" spans="1:5" ht="12" customHeight="1">
      <c r="A132" s="310" t="s">
        <v>345</v>
      </c>
      <c r="B132" s="563" t="s">
        <v>581</v>
      </c>
      <c r="C132" s="348"/>
      <c r="D132" s="348"/>
      <c r="E132" s="331"/>
    </row>
    <row r="133" spans="1:5" ht="12" customHeight="1" thickBot="1">
      <c r="A133" s="308" t="s">
        <v>347</v>
      </c>
      <c r="B133" s="564" t="s">
        <v>582</v>
      </c>
      <c r="C133" s="348"/>
      <c r="D133" s="348"/>
      <c r="E133" s="331"/>
    </row>
    <row r="134" spans="1:5" ht="12" customHeight="1" thickBot="1">
      <c r="A134" s="315" t="s">
        <v>13</v>
      </c>
      <c r="B134" s="533" t="s">
        <v>453</v>
      </c>
      <c r="C134" s="353">
        <f>+C135+C136+C137+C138</f>
        <v>7554000</v>
      </c>
      <c r="D134" s="353">
        <f>+D135+D136+D137+D138</f>
        <v>8238215</v>
      </c>
      <c r="E134" s="366">
        <f>+E135+E136+E137+E138</f>
        <v>8238215</v>
      </c>
    </row>
    <row r="135" spans="1:5" ht="12" customHeight="1">
      <c r="A135" s="310" t="s">
        <v>67</v>
      </c>
      <c r="B135" s="563" t="s">
        <v>454</v>
      </c>
      <c r="C135" s="348"/>
      <c r="D135" s="348"/>
      <c r="E135" s="331"/>
    </row>
    <row r="136" spans="1:5" ht="12" customHeight="1">
      <c r="A136" s="310" t="s">
        <v>68</v>
      </c>
      <c r="B136" s="563" t="s">
        <v>455</v>
      </c>
      <c r="C136" s="348">
        <v>7554000</v>
      </c>
      <c r="D136" s="348">
        <v>8238215</v>
      </c>
      <c r="E136" s="331">
        <v>8238215</v>
      </c>
    </row>
    <row r="137" spans="1:5" ht="12" customHeight="1">
      <c r="A137" s="310" t="s">
        <v>354</v>
      </c>
      <c r="B137" s="563" t="s">
        <v>583</v>
      </c>
      <c r="C137" s="348"/>
      <c r="D137" s="348"/>
      <c r="E137" s="331"/>
    </row>
    <row r="138" spans="1:5" ht="12" customHeight="1" thickBot="1">
      <c r="A138" s="308" t="s">
        <v>356</v>
      </c>
      <c r="B138" s="564" t="s">
        <v>499</v>
      </c>
      <c r="C138" s="348"/>
      <c r="D138" s="348"/>
      <c r="E138" s="331"/>
    </row>
    <row r="139" spans="1:9" ht="15" customHeight="1" thickBot="1">
      <c r="A139" s="315" t="s">
        <v>14</v>
      </c>
      <c r="B139" s="533" t="s">
        <v>549</v>
      </c>
      <c r="C139" s="79">
        <f>+C140+C141+C142+C143</f>
        <v>0</v>
      </c>
      <c r="D139" s="79">
        <f>+D140+D141+D142+D143</f>
        <v>0</v>
      </c>
      <c r="E139" s="299">
        <f>+E140+E141+E142+E143</f>
        <v>0</v>
      </c>
      <c r="F139" s="364"/>
      <c r="G139" s="365"/>
      <c r="H139" s="365"/>
      <c r="I139" s="365"/>
    </row>
    <row r="140" spans="1:5" s="357" customFormat="1" ht="12.75" customHeight="1">
      <c r="A140" s="310" t="s">
        <v>129</v>
      </c>
      <c r="B140" s="563" t="s">
        <v>459</v>
      </c>
      <c r="C140" s="348"/>
      <c r="D140" s="348"/>
      <c r="E140" s="331"/>
    </row>
    <row r="141" spans="1:5" ht="13.5" customHeight="1">
      <c r="A141" s="310" t="s">
        <v>130</v>
      </c>
      <c r="B141" s="563" t="s">
        <v>460</v>
      </c>
      <c r="C141" s="348"/>
      <c r="D141" s="348"/>
      <c r="E141" s="331"/>
    </row>
    <row r="142" spans="1:5" ht="13.5" customHeight="1">
      <c r="A142" s="310" t="s">
        <v>155</v>
      </c>
      <c r="B142" s="563" t="s">
        <v>461</v>
      </c>
      <c r="C142" s="348"/>
      <c r="D142" s="348"/>
      <c r="E142" s="331"/>
    </row>
    <row r="143" spans="1:5" ht="13.5" customHeight="1" thickBot="1">
      <c r="A143" s="310" t="s">
        <v>362</v>
      </c>
      <c r="B143" s="563" t="s">
        <v>462</v>
      </c>
      <c r="C143" s="348"/>
      <c r="D143" s="348"/>
      <c r="E143" s="331"/>
    </row>
    <row r="144" spans="1:5" ht="12.75" customHeight="1" thickBot="1">
      <c r="A144" s="315" t="s">
        <v>15</v>
      </c>
      <c r="B144" s="533" t="s">
        <v>463</v>
      </c>
      <c r="C144" s="297">
        <f>+C125+C129+C134+C139</f>
        <v>7554000</v>
      </c>
      <c r="D144" s="297">
        <f>+D125+D129+D134+D139</f>
        <v>8238215</v>
      </c>
      <c r="E144" s="298">
        <f>+E125+E129+E134+E139</f>
        <v>8238215</v>
      </c>
    </row>
    <row r="145" spans="1:5" ht="13.5" customHeight="1" thickBot="1">
      <c r="A145" s="340" t="s">
        <v>16</v>
      </c>
      <c r="B145" s="565" t="s">
        <v>464</v>
      </c>
      <c r="C145" s="297">
        <f>+C124+C144</f>
        <v>630378000</v>
      </c>
      <c r="D145" s="297">
        <f>+D124+D144</f>
        <v>661459569</v>
      </c>
      <c r="E145" s="298">
        <f>+E124+E144</f>
        <v>607546628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Balatonszárszói Önkormányzat
2016. ÉVI ZÁRSZÁMADÁSÁNAK PÉNZÜGYI MÉRLEGE&amp;10
&amp;R&amp;"Times New Roman CE,Félkövér dőlt"&amp;11 1. tájékoztató tábla a 9/2017. (V.30.) önkormányzati rendelethez</oddHeader>
  </headerFooter>
  <rowBreaks count="1" manualBreakCount="1">
    <brk id="85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zoomScaleNormal="130"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5"/>
      <c r="B1" s="96"/>
      <c r="C1" s="96"/>
      <c r="D1" s="96"/>
      <c r="E1" s="96"/>
      <c r="F1" s="96"/>
      <c r="G1" s="96"/>
      <c r="H1" s="96"/>
      <c r="I1" s="96"/>
      <c r="J1" s="97" t="e">
        <f>'1.tájékoztató'!E2</f>
        <v>#REF!</v>
      </c>
      <c r="K1" s="661" t="str">
        <f>+CONCATENATE("2. tájékoztató tábla a 9/",LEFT(ÖSSZEFÜGGÉSEK!A4,4)+1,". (V.30.) önkormányzati rendelethez")</f>
        <v>2. tájékoztató tábla a 9/2017. (V.30.) önkormányzati rendelethez</v>
      </c>
    </row>
    <row r="2" spans="1:11" s="101" customFormat="1" ht="26.25" customHeight="1">
      <c r="A2" s="706" t="s">
        <v>57</v>
      </c>
      <c r="B2" s="708" t="s">
        <v>184</v>
      </c>
      <c r="C2" s="708" t="s">
        <v>185</v>
      </c>
      <c r="D2" s="708" t="s">
        <v>186</v>
      </c>
      <c r="E2" s="708" t="str">
        <f>+CONCATENATE(LEFT(ÖSSZEFÜGGÉSEK!A4,4),". évi teljesítés")</f>
        <v>2016. évi teljesítés</v>
      </c>
      <c r="F2" s="98" t="s">
        <v>187</v>
      </c>
      <c r="G2" s="99"/>
      <c r="H2" s="99"/>
      <c r="I2" s="100"/>
      <c r="J2" s="711" t="s">
        <v>188</v>
      </c>
      <c r="K2" s="661"/>
    </row>
    <row r="3" spans="1:11" s="105" customFormat="1" ht="32.25" customHeight="1" thickBot="1">
      <c r="A3" s="707"/>
      <c r="B3" s="709"/>
      <c r="C3" s="709"/>
      <c r="D3" s="710"/>
      <c r="E3" s="710"/>
      <c r="F3" s="102" t="str">
        <f>+CONCATENATE(LEFT(ÖSSZEFÜGGÉSEK!A4,4)+1,".")</f>
        <v>2017.</v>
      </c>
      <c r="G3" s="103" t="str">
        <f>+CONCATENATE(LEFT(ÖSSZEFÜGGÉSEK!A4,4)+2,".")</f>
        <v>2018.</v>
      </c>
      <c r="H3" s="103" t="str">
        <f>+CONCATENATE(LEFT(ÖSSZEFÜGGÉSEK!A4,4)+3,".")</f>
        <v>2019.</v>
      </c>
      <c r="I3" s="104" t="str">
        <f>+CONCATENATE(LEFT(ÖSSZEFÜGGÉSEK!A4,4)+3,". után")</f>
        <v>2019. után</v>
      </c>
      <c r="J3" s="712"/>
      <c r="K3" s="661"/>
    </row>
    <row r="4" spans="1:11" s="107" customFormat="1" ht="13.5" customHeight="1" thickBot="1">
      <c r="A4" s="536" t="s">
        <v>411</v>
      </c>
      <c r="B4" s="106" t="s">
        <v>584</v>
      </c>
      <c r="C4" s="537" t="s">
        <v>413</v>
      </c>
      <c r="D4" s="537" t="s">
        <v>414</v>
      </c>
      <c r="E4" s="537" t="s">
        <v>415</v>
      </c>
      <c r="F4" s="537" t="s">
        <v>492</v>
      </c>
      <c r="G4" s="537" t="s">
        <v>493</v>
      </c>
      <c r="H4" s="537" t="s">
        <v>494</v>
      </c>
      <c r="I4" s="537" t="s">
        <v>495</v>
      </c>
      <c r="J4" s="538" t="s">
        <v>687</v>
      </c>
      <c r="K4" s="661"/>
    </row>
    <row r="5" spans="1:11" ht="33.75" customHeight="1">
      <c r="A5" s="108" t="s">
        <v>7</v>
      </c>
      <c r="B5" s="109" t="s">
        <v>189</v>
      </c>
      <c r="C5" s="110"/>
      <c r="D5" s="111">
        <f aca="true" t="shared" si="0" ref="D5:I5">SUM(D6:D7)</f>
        <v>0</v>
      </c>
      <c r="E5" s="111">
        <f t="shared" si="0"/>
        <v>0</v>
      </c>
      <c r="F5" s="111">
        <f t="shared" si="0"/>
        <v>0</v>
      </c>
      <c r="G5" s="111">
        <f t="shared" si="0"/>
        <v>0</v>
      </c>
      <c r="H5" s="111">
        <f t="shared" si="0"/>
        <v>0</v>
      </c>
      <c r="I5" s="112">
        <f t="shared" si="0"/>
        <v>0</v>
      </c>
      <c r="J5" s="113">
        <f aca="true" t="shared" si="1" ref="J5:J17">SUM(F5:I5)</f>
        <v>0</v>
      </c>
      <c r="K5" s="661"/>
    </row>
    <row r="6" spans="1:11" ht="21" customHeight="1">
      <c r="A6" s="114" t="s">
        <v>8</v>
      </c>
      <c r="B6" s="115" t="s">
        <v>190</v>
      </c>
      <c r="C6" s="116"/>
      <c r="D6" s="2"/>
      <c r="E6" s="2"/>
      <c r="F6" s="2"/>
      <c r="G6" s="2"/>
      <c r="H6" s="2"/>
      <c r="I6" s="50"/>
      <c r="J6" s="117">
        <f t="shared" si="1"/>
        <v>0</v>
      </c>
      <c r="K6" s="661"/>
    </row>
    <row r="7" spans="1:11" ht="21" customHeight="1">
      <c r="A7" s="114" t="s">
        <v>9</v>
      </c>
      <c r="B7" s="115" t="s">
        <v>190</v>
      </c>
      <c r="C7" s="116"/>
      <c r="D7" s="2"/>
      <c r="E7" s="2"/>
      <c r="F7" s="2"/>
      <c r="G7" s="2"/>
      <c r="H7" s="2"/>
      <c r="I7" s="50"/>
      <c r="J7" s="117">
        <f t="shared" si="1"/>
        <v>0</v>
      </c>
      <c r="K7" s="661"/>
    </row>
    <row r="8" spans="1:11" ht="36" customHeight="1">
      <c r="A8" s="114" t="s">
        <v>10</v>
      </c>
      <c r="B8" s="118" t="s">
        <v>191</v>
      </c>
      <c r="C8" s="119"/>
      <c r="D8" s="120">
        <f aca="true" t="shared" si="2" ref="D8:I8">SUM(D9:D10)</f>
        <v>0</v>
      </c>
      <c r="E8" s="120">
        <f t="shared" si="2"/>
        <v>0</v>
      </c>
      <c r="F8" s="120">
        <f t="shared" si="2"/>
        <v>0</v>
      </c>
      <c r="G8" s="120">
        <f t="shared" si="2"/>
        <v>0</v>
      </c>
      <c r="H8" s="120">
        <f t="shared" si="2"/>
        <v>0</v>
      </c>
      <c r="I8" s="121">
        <f t="shared" si="2"/>
        <v>0</v>
      </c>
      <c r="J8" s="122">
        <f t="shared" si="1"/>
        <v>0</v>
      </c>
      <c r="K8" s="661"/>
    </row>
    <row r="9" spans="1:11" ht="21" customHeight="1">
      <c r="A9" s="114" t="s">
        <v>11</v>
      </c>
      <c r="B9" s="115" t="s">
        <v>190</v>
      </c>
      <c r="C9" s="116"/>
      <c r="D9" s="2"/>
      <c r="E9" s="2"/>
      <c r="F9" s="2"/>
      <c r="G9" s="2"/>
      <c r="H9" s="2"/>
      <c r="I9" s="50"/>
      <c r="J9" s="117">
        <f t="shared" si="1"/>
        <v>0</v>
      </c>
      <c r="K9" s="661"/>
    </row>
    <row r="10" spans="1:11" ht="18" customHeight="1">
      <c r="A10" s="114" t="s">
        <v>12</v>
      </c>
      <c r="B10" s="115" t="s">
        <v>190</v>
      </c>
      <c r="C10" s="116"/>
      <c r="D10" s="2"/>
      <c r="E10" s="2"/>
      <c r="F10" s="2"/>
      <c r="G10" s="2"/>
      <c r="H10" s="2"/>
      <c r="I10" s="50"/>
      <c r="J10" s="117">
        <f t="shared" si="1"/>
        <v>0</v>
      </c>
      <c r="K10" s="661"/>
    </row>
    <row r="11" spans="1:11" ht="21" customHeight="1">
      <c r="A11" s="114" t="s">
        <v>13</v>
      </c>
      <c r="B11" s="123" t="s">
        <v>192</v>
      </c>
      <c r="C11" s="119"/>
      <c r="D11" s="120">
        <f aca="true" t="shared" si="3" ref="D11:I11">SUM(D12:D12)</f>
        <v>0</v>
      </c>
      <c r="E11" s="120">
        <f t="shared" si="3"/>
        <v>0</v>
      </c>
      <c r="F11" s="120">
        <f t="shared" si="3"/>
        <v>0</v>
      </c>
      <c r="G11" s="120">
        <f t="shared" si="3"/>
        <v>0</v>
      </c>
      <c r="H11" s="120">
        <f t="shared" si="3"/>
        <v>0</v>
      </c>
      <c r="I11" s="121">
        <f t="shared" si="3"/>
        <v>0</v>
      </c>
      <c r="J11" s="122">
        <f t="shared" si="1"/>
        <v>0</v>
      </c>
      <c r="K11" s="661"/>
    </row>
    <row r="12" spans="1:11" ht="21" customHeight="1">
      <c r="A12" s="114" t="s">
        <v>14</v>
      </c>
      <c r="B12" s="115" t="s">
        <v>190</v>
      </c>
      <c r="C12" s="116"/>
      <c r="D12" s="2"/>
      <c r="E12" s="2"/>
      <c r="F12" s="2"/>
      <c r="G12" s="2"/>
      <c r="H12" s="2"/>
      <c r="I12" s="50"/>
      <c r="J12" s="117">
        <f t="shared" si="1"/>
        <v>0</v>
      </c>
      <c r="K12" s="661"/>
    </row>
    <row r="13" spans="1:11" ht="21" customHeight="1">
      <c r="A13" s="114" t="s">
        <v>15</v>
      </c>
      <c r="B13" s="123" t="s">
        <v>193</v>
      </c>
      <c r="C13" s="119"/>
      <c r="D13" s="120">
        <f aca="true" t="shared" si="4" ref="D13:I13">SUM(D14:D14)</f>
        <v>0</v>
      </c>
      <c r="E13" s="120">
        <f t="shared" si="4"/>
        <v>0</v>
      </c>
      <c r="F13" s="120">
        <f t="shared" si="4"/>
        <v>0</v>
      </c>
      <c r="G13" s="120">
        <f t="shared" si="4"/>
        <v>0</v>
      </c>
      <c r="H13" s="120">
        <f t="shared" si="4"/>
        <v>0</v>
      </c>
      <c r="I13" s="121">
        <f t="shared" si="4"/>
        <v>0</v>
      </c>
      <c r="J13" s="122">
        <f t="shared" si="1"/>
        <v>0</v>
      </c>
      <c r="K13" s="661"/>
    </row>
    <row r="14" spans="1:11" ht="21" customHeight="1">
      <c r="A14" s="114" t="s">
        <v>16</v>
      </c>
      <c r="B14" s="115" t="s">
        <v>190</v>
      </c>
      <c r="C14" s="116"/>
      <c r="D14" s="2"/>
      <c r="E14" s="2"/>
      <c r="F14" s="2"/>
      <c r="G14" s="2"/>
      <c r="H14" s="2"/>
      <c r="I14" s="50"/>
      <c r="J14" s="117">
        <f t="shared" si="1"/>
        <v>0</v>
      </c>
      <c r="K14" s="661"/>
    </row>
    <row r="15" spans="1:11" ht="21" customHeight="1">
      <c r="A15" s="124" t="s">
        <v>17</v>
      </c>
      <c r="B15" s="125" t="s">
        <v>194</v>
      </c>
      <c r="C15" s="126"/>
      <c r="D15" s="127">
        <f aca="true" t="shared" si="5" ref="D15:I15">SUM(D16:D17)</f>
        <v>0</v>
      </c>
      <c r="E15" s="127">
        <f t="shared" si="5"/>
        <v>0</v>
      </c>
      <c r="F15" s="127">
        <f t="shared" si="5"/>
        <v>0</v>
      </c>
      <c r="G15" s="127">
        <f t="shared" si="5"/>
        <v>0</v>
      </c>
      <c r="H15" s="127">
        <f t="shared" si="5"/>
        <v>0</v>
      </c>
      <c r="I15" s="128">
        <f t="shared" si="5"/>
        <v>0</v>
      </c>
      <c r="J15" s="122">
        <f t="shared" si="1"/>
        <v>0</v>
      </c>
      <c r="K15" s="661"/>
    </row>
    <row r="16" spans="1:11" ht="21" customHeight="1">
      <c r="A16" s="124" t="s">
        <v>18</v>
      </c>
      <c r="B16" s="115" t="s">
        <v>190</v>
      </c>
      <c r="C16" s="116"/>
      <c r="D16" s="2"/>
      <c r="E16" s="2"/>
      <c r="F16" s="2"/>
      <c r="G16" s="2"/>
      <c r="H16" s="2"/>
      <c r="I16" s="50"/>
      <c r="J16" s="117">
        <f t="shared" si="1"/>
        <v>0</v>
      </c>
      <c r="K16" s="661"/>
    </row>
    <row r="17" spans="1:11" ht="21" customHeight="1" thickBot="1">
      <c r="A17" s="124" t="s">
        <v>19</v>
      </c>
      <c r="B17" s="115" t="s">
        <v>190</v>
      </c>
      <c r="C17" s="129"/>
      <c r="D17" s="130"/>
      <c r="E17" s="130"/>
      <c r="F17" s="130"/>
      <c r="G17" s="130"/>
      <c r="H17" s="130"/>
      <c r="I17" s="131"/>
      <c r="J17" s="117">
        <f t="shared" si="1"/>
        <v>0</v>
      </c>
      <c r="K17" s="661"/>
    </row>
    <row r="18" spans="1:11" ht="21" customHeight="1" thickBot="1">
      <c r="A18" s="132" t="s">
        <v>20</v>
      </c>
      <c r="B18" s="133" t="s">
        <v>195</v>
      </c>
      <c r="C18" s="134"/>
      <c r="D18" s="135">
        <f aca="true" t="shared" si="6" ref="D18:J18">D5+D8+D11+D13+D15</f>
        <v>0</v>
      </c>
      <c r="E18" s="135">
        <f t="shared" si="6"/>
        <v>0</v>
      </c>
      <c r="F18" s="135">
        <f t="shared" si="6"/>
        <v>0</v>
      </c>
      <c r="G18" s="135">
        <f t="shared" si="6"/>
        <v>0</v>
      </c>
      <c r="H18" s="135">
        <f t="shared" si="6"/>
        <v>0</v>
      </c>
      <c r="I18" s="136">
        <f t="shared" si="6"/>
        <v>0</v>
      </c>
      <c r="J18" s="137">
        <f t="shared" si="6"/>
        <v>0</v>
      </c>
      <c r="K18" s="661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zoomScaleNormal="13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38"/>
      <c r="H1" s="139" t="e">
        <f>'2. tájékoztató tábla'!J1</f>
        <v>#REF!</v>
      </c>
      <c r="I1" s="713" t="str">
        <f>+CONCATENATE("3. tájékoztató tábla a 9/",LEFT(ÖSSZEFÜGGÉSEK!A4,4)+1,". (V.30.) önkormányzati rendelethez")</f>
        <v>3. tájékoztató tábla a 9/2017. (V.30.) önkormányzati rendelethez</v>
      </c>
    </row>
    <row r="2" spans="1:9" s="101" customFormat="1" ht="26.25" customHeight="1">
      <c r="A2" s="671" t="s">
        <v>57</v>
      </c>
      <c r="B2" s="717" t="s">
        <v>196</v>
      </c>
      <c r="C2" s="671" t="s">
        <v>197</v>
      </c>
      <c r="D2" s="671" t="s">
        <v>198</v>
      </c>
      <c r="E2" s="719" t="str">
        <f>+CONCATENATE("Hitel, kölcsön állomány ",LEFT(ÖSSZEFÜGGÉSEK!A4,4),". dec. 31-én")</f>
        <v>Hitel, kölcsön állomány 2016. dec. 31-én</v>
      </c>
      <c r="F2" s="721" t="s">
        <v>199</v>
      </c>
      <c r="G2" s="722"/>
      <c r="H2" s="714" t="str">
        <f>+CONCATENATE(LEFT(ÖSSZEFÜGGÉSEK!A4,4)+2,". után")</f>
        <v>2018. után</v>
      </c>
      <c r="I2" s="713"/>
    </row>
    <row r="3" spans="1:9" s="105" customFormat="1" ht="40.5" customHeight="1" thickBot="1">
      <c r="A3" s="716"/>
      <c r="B3" s="718"/>
      <c r="C3" s="718"/>
      <c r="D3" s="716"/>
      <c r="E3" s="720"/>
      <c r="F3" s="140" t="str">
        <f>+CONCATENATE(LEFT(ÖSSZEFÜGGÉSEK!A4,4)+1,".")</f>
        <v>2017.</v>
      </c>
      <c r="G3" s="141" t="str">
        <f>+CONCATENATE(LEFT(ÖSSZEFÜGGÉSEK!A4,4)+2,".")</f>
        <v>2018.</v>
      </c>
      <c r="H3" s="715"/>
      <c r="I3" s="713"/>
    </row>
    <row r="4" spans="1:9" s="145" customFormat="1" ht="12.75" customHeight="1" thickBot="1">
      <c r="A4" s="142" t="s">
        <v>411</v>
      </c>
      <c r="B4" s="94" t="s">
        <v>412</v>
      </c>
      <c r="C4" s="94" t="s">
        <v>413</v>
      </c>
      <c r="D4" s="143" t="s">
        <v>414</v>
      </c>
      <c r="E4" s="142" t="s">
        <v>415</v>
      </c>
      <c r="F4" s="143" t="s">
        <v>492</v>
      </c>
      <c r="G4" s="143" t="s">
        <v>493</v>
      </c>
      <c r="H4" s="144" t="s">
        <v>494</v>
      </c>
      <c r="I4" s="713"/>
    </row>
    <row r="5" spans="1:9" ht="22.5" customHeight="1" thickBot="1">
      <c r="A5" s="146" t="s">
        <v>7</v>
      </c>
      <c r="B5" s="147" t="s">
        <v>200</v>
      </c>
      <c r="C5" s="148"/>
      <c r="D5" s="149"/>
      <c r="E5" s="150">
        <f>SUM(E6:E11)</f>
        <v>27519</v>
      </c>
      <c r="F5" s="151">
        <f>SUM(F6:F11)</f>
        <v>0</v>
      </c>
      <c r="G5" s="151">
        <f>SUM(G6:G11)</f>
        <v>0</v>
      </c>
      <c r="H5" s="152">
        <f>SUM(H6:H11)</f>
        <v>0</v>
      </c>
      <c r="I5" s="713"/>
    </row>
    <row r="6" spans="1:9" ht="22.5" customHeight="1">
      <c r="A6" s="153" t="s">
        <v>8</v>
      </c>
      <c r="B6" s="154" t="s">
        <v>776</v>
      </c>
      <c r="C6" s="155">
        <v>2012</v>
      </c>
      <c r="D6" s="156">
        <v>2017</v>
      </c>
      <c r="E6" s="157">
        <v>27519</v>
      </c>
      <c r="F6" s="2">
        <v>0</v>
      </c>
      <c r="G6" s="2">
        <v>0</v>
      </c>
      <c r="H6" s="158"/>
      <c r="I6" s="713"/>
    </row>
    <row r="7" spans="1:9" ht="22.5" customHeight="1">
      <c r="A7" s="153" t="s">
        <v>9</v>
      </c>
      <c r="B7" s="154" t="s">
        <v>190</v>
      </c>
      <c r="C7" s="155"/>
      <c r="D7" s="156"/>
      <c r="E7" s="157"/>
      <c r="F7" s="2"/>
      <c r="G7" s="2"/>
      <c r="H7" s="158"/>
      <c r="I7" s="713"/>
    </row>
    <row r="8" spans="1:9" ht="22.5" customHeight="1">
      <c r="A8" s="153" t="s">
        <v>10</v>
      </c>
      <c r="B8" s="154" t="s">
        <v>190</v>
      </c>
      <c r="C8" s="155"/>
      <c r="D8" s="156"/>
      <c r="E8" s="157"/>
      <c r="F8" s="2"/>
      <c r="G8" s="2"/>
      <c r="H8" s="158"/>
      <c r="I8" s="713"/>
    </row>
    <row r="9" spans="1:9" ht="22.5" customHeight="1">
      <c r="A9" s="153" t="s">
        <v>11</v>
      </c>
      <c r="B9" s="154" t="s">
        <v>190</v>
      </c>
      <c r="C9" s="155"/>
      <c r="D9" s="156"/>
      <c r="E9" s="157"/>
      <c r="F9" s="2"/>
      <c r="G9" s="2"/>
      <c r="H9" s="158"/>
      <c r="I9" s="713"/>
    </row>
    <row r="10" spans="1:9" ht="22.5" customHeight="1">
      <c r="A10" s="153" t="s">
        <v>12</v>
      </c>
      <c r="B10" s="154" t="s">
        <v>190</v>
      </c>
      <c r="C10" s="155"/>
      <c r="D10" s="156"/>
      <c r="E10" s="157"/>
      <c r="F10" s="2"/>
      <c r="G10" s="2"/>
      <c r="H10" s="158"/>
      <c r="I10" s="713"/>
    </row>
    <row r="11" spans="1:9" ht="22.5" customHeight="1" thickBot="1">
      <c r="A11" s="153" t="s">
        <v>13</v>
      </c>
      <c r="B11" s="154" t="s">
        <v>190</v>
      </c>
      <c r="C11" s="155"/>
      <c r="D11" s="156"/>
      <c r="E11" s="157"/>
      <c r="F11" s="2"/>
      <c r="G11" s="2"/>
      <c r="H11" s="158"/>
      <c r="I11" s="713"/>
    </row>
    <row r="12" spans="1:9" ht="22.5" customHeight="1" thickBot="1">
      <c r="A12" s="146" t="s">
        <v>14</v>
      </c>
      <c r="B12" s="147" t="s">
        <v>201</v>
      </c>
      <c r="C12" s="159"/>
      <c r="D12" s="160"/>
      <c r="E12" s="150">
        <f>SUM(E13:E18)</f>
        <v>347539</v>
      </c>
      <c r="F12" s="151">
        <f>SUM(F13:F18)</f>
        <v>227539</v>
      </c>
      <c r="G12" s="151">
        <f>SUM(G13:G18)</f>
        <v>115039</v>
      </c>
      <c r="H12" s="152">
        <f>SUM(H13:H18)</f>
        <v>0</v>
      </c>
      <c r="I12" s="713"/>
    </row>
    <row r="13" spans="1:9" ht="22.5" customHeight="1">
      <c r="A13" s="153" t="s">
        <v>15</v>
      </c>
      <c r="B13" s="154" t="s">
        <v>776</v>
      </c>
      <c r="C13" s="155">
        <v>2013</v>
      </c>
      <c r="D13" s="156">
        <v>2018</v>
      </c>
      <c r="E13" s="157">
        <v>112500</v>
      </c>
      <c r="F13" s="2">
        <v>52500</v>
      </c>
      <c r="G13" s="2">
        <v>0</v>
      </c>
      <c r="H13" s="158"/>
      <c r="I13" s="713"/>
    </row>
    <row r="14" spans="1:9" ht="22.5" customHeight="1">
      <c r="A14" s="153" t="s">
        <v>16</v>
      </c>
      <c r="B14" s="154" t="s">
        <v>776</v>
      </c>
      <c r="C14" s="155">
        <v>2014</v>
      </c>
      <c r="D14" s="156">
        <v>2019</v>
      </c>
      <c r="E14" s="157">
        <v>235039</v>
      </c>
      <c r="F14" s="2">
        <v>175039</v>
      </c>
      <c r="G14" s="2">
        <v>115039</v>
      </c>
      <c r="H14" s="158"/>
      <c r="I14" s="713"/>
    </row>
    <row r="15" spans="1:9" ht="22.5" customHeight="1">
      <c r="A15" s="153" t="s">
        <v>17</v>
      </c>
      <c r="B15" s="154" t="s">
        <v>190</v>
      </c>
      <c r="C15" s="155"/>
      <c r="D15" s="156"/>
      <c r="E15" s="157"/>
      <c r="F15" s="2"/>
      <c r="G15" s="2"/>
      <c r="H15" s="158"/>
      <c r="I15" s="713"/>
    </row>
    <row r="16" spans="1:9" ht="22.5" customHeight="1">
      <c r="A16" s="153" t="s">
        <v>18</v>
      </c>
      <c r="B16" s="154" t="s">
        <v>190</v>
      </c>
      <c r="C16" s="155"/>
      <c r="D16" s="156"/>
      <c r="E16" s="157"/>
      <c r="F16" s="2"/>
      <c r="G16" s="2"/>
      <c r="H16" s="158"/>
      <c r="I16" s="713"/>
    </row>
    <row r="17" spans="1:9" ht="22.5" customHeight="1">
      <c r="A17" s="153" t="s">
        <v>19</v>
      </c>
      <c r="B17" s="154" t="s">
        <v>190</v>
      </c>
      <c r="C17" s="155"/>
      <c r="D17" s="156"/>
      <c r="E17" s="157"/>
      <c r="F17" s="2"/>
      <c r="G17" s="2"/>
      <c r="H17" s="158"/>
      <c r="I17" s="713"/>
    </row>
    <row r="18" spans="1:9" ht="22.5" customHeight="1" thickBot="1">
      <c r="A18" s="153" t="s">
        <v>20</v>
      </c>
      <c r="B18" s="154" t="s">
        <v>190</v>
      </c>
      <c r="C18" s="155"/>
      <c r="D18" s="156"/>
      <c r="E18" s="157"/>
      <c r="F18" s="2"/>
      <c r="G18" s="2"/>
      <c r="H18" s="158"/>
      <c r="I18" s="713"/>
    </row>
    <row r="19" spans="1:9" ht="22.5" customHeight="1" thickBot="1">
      <c r="A19" s="146" t="s">
        <v>21</v>
      </c>
      <c r="B19" s="147" t="s">
        <v>688</v>
      </c>
      <c r="C19" s="148"/>
      <c r="D19" s="149"/>
      <c r="E19" s="150">
        <f>E5+E12</f>
        <v>375058</v>
      </c>
      <c r="F19" s="151">
        <f>F5+F12</f>
        <v>227539</v>
      </c>
      <c r="G19" s="151">
        <f>G5+G12</f>
        <v>115039</v>
      </c>
      <c r="H19" s="152">
        <f>H5+H12</f>
        <v>0</v>
      </c>
      <c r="I19" s="713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4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42"/>
      <c r="C1" s="742"/>
      <c r="D1" s="742"/>
      <c r="E1" s="742"/>
      <c r="F1" s="742"/>
      <c r="G1" s="742"/>
      <c r="H1" s="742"/>
      <c r="I1" s="742"/>
      <c r="J1" s="713" t="str">
        <f>+CONCATENATE("4. tájékoztató tábla a 9/",LEFT(ÖSSZEFÜGGÉSEK!A4,4)+1,". (V.30.) önkormányzati rendelethez")</f>
        <v>4. tájékoztató tábla a 9/2017. (V.30.) önkormányzati rendelethez</v>
      </c>
    </row>
    <row r="2" spans="8:10" ht="14.25" thickBot="1">
      <c r="H2" s="743" t="e">
        <f>'3. tájékoztató tábla'!H1</f>
        <v>#REF!</v>
      </c>
      <c r="I2" s="743"/>
      <c r="J2" s="713"/>
    </row>
    <row r="3" spans="1:10" ht="13.5" thickBot="1">
      <c r="A3" s="744" t="s">
        <v>5</v>
      </c>
      <c r="B3" s="723" t="s">
        <v>202</v>
      </c>
      <c r="C3" s="725" t="s">
        <v>203</v>
      </c>
      <c r="D3" s="727" t="s">
        <v>204</v>
      </c>
      <c r="E3" s="728"/>
      <c r="F3" s="728"/>
      <c r="G3" s="728"/>
      <c r="H3" s="728"/>
      <c r="I3" s="729" t="s">
        <v>205</v>
      </c>
      <c r="J3" s="713"/>
    </row>
    <row r="4" spans="1:10" s="20" customFormat="1" ht="42" customHeight="1" thickBot="1">
      <c r="A4" s="745"/>
      <c r="B4" s="724"/>
      <c r="C4" s="726"/>
      <c r="D4" s="161" t="s">
        <v>206</v>
      </c>
      <c r="E4" s="161" t="s">
        <v>207</v>
      </c>
      <c r="F4" s="161" t="s">
        <v>208</v>
      </c>
      <c r="G4" s="162" t="s">
        <v>209</v>
      </c>
      <c r="H4" s="162" t="s">
        <v>210</v>
      </c>
      <c r="I4" s="730"/>
      <c r="J4" s="713"/>
    </row>
    <row r="5" spans="1:10" s="20" customFormat="1" ht="12" customHeight="1" thickBot="1">
      <c r="A5" s="532" t="s">
        <v>411</v>
      </c>
      <c r="B5" s="163" t="s">
        <v>412</v>
      </c>
      <c r="C5" s="163" t="s">
        <v>413</v>
      </c>
      <c r="D5" s="163" t="s">
        <v>414</v>
      </c>
      <c r="E5" s="163" t="s">
        <v>415</v>
      </c>
      <c r="F5" s="163" t="s">
        <v>492</v>
      </c>
      <c r="G5" s="163" t="s">
        <v>493</v>
      </c>
      <c r="H5" s="163" t="s">
        <v>585</v>
      </c>
      <c r="I5" s="164" t="s">
        <v>586</v>
      </c>
      <c r="J5" s="713"/>
    </row>
    <row r="6" spans="1:10" s="20" customFormat="1" ht="18" customHeight="1">
      <c r="A6" s="731" t="s">
        <v>211</v>
      </c>
      <c r="B6" s="732"/>
      <c r="C6" s="732"/>
      <c r="D6" s="732"/>
      <c r="E6" s="732"/>
      <c r="F6" s="732"/>
      <c r="G6" s="732"/>
      <c r="H6" s="732"/>
      <c r="I6" s="733"/>
      <c r="J6" s="713"/>
    </row>
    <row r="7" spans="1:10" ht="15.75" customHeight="1">
      <c r="A7" s="33" t="s">
        <v>7</v>
      </c>
      <c r="B7" s="31" t="s">
        <v>212</v>
      </c>
      <c r="C7" s="23"/>
      <c r="D7" s="23"/>
      <c r="E7" s="23"/>
      <c r="F7" s="23"/>
      <c r="G7" s="166"/>
      <c r="H7" s="167">
        <f aca="true" t="shared" si="0" ref="H7:H13">SUM(D7:G7)</f>
        <v>0</v>
      </c>
      <c r="I7" s="34">
        <f aca="true" t="shared" si="1" ref="I7:I13">C7+H7</f>
        <v>0</v>
      </c>
      <c r="J7" s="713"/>
    </row>
    <row r="8" spans="1:10" ht="22.5">
      <c r="A8" s="33" t="s">
        <v>8</v>
      </c>
      <c r="B8" s="31" t="s">
        <v>147</v>
      </c>
      <c r="C8" s="23"/>
      <c r="D8" s="23"/>
      <c r="E8" s="23"/>
      <c r="F8" s="23"/>
      <c r="G8" s="166"/>
      <c r="H8" s="167">
        <f t="shared" si="0"/>
        <v>0</v>
      </c>
      <c r="I8" s="34">
        <f t="shared" si="1"/>
        <v>0</v>
      </c>
      <c r="J8" s="713"/>
    </row>
    <row r="9" spans="1:10" ht="22.5">
      <c r="A9" s="33" t="s">
        <v>9</v>
      </c>
      <c r="B9" s="31" t="s">
        <v>148</v>
      </c>
      <c r="C9" s="23"/>
      <c r="D9" s="23"/>
      <c r="E9" s="23"/>
      <c r="F9" s="23"/>
      <c r="G9" s="166"/>
      <c r="H9" s="167">
        <f t="shared" si="0"/>
        <v>0</v>
      </c>
      <c r="I9" s="34">
        <f t="shared" si="1"/>
        <v>0</v>
      </c>
      <c r="J9" s="713"/>
    </row>
    <row r="10" spans="1:10" ht="15.75" customHeight="1">
      <c r="A10" s="33" t="s">
        <v>10</v>
      </c>
      <c r="B10" s="31" t="s">
        <v>149</v>
      </c>
      <c r="C10" s="23"/>
      <c r="D10" s="23"/>
      <c r="E10" s="23"/>
      <c r="F10" s="23"/>
      <c r="G10" s="166"/>
      <c r="H10" s="167">
        <f t="shared" si="0"/>
        <v>0</v>
      </c>
      <c r="I10" s="34">
        <f t="shared" si="1"/>
        <v>0</v>
      </c>
      <c r="J10" s="713"/>
    </row>
    <row r="11" spans="1:10" ht="22.5">
      <c r="A11" s="33" t="s">
        <v>11</v>
      </c>
      <c r="B11" s="31" t="s">
        <v>150</v>
      </c>
      <c r="C11" s="23"/>
      <c r="D11" s="23"/>
      <c r="E11" s="23"/>
      <c r="F11" s="23"/>
      <c r="G11" s="166"/>
      <c r="H11" s="167">
        <f t="shared" si="0"/>
        <v>0</v>
      </c>
      <c r="I11" s="34">
        <f t="shared" si="1"/>
        <v>0</v>
      </c>
      <c r="J11" s="713"/>
    </row>
    <row r="12" spans="1:10" ht="15.75" customHeight="1">
      <c r="A12" s="35" t="s">
        <v>12</v>
      </c>
      <c r="B12" s="36" t="s">
        <v>213</v>
      </c>
      <c r="C12" s="24"/>
      <c r="D12" s="24"/>
      <c r="E12" s="24"/>
      <c r="F12" s="24"/>
      <c r="G12" s="168"/>
      <c r="H12" s="167">
        <f t="shared" si="0"/>
        <v>0</v>
      </c>
      <c r="I12" s="34">
        <f t="shared" si="1"/>
        <v>0</v>
      </c>
      <c r="J12" s="713"/>
    </row>
    <row r="13" spans="1:10" ht="15.75" customHeight="1" thickBot="1">
      <c r="A13" s="169" t="s">
        <v>13</v>
      </c>
      <c r="B13" s="170" t="s">
        <v>214</v>
      </c>
      <c r="C13" s="172"/>
      <c r="D13" s="172"/>
      <c r="E13" s="172"/>
      <c r="F13" s="172"/>
      <c r="G13" s="173"/>
      <c r="H13" s="167">
        <f t="shared" si="0"/>
        <v>0</v>
      </c>
      <c r="I13" s="34">
        <f t="shared" si="1"/>
        <v>0</v>
      </c>
      <c r="J13" s="713"/>
    </row>
    <row r="14" spans="1:10" s="25" customFormat="1" ht="18" customHeight="1" thickBot="1">
      <c r="A14" s="734" t="s">
        <v>215</v>
      </c>
      <c r="B14" s="735"/>
      <c r="C14" s="37">
        <f aca="true" t="shared" si="2" ref="C14:I14">SUM(C7:C13)</f>
        <v>0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74">
        <f t="shared" si="2"/>
        <v>0</v>
      </c>
      <c r="H14" s="174">
        <f t="shared" si="2"/>
        <v>0</v>
      </c>
      <c r="I14" s="38">
        <f t="shared" si="2"/>
        <v>0</v>
      </c>
      <c r="J14" s="713"/>
    </row>
    <row r="15" spans="1:10" s="22" customFormat="1" ht="18" customHeight="1">
      <c r="A15" s="736" t="s">
        <v>216</v>
      </c>
      <c r="B15" s="737"/>
      <c r="C15" s="737"/>
      <c r="D15" s="737"/>
      <c r="E15" s="737"/>
      <c r="F15" s="737"/>
      <c r="G15" s="737"/>
      <c r="H15" s="737"/>
      <c r="I15" s="738"/>
      <c r="J15" s="713"/>
    </row>
    <row r="16" spans="1:10" s="22" customFormat="1" ht="12.75">
      <c r="A16" s="33" t="s">
        <v>7</v>
      </c>
      <c r="B16" s="31" t="s">
        <v>217</v>
      </c>
      <c r="C16" s="23"/>
      <c r="D16" s="23"/>
      <c r="E16" s="23"/>
      <c r="F16" s="23"/>
      <c r="G16" s="166"/>
      <c r="H16" s="167">
        <f>SUM(D16:G16)</f>
        <v>0</v>
      </c>
      <c r="I16" s="34">
        <f>C16+H16</f>
        <v>0</v>
      </c>
      <c r="J16" s="713"/>
    </row>
    <row r="17" spans="1:10" ht="13.5" thickBot="1">
      <c r="A17" s="169" t="s">
        <v>8</v>
      </c>
      <c r="B17" s="170" t="s">
        <v>214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713"/>
    </row>
    <row r="18" spans="1:10" ht="15.75" customHeight="1" thickBot="1">
      <c r="A18" s="734" t="s">
        <v>218</v>
      </c>
      <c r="B18" s="735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74">
        <f t="shared" si="3"/>
        <v>0</v>
      </c>
      <c r="H18" s="174">
        <f t="shared" si="3"/>
        <v>0</v>
      </c>
      <c r="I18" s="38">
        <f t="shared" si="3"/>
        <v>0</v>
      </c>
      <c r="J18" s="713"/>
    </row>
    <row r="19" spans="1:10" ht="18" customHeight="1" thickBot="1">
      <c r="A19" s="739" t="s">
        <v>219</v>
      </c>
      <c r="B19" s="740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8">
        <f t="shared" si="4"/>
        <v>0</v>
      </c>
      <c r="J19" s="713"/>
    </row>
  </sheetData>
  <sheetProtection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75" workbookViewId="0" topLeftCell="A1">
      <selection activeCell="F12" sqref="F12"/>
    </sheetView>
  </sheetViews>
  <sheetFormatPr defaultColWidth="9.00390625" defaultRowHeight="12.75"/>
  <cols>
    <col min="1" max="1" width="5.875" style="19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38"/>
      <c r="D1" s="139" t="e">
        <f>'3. tájékoztató tábla'!H1</f>
        <v>#REF!</v>
      </c>
    </row>
    <row r="2" spans="1:4" s="20" customFormat="1" ht="48" customHeight="1" thickBot="1">
      <c r="A2" s="177" t="s">
        <v>5</v>
      </c>
      <c r="B2" s="161" t="s">
        <v>6</v>
      </c>
      <c r="C2" s="161" t="s">
        <v>220</v>
      </c>
      <c r="D2" s="178" t="s">
        <v>221</v>
      </c>
    </row>
    <row r="3" spans="1:4" s="20" customFormat="1" ht="13.5" customHeight="1" thickBot="1">
      <c r="A3" s="179" t="s">
        <v>411</v>
      </c>
      <c r="B3" s="180" t="s">
        <v>412</v>
      </c>
      <c r="C3" s="180" t="s">
        <v>413</v>
      </c>
      <c r="D3" s="181" t="s">
        <v>414</v>
      </c>
    </row>
    <row r="4" spans="1:4" ht="18" customHeight="1">
      <c r="A4" s="182" t="s">
        <v>7</v>
      </c>
      <c r="B4" s="183" t="s">
        <v>222</v>
      </c>
      <c r="C4" s="624">
        <v>487461</v>
      </c>
      <c r="D4" s="625">
        <v>487461</v>
      </c>
    </row>
    <row r="5" spans="1:4" ht="18" customHeight="1">
      <c r="A5" s="184" t="s">
        <v>8</v>
      </c>
      <c r="B5" s="185" t="s">
        <v>223</v>
      </c>
      <c r="C5" s="626"/>
      <c r="D5" s="627"/>
    </row>
    <row r="6" spans="1:4" ht="18" customHeight="1">
      <c r="A6" s="184" t="s">
        <v>9</v>
      </c>
      <c r="B6" s="185" t="s">
        <v>224</v>
      </c>
      <c r="C6" s="626"/>
      <c r="D6" s="627"/>
    </row>
    <row r="7" spans="1:4" ht="18" customHeight="1">
      <c r="A7" s="184" t="s">
        <v>10</v>
      </c>
      <c r="B7" s="185" t="s">
        <v>225</v>
      </c>
      <c r="C7" s="626"/>
      <c r="D7" s="627"/>
    </row>
    <row r="8" spans="1:4" ht="18" customHeight="1">
      <c r="A8" s="186" t="s">
        <v>11</v>
      </c>
      <c r="B8" s="185" t="s">
        <v>226</v>
      </c>
      <c r="C8" s="626">
        <v>3671858</v>
      </c>
      <c r="D8" s="627">
        <v>3671858</v>
      </c>
    </row>
    <row r="9" spans="1:4" ht="18" customHeight="1">
      <c r="A9" s="184" t="s">
        <v>12</v>
      </c>
      <c r="B9" s="185" t="s">
        <v>227</v>
      </c>
      <c r="C9" s="626">
        <v>67000</v>
      </c>
      <c r="D9" s="627">
        <v>67000</v>
      </c>
    </row>
    <row r="10" spans="1:4" ht="18" customHeight="1">
      <c r="A10" s="186" t="s">
        <v>13</v>
      </c>
      <c r="B10" s="187" t="s">
        <v>228</v>
      </c>
      <c r="C10" s="626">
        <v>3604858</v>
      </c>
      <c r="D10" s="627">
        <v>3604858</v>
      </c>
    </row>
    <row r="11" spans="1:4" ht="18" customHeight="1">
      <c r="A11" s="186" t="s">
        <v>14</v>
      </c>
      <c r="B11" s="187" t="s">
        <v>229</v>
      </c>
      <c r="C11" s="626"/>
      <c r="D11" s="627"/>
    </row>
    <row r="12" spans="1:4" ht="18" customHeight="1">
      <c r="A12" s="184" t="s">
        <v>15</v>
      </c>
      <c r="B12" s="187" t="s">
        <v>230</v>
      </c>
      <c r="C12" s="626"/>
      <c r="D12" s="627"/>
    </row>
    <row r="13" spans="1:4" ht="18" customHeight="1">
      <c r="A13" s="186" t="s">
        <v>16</v>
      </c>
      <c r="B13" s="187" t="s">
        <v>231</v>
      </c>
      <c r="C13" s="626"/>
      <c r="D13" s="627"/>
    </row>
    <row r="14" spans="1:4" ht="22.5">
      <c r="A14" s="184" t="s">
        <v>17</v>
      </c>
      <c r="B14" s="187" t="s">
        <v>232</v>
      </c>
      <c r="C14" s="626"/>
      <c r="D14" s="627"/>
    </row>
    <row r="15" spans="1:4" ht="18" customHeight="1">
      <c r="A15" s="186" t="s">
        <v>18</v>
      </c>
      <c r="B15" s="185" t="s">
        <v>233</v>
      </c>
      <c r="C15" s="626">
        <v>187698</v>
      </c>
      <c r="D15" s="627">
        <v>187698</v>
      </c>
    </row>
    <row r="16" spans="1:4" ht="18" customHeight="1">
      <c r="A16" s="184" t="s">
        <v>19</v>
      </c>
      <c r="B16" s="185" t="s">
        <v>234</v>
      </c>
      <c r="C16" s="626"/>
      <c r="D16" s="627"/>
    </row>
    <row r="17" spans="1:4" ht="18" customHeight="1">
      <c r="A17" s="186" t="s">
        <v>20</v>
      </c>
      <c r="B17" s="185" t="s">
        <v>235</v>
      </c>
      <c r="C17" s="626"/>
      <c r="D17" s="627"/>
    </row>
    <row r="18" spans="1:4" ht="18" customHeight="1">
      <c r="A18" s="184" t="s">
        <v>21</v>
      </c>
      <c r="B18" s="185" t="s">
        <v>236</v>
      </c>
      <c r="C18" s="626"/>
      <c r="D18" s="627"/>
    </row>
    <row r="19" spans="1:4" ht="18" customHeight="1">
      <c r="A19" s="186" t="s">
        <v>22</v>
      </c>
      <c r="B19" s="185" t="s">
        <v>237</v>
      </c>
      <c r="C19" s="626"/>
      <c r="D19" s="627"/>
    </row>
    <row r="20" spans="1:4" ht="18" customHeight="1">
      <c r="A20" s="184" t="s">
        <v>23</v>
      </c>
      <c r="B20" s="165"/>
      <c r="C20" s="626"/>
      <c r="D20" s="627"/>
    </row>
    <row r="21" spans="1:4" ht="18" customHeight="1">
      <c r="A21" s="186" t="s">
        <v>24</v>
      </c>
      <c r="B21" s="165"/>
      <c r="C21" s="626"/>
      <c r="D21" s="627"/>
    </row>
    <row r="22" spans="1:4" ht="18" customHeight="1">
      <c r="A22" s="184" t="s">
        <v>25</v>
      </c>
      <c r="B22" s="165"/>
      <c r="C22" s="626"/>
      <c r="D22" s="627"/>
    </row>
    <row r="23" spans="1:4" ht="18" customHeight="1">
      <c r="A23" s="186" t="s">
        <v>26</v>
      </c>
      <c r="B23" s="165"/>
      <c r="C23" s="626"/>
      <c r="D23" s="627"/>
    </row>
    <row r="24" spans="1:4" ht="18" customHeight="1">
      <c r="A24" s="184" t="s">
        <v>27</v>
      </c>
      <c r="B24" s="165"/>
      <c r="C24" s="626"/>
      <c r="D24" s="627"/>
    </row>
    <row r="25" spans="1:4" ht="18" customHeight="1">
      <c r="A25" s="186" t="s">
        <v>28</v>
      </c>
      <c r="B25" s="165"/>
      <c r="C25" s="626"/>
      <c r="D25" s="627"/>
    </row>
    <row r="26" spans="1:4" ht="18" customHeight="1">
      <c r="A26" s="184" t="s">
        <v>29</v>
      </c>
      <c r="B26" s="165"/>
      <c r="C26" s="626"/>
      <c r="D26" s="627"/>
    </row>
    <row r="27" spans="1:4" ht="18" customHeight="1">
      <c r="A27" s="186" t="s">
        <v>30</v>
      </c>
      <c r="B27" s="165"/>
      <c r="C27" s="626"/>
      <c r="D27" s="627"/>
    </row>
    <row r="28" spans="1:4" ht="18" customHeight="1" thickBot="1">
      <c r="A28" s="188" t="s">
        <v>31</v>
      </c>
      <c r="B28" s="171"/>
      <c r="C28" s="628"/>
      <c r="D28" s="629"/>
    </row>
    <row r="29" spans="1:4" ht="18" customHeight="1" thickBot="1">
      <c r="A29" s="249" t="s">
        <v>32</v>
      </c>
      <c r="B29" s="250" t="s">
        <v>40</v>
      </c>
      <c r="C29" s="630">
        <f>+C4+C5+C6+C7+C8+C15+C16+C17+C18+C19+C20+C21+C22+C23+C24+C25+C26+C27+C28</f>
        <v>4347017</v>
      </c>
      <c r="D29" s="631">
        <f>+D4+D5+D6+D7+D8+D15+D16+D17+D18+D19+D20+D21+D22+D23+D24+D25+D26+D27+D28</f>
        <v>4347017</v>
      </c>
    </row>
    <row r="30" spans="1:4" ht="25.5" customHeight="1">
      <c r="A30" s="189"/>
      <c r="B30" s="746" t="s">
        <v>238</v>
      </c>
      <c r="C30" s="746"/>
      <c r="D30" s="746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9/2017. (V.30.)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I1">
      <selection activeCell="I32" sqref="I32"/>
    </sheetView>
  </sheetViews>
  <sheetFormatPr defaultColWidth="9.00390625" defaultRowHeight="12.75"/>
  <cols>
    <col min="1" max="1" width="9.50390625" style="344" customWidth="1"/>
    <col min="2" max="2" width="60.875" style="344" customWidth="1"/>
    <col min="3" max="5" width="15.875" style="345" customWidth="1"/>
    <col min="6" max="16384" width="9.375" style="355" customWidth="1"/>
  </cols>
  <sheetData>
    <row r="1" spans="1:5" ht="15.75" customHeight="1">
      <c r="A1" s="646" t="s">
        <v>4</v>
      </c>
      <c r="B1" s="646"/>
      <c r="C1" s="646"/>
      <c r="D1" s="646"/>
      <c r="E1" s="646"/>
    </row>
    <row r="2" spans="1:5" ht="15.75" customHeight="1" thickBot="1">
      <c r="A2" s="45" t="s">
        <v>109</v>
      </c>
      <c r="B2" s="45"/>
      <c r="C2" s="342"/>
      <c r="D2" s="342"/>
      <c r="E2" s="342" t="str">
        <f>'1.1.sz.mell.'!E2</f>
        <v>Forintban!</v>
      </c>
    </row>
    <row r="3" spans="1:5" ht="15.75" customHeight="1">
      <c r="A3" s="647" t="s">
        <v>57</v>
      </c>
      <c r="B3" s="649" t="s">
        <v>6</v>
      </c>
      <c r="C3" s="651" t="str">
        <f>+'1.1.sz.mell.'!C3:E3</f>
        <v>2016. évi</v>
      </c>
      <c r="D3" s="651"/>
      <c r="E3" s="652"/>
    </row>
    <row r="4" spans="1:5" ht="37.5" customHeight="1" thickBot="1">
      <c r="A4" s="648"/>
      <c r="B4" s="650"/>
      <c r="C4" s="47" t="s">
        <v>174</v>
      </c>
      <c r="D4" s="47" t="s">
        <v>179</v>
      </c>
      <c r="E4" s="48" t="s">
        <v>180</v>
      </c>
    </row>
    <row r="5" spans="1:5" s="356" customFormat="1" ht="12" customHeight="1" thickBot="1">
      <c r="A5" s="320" t="s">
        <v>411</v>
      </c>
      <c r="B5" s="321" t="s">
        <v>412</v>
      </c>
      <c r="C5" s="321" t="s">
        <v>413</v>
      </c>
      <c r="D5" s="321" t="s">
        <v>414</v>
      </c>
      <c r="E5" s="367" t="s">
        <v>415</v>
      </c>
    </row>
    <row r="6" spans="1:5" s="357" customFormat="1" ht="12" customHeight="1" thickBot="1">
      <c r="A6" s="315" t="s">
        <v>7</v>
      </c>
      <c r="B6" s="316" t="s">
        <v>303</v>
      </c>
      <c r="C6" s="347">
        <f>SUM(C7:C12)</f>
        <v>223796286</v>
      </c>
      <c r="D6" s="347">
        <f>SUM(D7:D12)</f>
        <v>243856867</v>
      </c>
      <c r="E6" s="330">
        <f>SUM(E7:E12)</f>
        <v>243856867</v>
      </c>
    </row>
    <row r="7" spans="1:5" s="357" customFormat="1" ht="12" customHeight="1">
      <c r="A7" s="310" t="s">
        <v>69</v>
      </c>
      <c r="B7" s="358" t="s">
        <v>304</v>
      </c>
      <c r="C7" s="349">
        <v>114345444</v>
      </c>
      <c r="D7" s="349">
        <v>114345444</v>
      </c>
      <c r="E7" s="332">
        <v>114345444</v>
      </c>
    </row>
    <row r="8" spans="1:5" s="357" customFormat="1" ht="12" customHeight="1">
      <c r="A8" s="309" t="s">
        <v>70</v>
      </c>
      <c r="B8" s="359" t="s">
        <v>305</v>
      </c>
      <c r="C8" s="348">
        <v>47922400</v>
      </c>
      <c r="D8" s="348">
        <v>42215600</v>
      </c>
      <c r="E8" s="331">
        <v>42215600</v>
      </c>
    </row>
    <row r="9" spans="1:5" s="357" customFormat="1" ht="12" customHeight="1">
      <c r="A9" s="309" t="s">
        <v>71</v>
      </c>
      <c r="B9" s="359" t="s">
        <v>306</v>
      </c>
      <c r="C9" s="348">
        <v>53969042</v>
      </c>
      <c r="D9" s="348">
        <v>55387076</v>
      </c>
      <c r="E9" s="331">
        <v>55387076</v>
      </c>
    </row>
    <row r="10" spans="1:5" s="357" customFormat="1" ht="12" customHeight="1">
      <c r="A10" s="309" t="s">
        <v>72</v>
      </c>
      <c r="B10" s="359" t="s">
        <v>307</v>
      </c>
      <c r="C10" s="348">
        <v>7559400</v>
      </c>
      <c r="D10" s="348">
        <v>7559400</v>
      </c>
      <c r="E10" s="331">
        <v>7559400</v>
      </c>
    </row>
    <row r="11" spans="1:5" s="357" customFormat="1" ht="12" customHeight="1">
      <c r="A11" s="309" t="s">
        <v>105</v>
      </c>
      <c r="B11" s="359" t="s">
        <v>308</v>
      </c>
      <c r="C11" s="348"/>
      <c r="D11" s="348"/>
      <c r="E11" s="331"/>
    </row>
    <row r="12" spans="1:5" s="357" customFormat="1" ht="12" customHeight="1" thickBot="1">
      <c r="A12" s="311" t="s">
        <v>73</v>
      </c>
      <c r="B12" s="360" t="s">
        <v>309</v>
      </c>
      <c r="C12" s="350"/>
      <c r="D12" s="350">
        <v>24349347</v>
      </c>
      <c r="E12" s="333">
        <v>24349347</v>
      </c>
    </row>
    <row r="13" spans="1:5" s="357" customFormat="1" ht="12" customHeight="1" thickBot="1">
      <c r="A13" s="315" t="s">
        <v>8</v>
      </c>
      <c r="B13" s="337" t="s">
        <v>310</v>
      </c>
      <c r="C13" s="347">
        <f>SUM(C14:C18)</f>
        <v>45747714</v>
      </c>
      <c r="D13" s="347">
        <f>SUM(D14:D18)</f>
        <v>72185186</v>
      </c>
      <c r="E13" s="330">
        <f>SUM(E14:E18)</f>
        <v>64664118</v>
      </c>
    </row>
    <row r="14" spans="1:5" s="357" customFormat="1" ht="12" customHeight="1">
      <c r="A14" s="310" t="s">
        <v>75</v>
      </c>
      <c r="B14" s="358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359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359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359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359" t="s">
        <v>315</v>
      </c>
      <c r="C18" s="348">
        <v>45747714</v>
      </c>
      <c r="D18" s="348">
        <v>72185186</v>
      </c>
      <c r="E18" s="331">
        <v>64664118</v>
      </c>
    </row>
    <row r="19" spans="1:5" s="357" customFormat="1" ht="12" customHeight="1" thickBot="1">
      <c r="A19" s="311" t="s">
        <v>86</v>
      </c>
      <c r="B19" s="360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316" t="s">
        <v>317</v>
      </c>
      <c r="C20" s="347">
        <f>SUM(C21:C25)</f>
        <v>0</v>
      </c>
      <c r="D20" s="347">
        <f>SUM(D21:D25)</f>
        <v>792542</v>
      </c>
      <c r="E20" s="330">
        <f>SUM(E21:E25)</f>
        <v>792542</v>
      </c>
    </row>
    <row r="21" spans="1:5" s="357" customFormat="1" ht="12" customHeight="1">
      <c r="A21" s="310" t="s">
        <v>58</v>
      </c>
      <c r="B21" s="358" t="s">
        <v>318</v>
      </c>
      <c r="C21" s="349"/>
      <c r="D21" s="349">
        <v>496000</v>
      </c>
      <c r="E21" s="332">
        <v>496000</v>
      </c>
    </row>
    <row r="22" spans="1:5" s="357" customFormat="1" ht="12" customHeight="1">
      <c r="A22" s="309" t="s">
        <v>59</v>
      </c>
      <c r="B22" s="359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359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359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359" t="s">
        <v>322</v>
      </c>
      <c r="C25" s="348"/>
      <c r="D25" s="348">
        <v>296542</v>
      </c>
      <c r="E25" s="331">
        <v>296542</v>
      </c>
    </row>
    <row r="26" spans="1:5" s="357" customFormat="1" ht="12" customHeight="1" thickBot="1">
      <c r="A26" s="311" t="s">
        <v>120</v>
      </c>
      <c r="B26" s="360" t="s">
        <v>323</v>
      </c>
      <c r="C26" s="350"/>
      <c r="D26" s="350">
        <v>296542</v>
      </c>
      <c r="E26" s="333">
        <v>296542</v>
      </c>
    </row>
    <row r="27" spans="1:5" s="357" customFormat="1" ht="12" customHeight="1" thickBot="1">
      <c r="A27" s="315" t="s">
        <v>121</v>
      </c>
      <c r="B27" s="316" t="s">
        <v>692</v>
      </c>
      <c r="C27" s="353">
        <f>SUM(C28:C33)</f>
        <v>220250000</v>
      </c>
      <c r="D27" s="353">
        <f>SUM(D28:D33)</f>
        <v>220250000</v>
      </c>
      <c r="E27" s="366">
        <f>SUM(E28:E33)</f>
        <v>264296868</v>
      </c>
    </row>
    <row r="28" spans="1:5" s="357" customFormat="1" ht="12" customHeight="1">
      <c r="A28" s="310" t="s">
        <v>324</v>
      </c>
      <c r="B28" s="358" t="s">
        <v>711</v>
      </c>
      <c r="C28" s="349">
        <v>161700000</v>
      </c>
      <c r="D28" s="349">
        <v>161700000</v>
      </c>
      <c r="E28" s="332">
        <v>176302279</v>
      </c>
    </row>
    <row r="29" spans="1:5" s="357" customFormat="1" ht="12" customHeight="1">
      <c r="A29" s="309" t="s">
        <v>325</v>
      </c>
      <c r="B29" s="359" t="s">
        <v>697</v>
      </c>
      <c r="C29" s="348">
        <v>20950000</v>
      </c>
      <c r="D29" s="348">
        <v>20950000</v>
      </c>
      <c r="E29" s="331">
        <v>28318312</v>
      </c>
    </row>
    <row r="30" spans="1:5" s="357" customFormat="1" ht="12" customHeight="1">
      <c r="A30" s="309" t="s">
        <v>326</v>
      </c>
      <c r="B30" s="359" t="s">
        <v>698</v>
      </c>
      <c r="C30" s="348">
        <v>30000000</v>
      </c>
      <c r="D30" s="348">
        <v>30000000</v>
      </c>
      <c r="E30" s="331">
        <v>50546749</v>
      </c>
    </row>
    <row r="31" spans="1:5" s="357" customFormat="1" ht="12" customHeight="1">
      <c r="A31" s="309" t="s">
        <v>693</v>
      </c>
      <c r="B31" s="359" t="s">
        <v>710</v>
      </c>
      <c r="C31" s="348">
        <v>6800000</v>
      </c>
      <c r="D31" s="348">
        <v>6800000</v>
      </c>
      <c r="E31" s="331">
        <v>6962693</v>
      </c>
    </row>
    <row r="32" spans="1:5" s="357" customFormat="1" ht="12" customHeight="1">
      <c r="A32" s="309" t="s">
        <v>694</v>
      </c>
      <c r="B32" s="359" t="s">
        <v>327</v>
      </c>
      <c r="C32" s="348"/>
      <c r="D32" s="348"/>
      <c r="E32" s="331"/>
    </row>
    <row r="33" spans="1:5" s="357" customFormat="1" ht="12" customHeight="1" thickBot="1">
      <c r="A33" s="311" t="s">
        <v>695</v>
      </c>
      <c r="B33" s="339" t="s">
        <v>328</v>
      </c>
      <c r="C33" s="350">
        <v>800000</v>
      </c>
      <c r="D33" s="350">
        <v>800000</v>
      </c>
      <c r="E33" s="333">
        <v>2166835</v>
      </c>
    </row>
    <row r="34" spans="1:5" s="357" customFormat="1" ht="12" customHeight="1" thickBot="1">
      <c r="A34" s="315" t="s">
        <v>11</v>
      </c>
      <c r="B34" s="316" t="s">
        <v>329</v>
      </c>
      <c r="C34" s="347">
        <f>SUM(C35:C44)</f>
        <v>22096000</v>
      </c>
      <c r="D34" s="347">
        <f>SUM(D35:D44)</f>
        <v>22044700</v>
      </c>
      <c r="E34" s="330">
        <f>SUM(E35:E44)</f>
        <v>21251575</v>
      </c>
    </row>
    <row r="35" spans="1:5" s="357" customFormat="1" ht="12" customHeight="1">
      <c r="A35" s="310" t="s">
        <v>62</v>
      </c>
      <c r="B35" s="358" t="s">
        <v>330</v>
      </c>
      <c r="C35" s="349"/>
      <c r="D35" s="349"/>
      <c r="E35" s="332"/>
    </row>
    <row r="36" spans="1:5" s="357" customFormat="1" ht="12" customHeight="1">
      <c r="A36" s="309" t="s">
        <v>63</v>
      </c>
      <c r="B36" s="359" t="s">
        <v>331</v>
      </c>
      <c r="C36" s="348">
        <v>2731000</v>
      </c>
      <c r="D36" s="348">
        <v>2029700</v>
      </c>
      <c r="E36" s="331">
        <v>2233537</v>
      </c>
    </row>
    <row r="37" spans="1:5" s="357" customFormat="1" ht="12" customHeight="1">
      <c r="A37" s="309" t="s">
        <v>64</v>
      </c>
      <c r="B37" s="359" t="s">
        <v>332</v>
      </c>
      <c r="C37" s="348">
        <v>2500000</v>
      </c>
      <c r="D37" s="348">
        <v>3150000</v>
      </c>
      <c r="E37" s="331">
        <v>2192300</v>
      </c>
    </row>
    <row r="38" spans="1:5" s="357" customFormat="1" ht="12" customHeight="1">
      <c r="A38" s="309" t="s">
        <v>123</v>
      </c>
      <c r="B38" s="359" t="s">
        <v>333</v>
      </c>
      <c r="C38" s="348">
        <v>15450000</v>
      </c>
      <c r="D38" s="348">
        <v>15450000</v>
      </c>
      <c r="E38" s="331">
        <v>15049198</v>
      </c>
    </row>
    <row r="39" spans="1:5" s="357" customFormat="1" ht="12" customHeight="1">
      <c r="A39" s="309" t="s">
        <v>124</v>
      </c>
      <c r="B39" s="359" t="s">
        <v>334</v>
      </c>
      <c r="C39" s="348"/>
      <c r="D39" s="348"/>
      <c r="E39" s="331"/>
    </row>
    <row r="40" spans="1:5" s="357" customFormat="1" ht="12" customHeight="1">
      <c r="A40" s="309" t="s">
        <v>125</v>
      </c>
      <c r="B40" s="359" t="s">
        <v>335</v>
      </c>
      <c r="C40" s="348">
        <v>1095000</v>
      </c>
      <c r="D40" s="348">
        <v>1095000</v>
      </c>
      <c r="E40" s="331">
        <v>1427418</v>
      </c>
    </row>
    <row r="41" spans="1:5" s="357" customFormat="1" ht="12" customHeight="1">
      <c r="A41" s="309" t="s">
        <v>126</v>
      </c>
      <c r="B41" s="359" t="s">
        <v>336</v>
      </c>
      <c r="C41" s="348"/>
      <c r="D41" s="348"/>
      <c r="E41" s="331"/>
    </row>
    <row r="42" spans="1:5" s="357" customFormat="1" ht="12" customHeight="1">
      <c r="A42" s="309" t="s">
        <v>127</v>
      </c>
      <c r="B42" s="359" t="s">
        <v>337</v>
      </c>
      <c r="C42" s="348">
        <v>80000</v>
      </c>
      <c r="D42" s="348">
        <v>80000</v>
      </c>
      <c r="E42" s="331">
        <v>12316</v>
      </c>
    </row>
    <row r="43" spans="1:5" s="357" customFormat="1" ht="12" customHeight="1">
      <c r="A43" s="309" t="s">
        <v>338</v>
      </c>
      <c r="B43" s="359" t="s">
        <v>339</v>
      </c>
      <c r="C43" s="351"/>
      <c r="D43" s="351"/>
      <c r="E43" s="334"/>
    </row>
    <row r="44" spans="1:5" s="357" customFormat="1" ht="12" customHeight="1" thickBot="1">
      <c r="A44" s="311" t="s">
        <v>340</v>
      </c>
      <c r="B44" s="360" t="s">
        <v>341</v>
      </c>
      <c r="C44" s="352">
        <v>240000</v>
      </c>
      <c r="D44" s="352">
        <v>240000</v>
      </c>
      <c r="E44" s="335">
        <v>336806</v>
      </c>
    </row>
    <row r="45" spans="1:5" s="357" customFormat="1" ht="12" customHeight="1" thickBot="1">
      <c r="A45" s="315" t="s">
        <v>12</v>
      </c>
      <c r="B45" s="316" t="s">
        <v>342</v>
      </c>
      <c r="C45" s="347">
        <f>SUM(C46:C50)</f>
        <v>0</v>
      </c>
      <c r="D45" s="347">
        <f>SUM(D46:D50)</f>
        <v>0</v>
      </c>
      <c r="E45" s="330">
        <f>SUM(E46:E50)</f>
        <v>0</v>
      </c>
    </row>
    <row r="46" spans="1:5" s="357" customFormat="1" ht="12" customHeight="1">
      <c r="A46" s="310" t="s">
        <v>65</v>
      </c>
      <c r="B46" s="358" t="s">
        <v>343</v>
      </c>
      <c r="C46" s="368"/>
      <c r="D46" s="368"/>
      <c r="E46" s="336"/>
    </row>
    <row r="47" spans="1:5" s="357" customFormat="1" ht="12" customHeight="1">
      <c r="A47" s="309" t="s">
        <v>66</v>
      </c>
      <c r="B47" s="359" t="s">
        <v>344</v>
      </c>
      <c r="C47" s="351"/>
      <c r="D47" s="351"/>
      <c r="E47" s="334"/>
    </row>
    <row r="48" spans="1:5" s="357" customFormat="1" ht="12" customHeight="1">
      <c r="A48" s="309" t="s">
        <v>345</v>
      </c>
      <c r="B48" s="359" t="s">
        <v>346</v>
      </c>
      <c r="C48" s="351"/>
      <c r="D48" s="351"/>
      <c r="E48" s="334"/>
    </row>
    <row r="49" spans="1:5" s="357" customFormat="1" ht="12" customHeight="1">
      <c r="A49" s="309" t="s">
        <v>347</v>
      </c>
      <c r="B49" s="359" t="s">
        <v>348</v>
      </c>
      <c r="C49" s="351"/>
      <c r="D49" s="351"/>
      <c r="E49" s="334"/>
    </row>
    <row r="50" spans="1:5" s="357" customFormat="1" ht="12" customHeight="1" thickBot="1">
      <c r="A50" s="311" t="s">
        <v>349</v>
      </c>
      <c r="B50" s="360" t="s">
        <v>350</v>
      </c>
      <c r="C50" s="352"/>
      <c r="D50" s="352"/>
      <c r="E50" s="335"/>
    </row>
    <row r="51" spans="1:5" s="357" customFormat="1" ht="17.25" customHeight="1" thickBot="1">
      <c r="A51" s="315" t="s">
        <v>128</v>
      </c>
      <c r="B51" s="316" t="s">
        <v>351</v>
      </c>
      <c r="C51" s="347">
        <f>SUM(C52:C54)</f>
        <v>0</v>
      </c>
      <c r="D51" s="347">
        <f>SUM(D52:D54)</f>
        <v>0</v>
      </c>
      <c r="E51" s="330">
        <f>SUM(E52:E54)</f>
        <v>1490500</v>
      </c>
    </row>
    <row r="52" spans="1:5" s="357" customFormat="1" ht="12" customHeight="1">
      <c r="A52" s="310" t="s">
        <v>67</v>
      </c>
      <c r="B52" s="358" t="s">
        <v>352</v>
      </c>
      <c r="C52" s="349"/>
      <c r="D52" s="349"/>
      <c r="E52" s="332"/>
    </row>
    <row r="53" spans="1:5" s="357" customFormat="1" ht="12" customHeight="1">
      <c r="A53" s="309" t="s">
        <v>68</v>
      </c>
      <c r="B53" s="359" t="s">
        <v>353</v>
      </c>
      <c r="C53" s="348"/>
      <c r="D53" s="348"/>
      <c r="E53" s="331"/>
    </row>
    <row r="54" spans="1:5" s="357" customFormat="1" ht="12" customHeight="1">
      <c r="A54" s="309" t="s">
        <v>354</v>
      </c>
      <c r="B54" s="359" t="s">
        <v>355</v>
      </c>
      <c r="C54" s="348"/>
      <c r="D54" s="348"/>
      <c r="E54" s="331">
        <v>1490500</v>
      </c>
    </row>
    <row r="55" spans="1:5" s="357" customFormat="1" ht="12" customHeight="1" thickBot="1">
      <c r="A55" s="311" t="s">
        <v>356</v>
      </c>
      <c r="B55" s="360" t="s">
        <v>357</v>
      </c>
      <c r="C55" s="350"/>
      <c r="D55" s="350"/>
      <c r="E55" s="333"/>
    </row>
    <row r="56" spans="1:5" s="357" customFormat="1" ht="12" customHeight="1" thickBot="1">
      <c r="A56" s="315" t="s">
        <v>14</v>
      </c>
      <c r="B56" s="337" t="s">
        <v>358</v>
      </c>
      <c r="C56" s="347">
        <f>SUM(C57:C59)</f>
        <v>0</v>
      </c>
      <c r="D56" s="347">
        <f>SUM(D57:D59)</f>
        <v>0</v>
      </c>
      <c r="E56" s="330">
        <f>SUM(E57:E59)</f>
        <v>0</v>
      </c>
    </row>
    <row r="57" spans="1:5" s="357" customFormat="1" ht="12" customHeight="1">
      <c r="A57" s="310" t="s">
        <v>129</v>
      </c>
      <c r="B57" s="358" t="s">
        <v>359</v>
      </c>
      <c r="C57" s="351"/>
      <c r="D57" s="351"/>
      <c r="E57" s="334"/>
    </row>
    <row r="58" spans="1:5" s="357" customFormat="1" ht="12" customHeight="1">
      <c r="A58" s="309" t="s">
        <v>130</v>
      </c>
      <c r="B58" s="359" t="s">
        <v>360</v>
      </c>
      <c r="C58" s="351"/>
      <c r="D58" s="351"/>
      <c r="E58" s="334"/>
    </row>
    <row r="59" spans="1:5" s="357" customFormat="1" ht="12" customHeight="1">
      <c r="A59" s="309" t="s">
        <v>155</v>
      </c>
      <c r="B59" s="359" t="s">
        <v>361</v>
      </c>
      <c r="C59" s="351"/>
      <c r="D59" s="351"/>
      <c r="E59" s="334"/>
    </row>
    <row r="60" spans="1:5" s="357" customFormat="1" ht="12" customHeight="1" thickBot="1">
      <c r="A60" s="311" t="s">
        <v>362</v>
      </c>
      <c r="B60" s="360" t="s">
        <v>363</v>
      </c>
      <c r="C60" s="351"/>
      <c r="D60" s="351"/>
      <c r="E60" s="334"/>
    </row>
    <row r="61" spans="1:5" s="357" customFormat="1" ht="12" customHeight="1" thickBot="1">
      <c r="A61" s="315" t="s">
        <v>15</v>
      </c>
      <c r="B61" s="316" t="s">
        <v>364</v>
      </c>
      <c r="C61" s="353">
        <f>+C6+C13+C20+C27+C34+C45+C51+C56</f>
        <v>511890000</v>
      </c>
      <c r="D61" s="353">
        <f>+D6+D13+D20+D27+D34+D45+D51+D56</f>
        <v>559129295</v>
      </c>
      <c r="E61" s="366">
        <f>+E6+E13+E20+E27+E34+E45+E51+E56</f>
        <v>596352470</v>
      </c>
    </row>
    <row r="62" spans="1:5" s="357" customFormat="1" ht="12" customHeight="1" thickBot="1">
      <c r="A62" s="369" t="s">
        <v>365</v>
      </c>
      <c r="B62" s="337" t="s">
        <v>366</v>
      </c>
      <c r="C62" s="347">
        <f>+C63+C64+C65</f>
        <v>0</v>
      </c>
      <c r="D62" s="347">
        <f>+D63+D64+D65</f>
        <v>0</v>
      </c>
      <c r="E62" s="330">
        <f>+E63+E64+E65</f>
        <v>0</v>
      </c>
    </row>
    <row r="63" spans="1:5" s="357" customFormat="1" ht="12" customHeight="1">
      <c r="A63" s="310" t="s">
        <v>367</v>
      </c>
      <c r="B63" s="358" t="s">
        <v>368</v>
      </c>
      <c r="C63" s="351"/>
      <c r="D63" s="351"/>
      <c r="E63" s="334"/>
    </row>
    <row r="64" spans="1:5" s="357" customFormat="1" ht="12" customHeight="1">
      <c r="A64" s="309" t="s">
        <v>369</v>
      </c>
      <c r="B64" s="359" t="s">
        <v>370</v>
      </c>
      <c r="C64" s="351"/>
      <c r="D64" s="351"/>
      <c r="E64" s="334"/>
    </row>
    <row r="65" spans="1:5" s="357" customFormat="1" ht="12" customHeight="1" thickBot="1">
      <c r="A65" s="311" t="s">
        <v>371</v>
      </c>
      <c r="B65" s="295" t="s">
        <v>416</v>
      </c>
      <c r="C65" s="351"/>
      <c r="D65" s="351"/>
      <c r="E65" s="334"/>
    </row>
    <row r="66" spans="1:5" s="357" customFormat="1" ht="12" customHeight="1" thickBot="1">
      <c r="A66" s="369" t="s">
        <v>373</v>
      </c>
      <c r="B66" s="337" t="s">
        <v>374</v>
      </c>
      <c r="C66" s="347">
        <f>+C67+C68+C69+C70</f>
        <v>0</v>
      </c>
      <c r="D66" s="347">
        <f>+D67+D68+D69+D70</f>
        <v>0</v>
      </c>
      <c r="E66" s="330">
        <f>+E67+E68+E69+E70</f>
        <v>0</v>
      </c>
    </row>
    <row r="67" spans="1:5" s="357" customFormat="1" ht="13.5" customHeight="1">
      <c r="A67" s="310" t="s">
        <v>106</v>
      </c>
      <c r="B67" s="358" t="s">
        <v>375</v>
      </c>
      <c r="C67" s="351"/>
      <c r="D67" s="351"/>
      <c r="E67" s="334"/>
    </row>
    <row r="68" spans="1:5" s="357" customFormat="1" ht="12" customHeight="1">
      <c r="A68" s="309" t="s">
        <v>107</v>
      </c>
      <c r="B68" s="359" t="s">
        <v>376</v>
      </c>
      <c r="C68" s="351"/>
      <c r="D68" s="351"/>
      <c r="E68" s="334"/>
    </row>
    <row r="69" spans="1:5" s="357" customFormat="1" ht="12" customHeight="1">
      <c r="A69" s="309" t="s">
        <v>377</v>
      </c>
      <c r="B69" s="359" t="s">
        <v>378</v>
      </c>
      <c r="C69" s="351"/>
      <c r="D69" s="351"/>
      <c r="E69" s="334"/>
    </row>
    <row r="70" spans="1:5" s="357" customFormat="1" ht="12" customHeight="1" thickBot="1">
      <c r="A70" s="311" t="s">
        <v>379</v>
      </c>
      <c r="B70" s="360" t="s">
        <v>380</v>
      </c>
      <c r="C70" s="351"/>
      <c r="D70" s="351"/>
      <c r="E70" s="334"/>
    </row>
    <row r="71" spans="1:5" s="357" customFormat="1" ht="12" customHeight="1" thickBot="1">
      <c r="A71" s="369" t="s">
        <v>381</v>
      </c>
      <c r="B71" s="337" t="s">
        <v>382</v>
      </c>
      <c r="C71" s="347">
        <f>+C72+C73</f>
        <v>63807000</v>
      </c>
      <c r="D71" s="347">
        <f>+D72+D73</f>
        <v>62646000</v>
      </c>
      <c r="E71" s="330">
        <f>+E72+E73</f>
        <v>62646000</v>
      </c>
    </row>
    <row r="72" spans="1:5" s="357" customFormat="1" ht="12" customHeight="1">
      <c r="A72" s="310" t="s">
        <v>383</v>
      </c>
      <c r="B72" s="358" t="s">
        <v>384</v>
      </c>
      <c r="C72" s="351">
        <v>63807000</v>
      </c>
      <c r="D72" s="351">
        <v>62646000</v>
      </c>
      <c r="E72" s="334">
        <v>62646000</v>
      </c>
    </row>
    <row r="73" spans="1:5" s="357" customFormat="1" ht="12" customHeight="1" thickBot="1">
      <c r="A73" s="311" t="s">
        <v>385</v>
      </c>
      <c r="B73" s="360" t="s">
        <v>386</v>
      </c>
      <c r="C73" s="351"/>
      <c r="D73" s="351"/>
      <c r="E73" s="334"/>
    </row>
    <row r="74" spans="1:5" s="357" customFormat="1" ht="12" customHeight="1" thickBot="1">
      <c r="A74" s="369" t="s">
        <v>387</v>
      </c>
      <c r="B74" s="337" t="s">
        <v>388</v>
      </c>
      <c r="C74" s="347">
        <f>+C75+C76+C77</f>
        <v>0</v>
      </c>
      <c r="D74" s="347">
        <f>+D75+D76+D77</f>
        <v>0</v>
      </c>
      <c r="E74" s="330">
        <f>+E75+E76+E77</f>
        <v>7977389</v>
      </c>
    </row>
    <row r="75" spans="1:5" s="357" customFormat="1" ht="12" customHeight="1">
      <c r="A75" s="310" t="s">
        <v>389</v>
      </c>
      <c r="B75" s="358" t="s">
        <v>390</v>
      </c>
      <c r="C75" s="351"/>
      <c r="D75" s="351"/>
      <c r="E75" s="334"/>
    </row>
    <row r="76" spans="1:5" s="357" customFormat="1" ht="12" customHeight="1">
      <c r="A76" s="309" t="s">
        <v>391</v>
      </c>
      <c r="B76" s="359" t="s">
        <v>392</v>
      </c>
      <c r="C76" s="351"/>
      <c r="D76" s="351"/>
      <c r="E76" s="334">
        <v>7977389</v>
      </c>
    </row>
    <row r="77" spans="1:5" s="357" customFormat="1" ht="12" customHeight="1" thickBot="1">
      <c r="A77" s="311" t="s">
        <v>393</v>
      </c>
      <c r="B77" s="339" t="s">
        <v>394</v>
      </c>
      <c r="C77" s="351"/>
      <c r="D77" s="351"/>
      <c r="E77" s="334"/>
    </row>
    <row r="78" spans="1:5" s="357" customFormat="1" ht="12" customHeight="1" thickBot="1">
      <c r="A78" s="369" t="s">
        <v>395</v>
      </c>
      <c r="B78" s="337" t="s">
        <v>396</v>
      </c>
      <c r="C78" s="347">
        <f>+C79+C80+C81+C82</f>
        <v>0</v>
      </c>
      <c r="D78" s="347">
        <f>+D79+D80+D81+D82</f>
        <v>0</v>
      </c>
      <c r="E78" s="330">
        <f>+E79+E80+E81+E82</f>
        <v>0</v>
      </c>
    </row>
    <row r="79" spans="1:5" s="357" customFormat="1" ht="12" customHeight="1">
      <c r="A79" s="361" t="s">
        <v>397</v>
      </c>
      <c r="B79" s="358" t="s">
        <v>398</v>
      </c>
      <c r="C79" s="351"/>
      <c r="D79" s="351"/>
      <c r="E79" s="334"/>
    </row>
    <row r="80" spans="1:5" s="357" customFormat="1" ht="12" customHeight="1">
      <c r="A80" s="362" t="s">
        <v>399</v>
      </c>
      <c r="B80" s="359" t="s">
        <v>400</v>
      </c>
      <c r="C80" s="351"/>
      <c r="D80" s="351"/>
      <c r="E80" s="334"/>
    </row>
    <row r="81" spans="1:5" s="357" customFormat="1" ht="12" customHeight="1">
      <c r="A81" s="362" t="s">
        <v>401</v>
      </c>
      <c r="B81" s="359" t="s">
        <v>402</v>
      </c>
      <c r="C81" s="351"/>
      <c r="D81" s="351"/>
      <c r="E81" s="334"/>
    </row>
    <row r="82" spans="1:5" s="357" customFormat="1" ht="12" customHeight="1" thickBot="1">
      <c r="A82" s="370" t="s">
        <v>403</v>
      </c>
      <c r="B82" s="339" t="s">
        <v>404</v>
      </c>
      <c r="C82" s="351"/>
      <c r="D82" s="351"/>
      <c r="E82" s="334"/>
    </row>
    <row r="83" spans="1:5" s="357" customFormat="1" ht="12" customHeight="1" thickBot="1">
      <c r="A83" s="369" t="s">
        <v>405</v>
      </c>
      <c r="B83" s="337" t="s">
        <v>406</v>
      </c>
      <c r="C83" s="372"/>
      <c r="D83" s="372"/>
      <c r="E83" s="373"/>
    </row>
    <row r="84" spans="1:5" s="357" customFormat="1" ht="12" customHeight="1" thickBot="1">
      <c r="A84" s="369" t="s">
        <v>407</v>
      </c>
      <c r="B84" s="293" t="s">
        <v>408</v>
      </c>
      <c r="C84" s="353">
        <f>+C62+C66+C71+C74+C78+C83</f>
        <v>63807000</v>
      </c>
      <c r="D84" s="353">
        <f>+D62+D66+D71+D74+D78+D83</f>
        <v>62646000</v>
      </c>
      <c r="E84" s="366">
        <f>+E62+E66+E71+E74+E78+E83</f>
        <v>70623389</v>
      </c>
    </row>
    <row r="85" spans="1:5" s="357" customFormat="1" ht="12" customHeight="1" thickBot="1">
      <c r="A85" s="371" t="s">
        <v>409</v>
      </c>
      <c r="B85" s="296" t="s">
        <v>410</v>
      </c>
      <c r="C85" s="353">
        <f>+C61+C84</f>
        <v>575697000</v>
      </c>
      <c r="D85" s="353">
        <f>+D61+D84</f>
        <v>621775295</v>
      </c>
      <c r="E85" s="366">
        <f>+E61+E84</f>
        <v>666975859</v>
      </c>
    </row>
    <row r="86" spans="1:5" s="357" customFormat="1" ht="12" customHeight="1">
      <c r="A86" s="291"/>
      <c r="B86" s="291"/>
      <c r="C86" s="292"/>
      <c r="D86" s="292"/>
      <c r="E86" s="292"/>
    </row>
    <row r="87" spans="1:5" ht="16.5" customHeight="1">
      <c r="A87" s="646" t="s">
        <v>36</v>
      </c>
      <c r="B87" s="646"/>
      <c r="C87" s="646"/>
      <c r="D87" s="646"/>
      <c r="E87" s="646"/>
    </row>
    <row r="88" spans="1:5" s="363" customFormat="1" ht="16.5" customHeight="1" thickBot="1">
      <c r="A88" s="46" t="s">
        <v>110</v>
      </c>
      <c r="B88" s="46"/>
      <c r="C88" s="324"/>
      <c r="D88" s="324"/>
      <c r="E88" s="324" t="str">
        <f>E2</f>
        <v>Forintban!</v>
      </c>
    </row>
    <row r="89" spans="1:5" s="363" customFormat="1" ht="16.5" customHeight="1">
      <c r="A89" s="647" t="s">
        <v>57</v>
      </c>
      <c r="B89" s="649" t="s">
        <v>173</v>
      </c>
      <c r="C89" s="651" t="str">
        <f>+C3</f>
        <v>2016. évi</v>
      </c>
      <c r="D89" s="651"/>
      <c r="E89" s="652"/>
    </row>
    <row r="90" spans="1:5" ht="37.5" customHeight="1" thickBot="1">
      <c r="A90" s="648"/>
      <c r="B90" s="650"/>
      <c r="C90" s="47" t="s">
        <v>174</v>
      </c>
      <c r="D90" s="47" t="s">
        <v>179</v>
      </c>
      <c r="E90" s="48" t="s">
        <v>180</v>
      </c>
    </row>
    <row r="91" spans="1:5" s="356" customFormat="1" ht="12" customHeight="1" thickBot="1">
      <c r="A91" s="320" t="s">
        <v>411</v>
      </c>
      <c r="B91" s="321" t="s">
        <v>412</v>
      </c>
      <c r="C91" s="321" t="s">
        <v>413</v>
      </c>
      <c r="D91" s="321" t="s">
        <v>414</v>
      </c>
      <c r="E91" s="322" t="s">
        <v>415</v>
      </c>
    </row>
    <row r="92" spans="1:5" ht="12" customHeight="1" thickBot="1">
      <c r="A92" s="317" t="s">
        <v>7</v>
      </c>
      <c r="B92" s="319" t="s">
        <v>417</v>
      </c>
      <c r="C92" s="346">
        <f>SUM(C93:C97)</f>
        <v>453254000</v>
      </c>
      <c r="D92" s="346">
        <f>SUM(D93:D97)</f>
        <v>524028461</v>
      </c>
      <c r="E92" s="301">
        <f>SUM(E93:E97)</f>
        <v>497848281</v>
      </c>
    </row>
    <row r="93" spans="1:5" ht="12" customHeight="1">
      <c r="A93" s="312" t="s">
        <v>69</v>
      </c>
      <c r="B93" s="305" t="s">
        <v>37</v>
      </c>
      <c r="C93" s="77">
        <v>116145000</v>
      </c>
      <c r="D93" s="77">
        <v>141792190</v>
      </c>
      <c r="E93" s="300">
        <v>136424336</v>
      </c>
    </row>
    <row r="94" spans="1:5" ht="12" customHeight="1">
      <c r="A94" s="309" t="s">
        <v>70</v>
      </c>
      <c r="B94" s="303" t="s">
        <v>131</v>
      </c>
      <c r="C94" s="348">
        <v>29168000</v>
      </c>
      <c r="D94" s="348">
        <v>35498994</v>
      </c>
      <c r="E94" s="331">
        <v>34706876</v>
      </c>
    </row>
    <row r="95" spans="1:5" ht="12" customHeight="1">
      <c r="A95" s="309" t="s">
        <v>71</v>
      </c>
      <c r="B95" s="303" t="s">
        <v>98</v>
      </c>
      <c r="C95" s="350">
        <v>152721000</v>
      </c>
      <c r="D95" s="350">
        <v>166630242</v>
      </c>
      <c r="E95" s="333">
        <v>150514521</v>
      </c>
    </row>
    <row r="96" spans="1:5" ht="12" customHeight="1">
      <c r="A96" s="309" t="s">
        <v>72</v>
      </c>
      <c r="B96" s="306" t="s">
        <v>132</v>
      </c>
      <c r="C96" s="350">
        <v>9400000</v>
      </c>
      <c r="D96" s="350">
        <v>11089100</v>
      </c>
      <c r="E96" s="333">
        <v>8815610</v>
      </c>
    </row>
    <row r="97" spans="1:5" ht="12" customHeight="1">
      <c r="A97" s="309" t="s">
        <v>81</v>
      </c>
      <c r="B97" s="314" t="s">
        <v>133</v>
      </c>
      <c r="C97" s="350">
        <v>145820000</v>
      </c>
      <c r="D97" s="350">
        <v>169017935</v>
      </c>
      <c r="E97" s="333">
        <v>167386938</v>
      </c>
    </row>
    <row r="98" spans="1:5" ht="12" customHeight="1">
      <c r="A98" s="309" t="s">
        <v>73</v>
      </c>
      <c r="B98" s="303" t="s">
        <v>418</v>
      </c>
      <c r="C98" s="350"/>
      <c r="D98" s="350">
        <v>6435435</v>
      </c>
      <c r="E98" s="333">
        <v>6435435</v>
      </c>
    </row>
    <row r="99" spans="1:5" ht="12" customHeight="1">
      <c r="A99" s="309" t="s">
        <v>74</v>
      </c>
      <c r="B99" s="326" t="s">
        <v>419</v>
      </c>
      <c r="C99" s="350"/>
      <c r="D99" s="350"/>
      <c r="E99" s="333"/>
    </row>
    <row r="100" spans="1:5" ht="12" customHeight="1">
      <c r="A100" s="309" t="s">
        <v>82</v>
      </c>
      <c r="B100" s="327" t="s">
        <v>420</v>
      </c>
      <c r="C100" s="350"/>
      <c r="D100" s="350"/>
      <c r="E100" s="333"/>
    </row>
    <row r="101" spans="1:5" ht="12" customHeight="1">
      <c r="A101" s="309" t="s">
        <v>83</v>
      </c>
      <c r="B101" s="327" t="s">
        <v>421</v>
      </c>
      <c r="C101" s="350"/>
      <c r="D101" s="350"/>
      <c r="E101" s="333"/>
    </row>
    <row r="102" spans="1:5" ht="12" customHeight="1">
      <c r="A102" s="309" t="s">
        <v>84</v>
      </c>
      <c r="B102" s="326" t="s">
        <v>422</v>
      </c>
      <c r="C102" s="350">
        <v>78970000</v>
      </c>
      <c r="D102" s="350">
        <v>76626000</v>
      </c>
      <c r="E102" s="333">
        <v>75080213</v>
      </c>
    </row>
    <row r="103" spans="1:5" ht="12" customHeight="1">
      <c r="A103" s="309" t="s">
        <v>85</v>
      </c>
      <c r="B103" s="326" t="s">
        <v>423</v>
      </c>
      <c r="C103" s="350"/>
      <c r="D103" s="350"/>
      <c r="E103" s="333"/>
    </row>
    <row r="104" spans="1:5" ht="12" customHeight="1">
      <c r="A104" s="309" t="s">
        <v>87</v>
      </c>
      <c r="B104" s="327" t="s">
        <v>424</v>
      </c>
      <c r="C104" s="350"/>
      <c r="D104" s="350"/>
      <c r="E104" s="333"/>
    </row>
    <row r="105" spans="1:5" ht="12" customHeight="1">
      <c r="A105" s="308" t="s">
        <v>134</v>
      </c>
      <c r="B105" s="328" t="s">
        <v>425</v>
      </c>
      <c r="C105" s="350"/>
      <c r="D105" s="350"/>
      <c r="E105" s="333"/>
    </row>
    <row r="106" spans="1:5" ht="12" customHeight="1">
      <c r="A106" s="309" t="s">
        <v>426</v>
      </c>
      <c r="B106" s="328" t="s">
        <v>427</v>
      </c>
      <c r="C106" s="350"/>
      <c r="D106" s="350"/>
      <c r="E106" s="333"/>
    </row>
    <row r="107" spans="1:5" ht="12" customHeight="1" thickBot="1">
      <c r="A107" s="313" t="s">
        <v>428</v>
      </c>
      <c r="B107" s="329" t="s">
        <v>429</v>
      </c>
      <c r="C107" s="78">
        <v>66850000</v>
      </c>
      <c r="D107" s="78">
        <v>85956500</v>
      </c>
      <c r="E107" s="294">
        <v>85871290</v>
      </c>
    </row>
    <row r="108" spans="1:5" ht="12" customHeight="1" thickBot="1">
      <c r="A108" s="315" t="s">
        <v>8</v>
      </c>
      <c r="B108" s="318" t="s">
        <v>430</v>
      </c>
      <c r="C108" s="347">
        <f>+C109+C111+C113</f>
        <v>11766000</v>
      </c>
      <c r="D108" s="347">
        <f>+D109+D111+D113</f>
        <v>21942552</v>
      </c>
      <c r="E108" s="330">
        <f>+E109+E111+E113</f>
        <v>18720085</v>
      </c>
    </row>
    <row r="109" spans="1:5" ht="12" customHeight="1">
      <c r="A109" s="310" t="s">
        <v>75</v>
      </c>
      <c r="B109" s="303" t="s">
        <v>154</v>
      </c>
      <c r="C109" s="349">
        <v>10801000</v>
      </c>
      <c r="D109" s="349">
        <v>13131907</v>
      </c>
      <c r="E109" s="332">
        <v>10631558</v>
      </c>
    </row>
    <row r="110" spans="1:5" ht="12" customHeight="1">
      <c r="A110" s="310" t="s">
        <v>76</v>
      </c>
      <c r="B110" s="307" t="s">
        <v>431</v>
      </c>
      <c r="C110" s="349"/>
      <c r="D110" s="349"/>
      <c r="E110" s="332"/>
    </row>
    <row r="111" spans="1:5" ht="15.75">
      <c r="A111" s="310" t="s">
        <v>77</v>
      </c>
      <c r="B111" s="307" t="s">
        <v>135</v>
      </c>
      <c r="C111" s="348">
        <v>965000</v>
      </c>
      <c r="D111" s="348">
        <v>8810645</v>
      </c>
      <c r="E111" s="331">
        <v>8088527</v>
      </c>
    </row>
    <row r="112" spans="1:5" ht="12" customHeight="1">
      <c r="A112" s="310" t="s">
        <v>78</v>
      </c>
      <c r="B112" s="307" t="s">
        <v>432</v>
      </c>
      <c r="C112" s="348"/>
      <c r="D112" s="348"/>
      <c r="E112" s="331"/>
    </row>
    <row r="113" spans="1:5" ht="12" customHeight="1">
      <c r="A113" s="310" t="s">
        <v>79</v>
      </c>
      <c r="B113" s="339" t="s">
        <v>156</v>
      </c>
      <c r="C113" s="348"/>
      <c r="D113" s="348"/>
      <c r="E113" s="331"/>
    </row>
    <row r="114" spans="1:5" ht="21.75" customHeight="1">
      <c r="A114" s="310" t="s">
        <v>86</v>
      </c>
      <c r="B114" s="338" t="s">
        <v>433</v>
      </c>
      <c r="C114" s="348"/>
      <c r="D114" s="348"/>
      <c r="E114" s="331"/>
    </row>
    <row r="115" spans="1:5" ht="24" customHeight="1">
      <c r="A115" s="310" t="s">
        <v>88</v>
      </c>
      <c r="B115" s="354" t="s">
        <v>434</v>
      </c>
      <c r="C115" s="348"/>
      <c r="D115" s="348"/>
      <c r="E115" s="331"/>
    </row>
    <row r="116" spans="1:5" ht="12" customHeight="1">
      <c r="A116" s="310" t="s">
        <v>136</v>
      </c>
      <c r="B116" s="327" t="s">
        <v>421</v>
      </c>
      <c r="C116" s="348"/>
      <c r="D116" s="348"/>
      <c r="E116" s="331"/>
    </row>
    <row r="117" spans="1:5" ht="12" customHeight="1">
      <c r="A117" s="310" t="s">
        <v>137</v>
      </c>
      <c r="B117" s="327" t="s">
        <v>435</v>
      </c>
      <c r="C117" s="348"/>
      <c r="D117" s="348"/>
      <c r="E117" s="331"/>
    </row>
    <row r="118" spans="1:5" ht="12" customHeight="1">
      <c r="A118" s="310" t="s">
        <v>138</v>
      </c>
      <c r="B118" s="327" t="s">
        <v>436</v>
      </c>
      <c r="C118" s="348"/>
      <c r="D118" s="348"/>
      <c r="E118" s="331"/>
    </row>
    <row r="119" spans="1:5" s="374" customFormat="1" ht="12" customHeight="1">
      <c r="A119" s="310" t="s">
        <v>437</v>
      </c>
      <c r="B119" s="327" t="s">
        <v>424</v>
      </c>
      <c r="C119" s="348"/>
      <c r="D119" s="348"/>
      <c r="E119" s="331"/>
    </row>
    <row r="120" spans="1:5" ht="12" customHeight="1">
      <c r="A120" s="310" t="s">
        <v>438</v>
      </c>
      <c r="B120" s="327" t="s">
        <v>439</v>
      </c>
      <c r="C120" s="348"/>
      <c r="D120" s="348"/>
      <c r="E120" s="331"/>
    </row>
    <row r="121" spans="1:5" ht="12" customHeight="1" thickBot="1">
      <c r="A121" s="308" t="s">
        <v>440</v>
      </c>
      <c r="B121" s="327" t="s">
        <v>441</v>
      </c>
      <c r="C121" s="350"/>
      <c r="D121" s="350"/>
      <c r="E121" s="333"/>
    </row>
    <row r="122" spans="1:5" ht="12" customHeight="1" thickBot="1">
      <c r="A122" s="315" t="s">
        <v>9</v>
      </c>
      <c r="B122" s="323" t="s">
        <v>442</v>
      </c>
      <c r="C122" s="347">
        <f>+C123+C124</f>
        <v>50000000</v>
      </c>
      <c r="D122" s="347">
        <f>+D123+D124</f>
        <v>10999846</v>
      </c>
      <c r="E122" s="330">
        <f>+E123+E124</f>
        <v>0</v>
      </c>
    </row>
    <row r="123" spans="1:5" ht="12" customHeight="1">
      <c r="A123" s="310" t="s">
        <v>58</v>
      </c>
      <c r="B123" s="304" t="s">
        <v>45</v>
      </c>
      <c r="C123" s="349">
        <v>50000000</v>
      </c>
      <c r="D123" s="349">
        <v>10999846</v>
      </c>
      <c r="E123" s="332"/>
    </row>
    <row r="124" spans="1:5" ht="12" customHeight="1" thickBot="1">
      <c r="A124" s="311" t="s">
        <v>59</v>
      </c>
      <c r="B124" s="307" t="s">
        <v>46</v>
      </c>
      <c r="C124" s="350"/>
      <c r="D124" s="350"/>
      <c r="E124" s="333"/>
    </row>
    <row r="125" spans="1:5" ht="12" customHeight="1" thickBot="1">
      <c r="A125" s="315" t="s">
        <v>10</v>
      </c>
      <c r="B125" s="323" t="s">
        <v>443</v>
      </c>
      <c r="C125" s="347">
        <f>+C92+C108+C122</f>
        <v>515020000</v>
      </c>
      <c r="D125" s="347">
        <f>+D92+D108+D122</f>
        <v>556970859</v>
      </c>
      <c r="E125" s="330">
        <f>+E92+E108+E122</f>
        <v>516568366</v>
      </c>
    </row>
    <row r="126" spans="1:5" ht="12" customHeight="1" thickBot="1">
      <c r="A126" s="315" t="s">
        <v>11</v>
      </c>
      <c r="B126" s="323" t="s">
        <v>444</v>
      </c>
      <c r="C126" s="347">
        <f>+C127+C128+C129</f>
        <v>0</v>
      </c>
      <c r="D126" s="347">
        <f>+D127+D128+D129</f>
        <v>0</v>
      </c>
      <c r="E126" s="330">
        <f>+E127+E128+E129</f>
        <v>0</v>
      </c>
    </row>
    <row r="127" spans="1:5" ht="12" customHeight="1">
      <c r="A127" s="310" t="s">
        <v>62</v>
      </c>
      <c r="B127" s="304" t="s">
        <v>445</v>
      </c>
      <c r="C127" s="348"/>
      <c r="D127" s="348"/>
      <c r="E127" s="331"/>
    </row>
    <row r="128" spans="1:5" ht="12" customHeight="1">
      <c r="A128" s="310" t="s">
        <v>63</v>
      </c>
      <c r="B128" s="304" t="s">
        <v>446</v>
      </c>
      <c r="C128" s="348"/>
      <c r="D128" s="348"/>
      <c r="E128" s="331"/>
    </row>
    <row r="129" spans="1:5" ht="12" customHeight="1" thickBot="1">
      <c r="A129" s="308" t="s">
        <v>64</v>
      </c>
      <c r="B129" s="302" t="s">
        <v>447</v>
      </c>
      <c r="C129" s="348"/>
      <c r="D129" s="348"/>
      <c r="E129" s="331"/>
    </row>
    <row r="130" spans="1:5" ht="12" customHeight="1" thickBot="1">
      <c r="A130" s="315" t="s">
        <v>12</v>
      </c>
      <c r="B130" s="323" t="s">
        <v>448</v>
      </c>
      <c r="C130" s="347">
        <f>+C131+C132+C134+C133</f>
        <v>0</v>
      </c>
      <c r="D130" s="347">
        <f>+D131+D132+D134+D133</f>
        <v>0</v>
      </c>
      <c r="E130" s="330">
        <f>+E131+E132+E134+E133</f>
        <v>0</v>
      </c>
    </row>
    <row r="131" spans="1:5" ht="12" customHeight="1">
      <c r="A131" s="310" t="s">
        <v>65</v>
      </c>
      <c r="B131" s="304" t="s">
        <v>449</v>
      </c>
      <c r="C131" s="348"/>
      <c r="D131" s="348"/>
      <c r="E131" s="331"/>
    </row>
    <row r="132" spans="1:5" ht="12" customHeight="1">
      <c r="A132" s="310" t="s">
        <v>66</v>
      </c>
      <c r="B132" s="304" t="s">
        <v>450</v>
      </c>
      <c r="C132" s="348"/>
      <c r="D132" s="348"/>
      <c r="E132" s="331"/>
    </row>
    <row r="133" spans="1:5" ht="12" customHeight="1">
      <c r="A133" s="310" t="s">
        <v>345</v>
      </c>
      <c r="B133" s="304" t="s">
        <v>451</v>
      </c>
      <c r="C133" s="348"/>
      <c r="D133" s="348"/>
      <c r="E133" s="331"/>
    </row>
    <row r="134" spans="1:5" ht="12" customHeight="1" thickBot="1">
      <c r="A134" s="308" t="s">
        <v>347</v>
      </c>
      <c r="B134" s="302" t="s">
        <v>452</v>
      </c>
      <c r="C134" s="348"/>
      <c r="D134" s="348"/>
      <c r="E134" s="331"/>
    </row>
    <row r="135" spans="1:5" ht="12" customHeight="1" thickBot="1">
      <c r="A135" s="315" t="s">
        <v>13</v>
      </c>
      <c r="B135" s="323" t="s">
        <v>453</v>
      </c>
      <c r="C135" s="353">
        <f>+C136+C137+C138+C139</f>
        <v>8238000</v>
      </c>
      <c r="D135" s="353">
        <f>+D136+D137+D138+D139</f>
        <v>8238215</v>
      </c>
      <c r="E135" s="366">
        <f>+E136+E137+E138+E139</f>
        <v>8238215</v>
      </c>
    </row>
    <row r="136" spans="1:5" ht="12" customHeight="1">
      <c r="A136" s="310" t="s">
        <v>67</v>
      </c>
      <c r="B136" s="304" t="s">
        <v>454</v>
      </c>
      <c r="C136" s="348"/>
      <c r="D136" s="348"/>
      <c r="E136" s="331"/>
    </row>
    <row r="137" spans="1:5" ht="12" customHeight="1">
      <c r="A137" s="310" t="s">
        <v>68</v>
      </c>
      <c r="B137" s="304" t="s">
        <v>455</v>
      </c>
      <c r="C137" s="348">
        <v>8238000</v>
      </c>
      <c r="D137" s="348">
        <v>8238215</v>
      </c>
      <c r="E137" s="331">
        <v>8238215</v>
      </c>
    </row>
    <row r="138" spans="1:5" ht="12" customHeight="1">
      <c r="A138" s="310" t="s">
        <v>354</v>
      </c>
      <c r="B138" s="304" t="s">
        <v>456</v>
      </c>
      <c r="C138" s="348"/>
      <c r="D138" s="348"/>
      <c r="E138" s="331"/>
    </row>
    <row r="139" spans="1:5" ht="12" customHeight="1" thickBot="1">
      <c r="A139" s="308" t="s">
        <v>356</v>
      </c>
      <c r="B139" s="302" t="s">
        <v>457</v>
      </c>
      <c r="C139" s="348"/>
      <c r="D139" s="348"/>
      <c r="E139" s="331"/>
    </row>
    <row r="140" spans="1:9" ht="15" customHeight="1" thickBot="1">
      <c r="A140" s="315" t="s">
        <v>14</v>
      </c>
      <c r="B140" s="323" t="s">
        <v>458</v>
      </c>
      <c r="C140" s="79">
        <f>+C141+C142+C143+C144</f>
        <v>0</v>
      </c>
      <c r="D140" s="79">
        <f>+D141+D142+D143+D144</f>
        <v>0</v>
      </c>
      <c r="E140" s="299">
        <f>+E141+E142+E143+E144</f>
        <v>0</v>
      </c>
      <c r="F140" s="364"/>
      <c r="G140" s="365"/>
      <c r="H140" s="365"/>
      <c r="I140" s="365"/>
    </row>
    <row r="141" spans="1:5" s="357" customFormat="1" ht="12.75" customHeight="1">
      <c r="A141" s="310" t="s">
        <v>129</v>
      </c>
      <c r="B141" s="304" t="s">
        <v>459</v>
      </c>
      <c r="C141" s="348"/>
      <c r="D141" s="348"/>
      <c r="E141" s="331"/>
    </row>
    <row r="142" spans="1:5" ht="12.75" customHeight="1">
      <c r="A142" s="310" t="s">
        <v>130</v>
      </c>
      <c r="B142" s="304" t="s">
        <v>460</v>
      </c>
      <c r="C142" s="348"/>
      <c r="D142" s="348"/>
      <c r="E142" s="331"/>
    </row>
    <row r="143" spans="1:5" ht="12.75" customHeight="1">
      <c r="A143" s="310" t="s">
        <v>155</v>
      </c>
      <c r="B143" s="304" t="s">
        <v>461</v>
      </c>
      <c r="C143" s="348"/>
      <c r="D143" s="348"/>
      <c r="E143" s="331"/>
    </row>
    <row r="144" spans="1:5" ht="12.75" customHeight="1" thickBot="1">
      <c r="A144" s="310" t="s">
        <v>362</v>
      </c>
      <c r="B144" s="304" t="s">
        <v>462</v>
      </c>
      <c r="C144" s="348"/>
      <c r="D144" s="348"/>
      <c r="E144" s="331"/>
    </row>
    <row r="145" spans="1:5" ht="16.5" thickBot="1">
      <c r="A145" s="315" t="s">
        <v>15</v>
      </c>
      <c r="B145" s="323" t="s">
        <v>463</v>
      </c>
      <c r="C145" s="297">
        <f>+C126+C130+C135+C140</f>
        <v>8238000</v>
      </c>
      <c r="D145" s="297">
        <f>+D126+D130+D135+D140</f>
        <v>8238215</v>
      </c>
      <c r="E145" s="298">
        <f>+E126+E130+E135+E140</f>
        <v>8238215</v>
      </c>
    </row>
    <row r="146" spans="1:5" ht="16.5" thickBot="1">
      <c r="A146" s="340" t="s">
        <v>16</v>
      </c>
      <c r="B146" s="343" t="s">
        <v>464</v>
      </c>
      <c r="C146" s="297">
        <f>+C125+C145</f>
        <v>523258000</v>
      </c>
      <c r="D146" s="297">
        <f>+D125+D145</f>
        <v>565209074</v>
      </c>
      <c r="E146" s="298">
        <f>+E125+E145</f>
        <v>524806581</v>
      </c>
    </row>
    <row r="148" spans="1:5" ht="18.75" customHeight="1">
      <c r="A148" s="645" t="s">
        <v>465</v>
      </c>
      <c r="B148" s="645"/>
      <c r="C148" s="645"/>
      <c r="D148" s="645"/>
      <c r="E148" s="645"/>
    </row>
    <row r="149" spans="1:5" ht="13.5" customHeight="1" thickBot="1">
      <c r="A149" s="325" t="s">
        <v>111</v>
      </c>
      <c r="B149" s="325"/>
      <c r="C149" s="355"/>
      <c r="E149" s="342" t="str">
        <f>E88</f>
        <v>Forintban!</v>
      </c>
    </row>
    <row r="150" spans="1:5" ht="21.75" thickBot="1">
      <c r="A150" s="315">
        <v>1</v>
      </c>
      <c r="B150" s="318" t="s">
        <v>466</v>
      </c>
      <c r="C150" s="341">
        <f>+C61-C125</f>
        <v>-3130000</v>
      </c>
      <c r="D150" s="341">
        <f>+D61-D125</f>
        <v>2158436</v>
      </c>
      <c r="E150" s="341">
        <f>+E61-E125</f>
        <v>79784104</v>
      </c>
    </row>
    <row r="151" spans="1:5" ht="21.75" thickBot="1">
      <c r="A151" s="315" t="s">
        <v>8</v>
      </c>
      <c r="B151" s="318" t="s">
        <v>467</v>
      </c>
      <c r="C151" s="341">
        <f>+C84-C145</f>
        <v>55569000</v>
      </c>
      <c r="D151" s="341">
        <f>+D84-D145</f>
        <v>54407785</v>
      </c>
      <c r="E151" s="341">
        <f>+E84-E145</f>
        <v>62385174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44" customFormat="1" ht="12.75" customHeight="1">
      <c r="C161" s="345"/>
      <c r="D161" s="345"/>
      <c r="E161" s="34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Balatonszárszói Önkormányzat
2016. ÉVI ZÁRSZÁMADÁS
KÖTELEZŐ FELADATAINAK MÉRLEGE 
&amp;R&amp;"Times New Roman CE,Félkövér dőlt"&amp;11 1.2. melléklet a 9/2017. (V.30.)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15" workbookViewId="0" topLeftCell="A1">
      <selection activeCell="J8" sqref="J8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1"/>
      <c r="D1" s="191"/>
      <c r="E1" s="191" t="e">
        <f>'5. tájékoztató tábla'!D1</f>
        <v>#REF!</v>
      </c>
    </row>
    <row r="2" spans="1:5" ht="42.75" customHeight="1" thickBot="1">
      <c r="A2" s="192" t="s">
        <v>57</v>
      </c>
      <c r="B2" s="193" t="s">
        <v>239</v>
      </c>
      <c r="C2" s="193" t="s">
        <v>240</v>
      </c>
      <c r="D2" s="194" t="s">
        <v>241</v>
      </c>
      <c r="E2" s="195" t="s">
        <v>242</v>
      </c>
    </row>
    <row r="3" spans="1:5" ht="15.75" customHeight="1">
      <c r="A3" s="196" t="s">
        <v>7</v>
      </c>
      <c r="B3" s="197" t="s">
        <v>736</v>
      </c>
      <c r="C3" s="197"/>
      <c r="D3" s="198"/>
      <c r="E3" s="199">
        <v>6470000</v>
      </c>
    </row>
    <row r="4" spans="1:5" ht="15.75" customHeight="1">
      <c r="A4" s="200" t="s">
        <v>8</v>
      </c>
      <c r="B4" s="201" t="s">
        <v>738</v>
      </c>
      <c r="C4" s="201" t="s">
        <v>762</v>
      </c>
      <c r="D4" s="202"/>
      <c r="E4" s="203">
        <v>150000</v>
      </c>
    </row>
    <row r="5" spans="1:5" ht="15.75" customHeight="1">
      <c r="A5" s="200" t="s">
        <v>9</v>
      </c>
      <c r="B5" s="201" t="s">
        <v>739</v>
      </c>
      <c r="C5" s="201" t="s">
        <v>767</v>
      </c>
      <c r="D5" s="202"/>
      <c r="E5" s="203">
        <v>150000</v>
      </c>
    </row>
    <row r="6" spans="1:5" ht="15.75" customHeight="1">
      <c r="A6" s="200" t="s">
        <v>10</v>
      </c>
      <c r="B6" s="201" t="s">
        <v>740</v>
      </c>
      <c r="C6" s="201" t="s">
        <v>737</v>
      </c>
      <c r="D6" s="202">
        <v>500000</v>
      </c>
      <c r="E6" s="203">
        <v>500000</v>
      </c>
    </row>
    <row r="7" spans="1:5" ht="15.75" customHeight="1">
      <c r="A7" s="200" t="s">
        <v>11</v>
      </c>
      <c r="B7" s="201" t="s">
        <v>741</v>
      </c>
      <c r="C7" s="201" t="s">
        <v>765</v>
      </c>
      <c r="D7" s="202">
        <v>900000</v>
      </c>
      <c r="E7" s="203">
        <v>1750000</v>
      </c>
    </row>
    <row r="8" spans="1:5" ht="15.75" customHeight="1">
      <c r="A8" s="200" t="s">
        <v>12</v>
      </c>
      <c r="B8" s="201" t="s">
        <v>742</v>
      </c>
      <c r="C8" s="644" t="s">
        <v>768</v>
      </c>
      <c r="D8" s="202"/>
      <c r="E8" s="203">
        <v>150000</v>
      </c>
    </row>
    <row r="9" spans="1:5" ht="15.75" customHeight="1">
      <c r="A9" s="200" t="s">
        <v>13</v>
      </c>
      <c r="B9" s="201" t="s">
        <v>743</v>
      </c>
      <c r="C9" s="644" t="s">
        <v>769</v>
      </c>
      <c r="D9" s="202"/>
      <c r="E9" s="203">
        <v>240200</v>
      </c>
    </row>
    <row r="10" spans="1:5" ht="15.75" customHeight="1">
      <c r="A10" s="200" t="s">
        <v>14</v>
      </c>
      <c r="B10" s="201" t="s">
        <v>744</v>
      </c>
      <c r="C10" s="644" t="s">
        <v>766</v>
      </c>
      <c r="D10" s="202"/>
      <c r="E10" s="203">
        <v>1300000</v>
      </c>
    </row>
    <row r="11" spans="1:5" ht="15.75" customHeight="1">
      <c r="A11" s="200" t="s">
        <v>15</v>
      </c>
      <c r="B11" s="201" t="s">
        <v>745</v>
      </c>
      <c r="C11" s="644" t="s">
        <v>761</v>
      </c>
      <c r="D11" s="202"/>
      <c r="E11" s="203">
        <v>200000</v>
      </c>
    </row>
    <row r="12" spans="1:5" ht="15.75" customHeight="1">
      <c r="A12" s="200" t="s">
        <v>16</v>
      </c>
      <c r="B12" s="201" t="s">
        <v>746</v>
      </c>
      <c r="C12" s="201" t="s">
        <v>763</v>
      </c>
      <c r="D12" s="202"/>
      <c r="E12" s="203">
        <v>10000</v>
      </c>
    </row>
    <row r="13" spans="1:5" ht="15.75" customHeight="1">
      <c r="A13" s="200" t="s">
        <v>17</v>
      </c>
      <c r="B13" s="201" t="s">
        <v>747</v>
      </c>
      <c r="C13" s="201" t="s">
        <v>757</v>
      </c>
      <c r="D13" s="202"/>
      <c r="E13" s="203">
        <v>20000</v>
      </c>
    </row>
    <row r="14" spans="1:5" ht="15.75" customHeight="1">
      <c r="A14" s="200" t="s">
        <v>18</v>
      </c>
      <c r="B14" s="201" t="s">
        <v>748</v>
      </c>
      <c r="C14" s="201"/>
      <c r="D14" s="202">
        <v>50000</v>
      </c>
      <c r="E14" s="203">
        <v>0</v>
      </c>
    </row>
    <row r="15" spans="1:5" ht="15.75" customHeight="1">
      <c r="A15" s="200" t="s">
        <v>19</v>
      </c>
      <c r="B15" s="201" t="s">
        <v>749</v>
      </c>
      <c r="C15" s="201" t="s">
        <v>762</v>
      </c>
      <c r="D15" s="202"/>
      <c r="E15" s="203">
        <v>100000</v>
      </c>
    </row>
    <row r="16" spans="1:5" ht="15.75" customHeight="1">
      <c r="A16" s="200" t="s">
        <v>20</v>
      </c>
      <c r="B16" s="201" t="s">
        <v>750</v>
      </c>
      <c r="C16" s="644" t="s">
        <v>760</v>
      </c>
      <c r="D16" s="202"/>
      <c r="E16" s="203">
        <v>300000</v>
      </c>
    </row>
    <row r="17" spans="1:5" ht="15.75" customHeight="1">
      <c r="A17" s="200" t="s">
        <v>21</v>
      </c>
      <c r="B17" s="201" t="s">
        <v>751</v>
      </c>
      <c r="C17" s="644" t="s">
        <v>758</v>
      </c>
      <c r="D17" s="202"/>
      <c r="E17" s="203">
        <v>30000</v>
      </c>
    </row>
    <row r="18" spans="1:5" ht="15.75" customHeight="1">
      <c r="A18" s="200" t="s">
        <v>22</v>
      </c>
      <c r="B18" s="201" t="s">
        <v>752</v>
      </c>
      <c r="C18" s="201" t="s">
        <v>737</v>
      </c>
      <c r="D18" s="202">
        <v>20000</v>
      </c>
      <c r="E18" s="203">
        <v>20000</v>
      </c>
    </row>
    <row r="19" spans="1:5" ht="15.75" customHeight="1">
      <c r="A19" s="200" t="s">
        <v>23</v>
      </c>
      <c r="B19" s="201" t="s">
        <v>753</v>
      </c>
      <c r="C19" s="644" t="s">
        <v>759</v>
      </c>
      <c r="D19" s="202"/>
      <c r="E19" s="203">
        <v>25000</v>
      </c>
    </row>
    <row r="20" spans="1:5" ht="15.75" customHeight="1">
      <c r="A20" s="200" t="s">
        <v>24</v>
      </c>
      <c r="B20" s="201" t="s">
        <v>754</v>
      </c>
      <c r="C20" s="644" t="s">
        <v>764</v>
      </c>
      <c r="D20" s="202"/>
      <c r="E20" s="203">
        <v>300000</v>
      </c>
    </row>
    <row r="21" spans="1:5" ht="15.75" customHeight="1">
      <c r="A21" s="200" t="s">
        <v>25</v>
      </c>
      <c r="B21" s="201" t="s">
        <v>755</v>
      </c>
      <c r="C21" s="201"/>
      <c r="D21" s="202">
        <v>20000</v>
      </c>
      <c r="E21" s="203">
        <v>0</v>
      </c>
    </row>
    <row r="22" spans="1:5" ht="15.75" customHeight="1">
      <c r="A22" s="200" t="s">
        <v>26</v>
      </c>
      <c r="B22" s="201" t="s">
        <v>756</v>
      </c>
      <c r="C22" s="201"/>
      <c r="D22" s="202">
        <v>10000</v>
      </c>
      <c r="E22" s="203">
        <v>0</v>
      </c>
    </row>
    <row r="23" spans="1:5" ht="15.75" customHeight="1">
      <c r="A23" s="200" t="s">
        <v>27</v>
      </c>
      <c r="B23" s="201"/>
      <c r="C23" s="201"/>
      <c r="D23" s="202"/>
      <c r="E23" s="203"/>
    </row>
    <row r="24" spans="1:5" ht="15.75" customHeight="1">
      <c r="A24" s="200" t="s">
        <v>28</v>
      </c>
      <c r="B24" s="201"/>
      <c r="C24" s="201"/>
      <c r="D24" s="202"/>
      <c r="E24" s="203"/>
    </row>
    <row r="25" spans="1:5" ht="15.75" customHeight="1">
      <c r="A25" s="200" t="s">
        <v>29</v>
      </c>
      <c r="B25" s="201"/>
      <c r="C25" s="201"/>
      <c r="D25" s="202"/>
      <c r="E25" s="203"/>
    </row>
    <row r="26" spans="1:5" ht="15.75" customHeight="1">
      <c r="A26" s="200" t="s">
        <v>30</v>
      </c>
      <c r="B26" s="201"/>
      <c r="C26" s="201"/>
      <c r="D26" s="202"/>
      <c r="E26" s="203"/>
    </row>
    <row r="27" spans="1:5" ht="15.75" customHeight="1">
      <c r="A27" s="200" t="s">
        <v>31</v>
      </c>
      <c r="B27" s="201"/>
      <c r="C27" s="201"/>
      <c r="D27" s="202"/>
      <c r="E27" s="203"/>
    </row>
    <row r="28" spans="1:5" ht="15.75" customHeight="1">
      <c r="A28" s="200" t="s">
        <v>32</v>
      </c>
      <c r="B28" s="201"/>
      <c r="C28" s="201"/>
      <c r="D28" s="202"/>
      <c r="E28" s="203"/>
    </row>
    <row r="29" spans="1:5" ht="15.75" customHeight="1">
      <c r="A29" s="200" t="s">
        <v>33</v>
      </c>
      <c r="B29" s="201"/>
      <c r="C29" s="201"/>
      <c r="D29" s="202"/>
      <c r="E29" s="203"/>
    </row>
    <row r="30" spans="1:5" ht="15.75" customHeight="1">
      <c r="A30" s="200" t="s">
        <v>34</v>
      </c>
      <c r="B30" s="201"/>
      <c r="C30" s="201"/>
      <c r="D30" s="202"/>
      <c r="E30" s="203"/>
    </row>
    <row r="31" spans="1:5" ht="15.75" customHeight="1">
      <c r="A31" s="200" t="s">
        <v>35</v>
      </c>
      <c r="B31" s="201"/>
      <c r="C31" s="201"/>
      <c r="D31" s="202"/>
      <c r="E31" s="203"/>
    </row>
    <row r="32" spans="1:5" ht="15.75" customHeight="1">
      <c r="A32" s="200" t="s">
        <v>89</v>
      </c>
      <c r="B32" s="201"/>
      <c r="C32" s="201"/>
      <c r="D32" s="202"/>
      <c r="E32" s="203"/>
    </row>
    <row r="33" spans="1:5" ht="15.75" customHeight="1">
      <c r="A33" s="200" t="s">
        <v>183</v>
      </c>
      <c r="B33" s="201"/>
      <c r="C33" s="201"/>
      <c r="D33" s="202"/>
      <c r="E33" s="203"/>
    </row>
    <row r="34" spans="1:5" ht="15.75" customHeight="1">
      <c r="A34" s="200" t="s">
        <v>243</v>
      </c>
      <c r="B34" s="201"/>
      <c r="C34" s="201"/>
      <c r="D34" s="202"/>
      <c r="E34" s="203"/>
    </row>
    <row r="35" spans="1:5" ht="15.75" customHeight="1" thickBot="1">
      <c r="A35" s="204" t="s">
        <v>244</v>
      </c>
      <c r="B35" s="205"/>
      <c r="C35" s="205"/>
      <c r="D35" s="206"/>
      <c r="E35" s="207"/>
    </row>
    <row r="36" spans="1:5" ht="15.75" customHeight="1" thickBot="1">
      <c r="A36" s="747" t="s">
        <v>40</v>
      </c>
      <c r="B36" s="748"/>
      <c r="C36" s="208"/>
      <c r="D36" s="209">
        <f>SUM(D3:D35)</f>
        <v>1500000</v>
      </c>
      <c r="E36" s="210">
        <f>SUM(E3:E35)</f>
        <v>11715200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9/2017. (V.30.)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4"/>
  <sheetViews>
    <sheetView view="pageLayout" zoomScaleNormal="130" zoomScaleSheetLayoutView="120" workbookViewId="0" topLeftCell="A1">
      <selection activeCell="I16" sqref="I16"/>
    </sheetView>
  </sheetViews>
  <sheetFormatPr defaultColWidth="12.00390625" defaultRowHeight="12.75"/>
  <cols>
    <col min="1" max="1" width="67.125" style="566" customWidth="1"/>
    <col min="2" max="2" width="6.125" style="567" customWidth="1"/>
    <col min="3" max="4" width="12.125" style="566" customWidth="1"/>
    <col min="5" max="5" width="12.125" style="582" customWidth="1"/>
    <col min="6" max="16384" width="12.00390625" style="566" customWidth="1"/>
  </cols>
  <sheetData>
    <row r="1" spans="1:5" ht="49.5" customHeight="1">
      <c r="A1" s="750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751"/>
      <c r="C1" s="751"/>
      <c r="D1" s="751"/>
      <c r="E1" s="751"/>
    </row>
    <row r="2" spans="3:5" ht="16.5" thickBot="1">
      <c r="C2" s="752" t="e">
        <f>'6. tájékoztató tábla'!E1</f>
        <v>#REF!</v>
      </c>
      <c r="D2" s="752"/>
      <c r="E2" s="752"/>
    </row>
    <row r="3" spans="1:5" ht="15.75" customHeight="1">
      <c r="A3" s="753" t="s">
        <v>245</v>
      </c>
      <c r="B3" s="756" t="s">
        <v>246</v>
      </c>
      <c r="C3" s="759" t="s">
        <v>247</v>
      </c>
      <c r="D3" s="759" t="s">
        <v>248</v>
      </c>
      <c r="E3" s="761" t="s">
        <v>249</v>
      </c>
    </row>
    <row r="4" spans="1:5" ht="11.25" customHeight="1">
      <c r="A4" s="754"/>
      <c r="B4" s="757"/>
      <c r="C4" s="760"/>
      <c r="D4" s="760"/>
      <c r="E4" s="762"/>
    </row>
    <row r="5" spans="1:5" ht="15.75">
      <c r="A5" s="755"/>
      <c r="B5" s="758"/>
      <c r="C5" s="763" t="s">
        <v>250</v>
      </c>
      <c r="D5" s="763"/>
      <c r="E5" s="764"/>
    </row>
    <row r="6" spans="1:5" s="571" customFormat="1" ht="16.5" thickBot="1">
      <c r="A6" s="568" t="s">
        <v>648</v>
      </c>
      <c r="B6" s="569" t="s">
        <v>412</v>
      </c>
      <c r="C6" s="569" t="s">
        <v>413</v>
      </c>
      <c r="D6" s="569" t="s">
        <v>414</v>
      </c>
      <c r="E6" s="570" t="s">
        <v>415</v>
      </c>
    </row>
    <row r="7" spans="1:5" s="574" customFormat="1" ht="15.75">
      <c r="A7" s="572" t="s">
        <v>587</v>
      </c>
      <c r="B7" s="573" t="s">
        <v>251</v>
      </c>
      <c r="C7" s="632">
        <v>41146709</v>
      </c>
      <c r="D7" s="632">
        <v>608539</v>
      </c>
      <c r="E7" s="633"/>
    </row>
    <row r="8" spans="1:5" s="574" customFormat="1" ht="15.75">
      <c r="A8" s="575" t="s">
        <v>588</v>
      </c>
      <c r="B8" s="219" t="s">
        <v>252</v>
      </c>
      <c r="C8" s="634">
        <f>+C9+C14+C19+C24+C29</f>
        <v>3865154107</v>
      </c>
      <c r="D8" s="634">
        <f>+D9+D14+D19+D24+D29</f>
        <v>3140339534</v>
      </c>
      <c r="E8" s="635">
        <f>+E9+E14+E19+E24+E29</f>
        <v>0</v>
      </c>
    </row>
    <row r="9" spans="1:5" s="574" customFormat="1" ht="15.75">
      <c r="A9" s="575" t="s">
        <v>589</v>
      </c>
      <c r="B9" s="219" t="s">
        <v>253</v>
      </c>
      <c r="C9" s="634">
        <f>+C10+C11+C12+C13</f>
        <v>3740128071</v>
      </c>
      <c r="D9" s="634">
        <f>+D10+D11+D12+D13</f>
        <v>3122191458</v>
      </c>
      <c r="E9" s="635">
        <f>+E10+E11+E12+E13</f>
        <v>0</v>
      </c>
    </row>
    <row r="10" spans="1:5" s="574" customFormat="1" ht="15.75">
      <c r="A10" s="576" t="s">
        <v>590</v>
      </c>
      <c r="B10" s="219" t="s">
        <v>254</v>
      </c>
      <c r="C10" s="636"/>
      <c r="D10" s="636"/>
      <c r="E10" s="637"/>
    </row>
    <row r="11" spans="1:5" s="574" customFormat="1" ht="26.25" customHeight="1">
      <c r="A11" s="576" t="s">
        <v>591</v>
      </c>
      <c r="B11" s="219" t="s">
        <v>255</v>
      </c>
      <c r="C11" s="638"/>
      <c r="D11" s="638"/>
      <c r="E11" s="639"/>
    </row>
    <row r="12" spans="1:5" s="574" customFormat="1" ht="22.5">
      <c r="A12" s="576" t="s">
        <v>592</v>
      </c>
      <c r="B12" s="219" t="s">
        <v>256</v>
      </c>
      <c r="C12" s="638">
        <v>3740128071</v>
      </c>
      <c r="D12" s="638">
        <v>3122191458</v>
      </c>
      <c r="E12" s="639"/>
    </row>
    <row r="13" spans="1:5" s="574" customFormat="1" ht="15.75">
      <c r="A13" s="576" t="s">
        <v>593</v>
      </c>
      <c r="B13" s="219" t="s">
        <v>257</v>
      </c>
      <c r="C13" s="638"/>
      <c r="D13" s="638"/>
      <c r="E13" s="639"/>
    </row>
    <row r="14" spans="1:5" s="574" customFormat="1" ht="15.75">
      <c r="A14" s="575" t="s">
        <v>594</v>
      </c>
      <c r="B14" s="219" t="s">
        <v>258</v>
      </c>
      <c r="C14" s="640">
        <f>+C15+C16+C17+C18</f>
        <v>124896647</v>
      </c>
      <c r="D14" s="640">
        <f>+D15+D16+D17+D18</f>
        <v>18018687</v>
      </c>
      <c r="E14" s="641">
        <f>+E15+E16+E17+E18</f>
        <v>0</v>
      </c>
    </row>
    <row r="15" spans="1:5" s="574" customFormat="1" ht="15.75">
      <c r="A15" s="576" t="s">
        <v>595</v>
      </c>
      <c r="B15" s="219" t="s">
        <v>259</v>
      </c>
      <c r="C15" s="638"/>
      <c r="D15" s="638"/>
      <c r="E15" s="639"/>
    </row>
    <row r="16" spans="1:5" s="574" customFormat="1" ht="22.5">
      <c r="A16" s="576" t="s">
        <v>596</v>
      </c>
      <c r="B16" s="219" t="s">
        <v>16</v>
      </c>
      <c r="C16" s="638"/>
      <c r="D16" s="638"/>
      <c r="E16" s="639"/>
    </row>
    <row r="17" spans="1:5" s="574" customFormat="1" ht="15.75">
      <c r="A17" s="576" t="s">
        <v>597</v>
      </c>
      <c r="B17" s="219" t="s">
        <v>17</v>
      </c>
      <c r="C17" s="638">
        <v>124896647</v>
      </c>
      <c r="D17" s="638">
        <v>18018687</v>
      </c>
      <c r="E17" s="639"/>
    </row>
    <row r="18" spans="1:5" s="574" customFormat="1" ht="15.75">
      <c r="A18" s="576" t="s">
        <v>598</v>
      </c>
      <c r="B18" s="219" t="s">
        <v>18</v>
      </c>
      <c r="C18" s="638"/>
      <c r="D18" s="638"/>
      <c r="E18" s="639"/>
    </row>
    <row r="19" spans="1:5" s="574" customFormat="1" ht="15.75">
      <c r="A19" s="575" t="s">
        <v>599</v>
      </c>
      <c r="B19" s="219" t="s">
        <v>19</v>
      </c>
      <c r="C19" s="640">
        <f>+C20+C21+C22+C23</f>
        <v>0</v>
      </c>
      <c r="D19" s="640">
        <f>+D20+D21+D22+D23</f>
        <v>0</v>
      </c>
      <c r="E19" s="641">
        <f>+E20+E21+E22+E23</f>
        <v>0</v>
      </c>
    </row>
    <row r="20" spans="1:5" s="574" customFormat="1" ht="15.75">
      <c r="A20" s="576" t="s">
        <v>600</v>
      </c>
      <c r="B20" s="219" t="s">
        <v>20</v>
      </c>
      <c r="C20" s="638"/>
      <c r="D20" s="638"/>
      <c r="E20" s="639"/>
    </row>
    <row r="21" spans="1:5" s="574" customFormat="1" ht="15.75">
      <c r="A21" s="576" t="s">
        <v>601</v>
      </c>
      <c r="B21" s="219" t="s">
        <v>21</v>
      </c>
      <c r="C21" s="638"/>
      <c r="D21" s="638"/>
      <c r="E21" s="639"/>
    </row>
    <row r="22" spans="1:5" s="574" customFormat="1" ht="15.75">
      <c r="A22" s="576" t="s">
        <v>602</v>
      </c>
      <c r="B22" s="219" t="s">
        <v>22</v>
      </c>
      <c r="C22" s="638"/>
      <c r="D22" s="638"/>
      <c r="E22" s="639"/>
    </row>
    <row r="23" spans="1:5" s="574" customFormat="1" ht="15.75">
      <c r="A23" s="576" t="s">
        <v>603</v>
      </c>
      <c r="B23" s="219" t="s">
        <v>23</v>
      </c>
      <c r="C23" s="638"/>
      <c r="D23" s="638"/>
      <c r="E23" s="639"/>
    </row>
    <row r="24" spans="1:5" s="574" customFormat="1" ht="15.75">
      <c r="A24" s="575" t="s">
        <v>604</v>
      </c>
      <c r="B24" s="219" t="s">
        <v>24</v>
      </c>
      <c r="C24" s="640">
        <f>+C25+C26+C27+C28</f>
        <v>129389</v>
      </c>
      <c r="D24" s="640">
        <f>+D25+D26+D27+D28</f>
        <v>129389</v>
      </c>
      <c r="E24" s="641">
        <f>+E25+E26+E27+E28</f>
        <v>0</v>
      </c>
    </row>
    <row r="25" spans="1:5" s="574" customFormat="1" ht="15.75">
      <c r="A25" s="576" t="s">
        <v>605</v>
      </c>
      <c r="B25" s="219" t="s">
        <v>25</v>
      </c>
      <c r="C25" s="638"/>
      <c r="D25" s="638"/>
      <c r="E25" s="639"/>
    </row>
    <row r="26" spans="1:5" s="574" customFormat="1" ht="15.75">
      <c r="A26" s="576" t="s">
        <v>606</v>
      </c>
      <c r="B26" s="219" t="s">
        <v>26</v>
      </c>
      <c r="C26" s="638"/>
      <c r="D26" s="638"/>
      <c r="E26" s="639"/>
    </row>
    <row r="27" spans="1:5" s="574" customFormat="1" ht="15.75">
      <c r="A27" s="576" t="s">
        <v>607</v>
      </c>
      <c r="B27" s="219" t="s">
        <v>27</v>
      </c>
      <c r="C27" s="638">
        <v>129389</v>
      </c>
      <c r="D27" s="638">
        <v>129389</v>
      </c>
      <c r="E27" s="639"/>
    </row>
    <row r="28" spans="1:5" s="574" customFormat="1" ht="15.75">
      <c r="A28" s="576" t="s">
        <v>608</v>
      </c>
      <c r="B28" s="219" t="s">
        <v>28</v>
      </c>
      <c r="C28" s="638"/>
      <c r="D28" s="638"/>
      <c r="E28" s="639"/>
    </row>
    <row r="29" spans="1:5" s="574" customFormat="1" ht="15.75">
      <c r="A29" s="575" t="s">
        <v>609</v>
      </c>
      <c r="B29" s="219" t="s">
        <v>29</v>
      </c>
      <c r="C29" s="640">
        <f>+C30+C31+C32+C33</f>
        <v>0</v>
      </c>
      <c r="D29" s="640">
        <f>+D30+D31+D32+D33</f>
        <v>0</v>
      </c>
      <c r="E29" s="641">
        <f>+E30+E31+E32+E33</f>
        <v>0</v>
      </c>
    </row>
    <row r="30" spans="1:5" s="574" customFormat="1" ht="15.75">
      <c r="A30" s="576" t="s">
        <v>610</v>
      </c>
      <c r="B30" s="219" t="s">
        <v>30</v>
      </c>
      <c r="C30" s="638"/>
      <c r="D30" s="638"/>
      <c r="E30" s="639"/>
    </row>
    <row r="31" spans="1:5" s="574" customFormat="1" ht="22.5">
      <c r="A31" s="576" t="s">
        <v>611</v>
      </c>
      <c r="B31" s="219" t="s">
        <v>31</v>
      </c>
      <c r="C31" s="638"/>
      <c r="D31" s="638"/>
      <c r="E31" s="639"/>
    </row>
    <row r="32" spans="1:5" s="574" customFormat="1" ht="15.75">
      <c r="A32" s="576" t="s">
        <v>612</v>
      </c>
      <c r="B32" s="219" t="s">
        <v>32</v>
      </c>
      <c r="C32" s="638"/>
      <c r="D32" s="638"/>
      <c r="E32" s="639"/>
    </row>
    <row r="33" spans="1:5" s="574" customFormat="1" ht="15.75">
      <c r="A33" s="576" t="s">
        <v>613</v>
      </c>
      <c r="B33" s="219" t="s">
        <v>33</v>
      </c>
      <c r="C33" s="638"/>
      <c r="D33" s="638"/>
      <c r="E33" s="639"/>
    </row>
    <row r="34" spans="1:5" s="574" customFormat="1" ht="15.75">
      <c r="A34" s="575" t="s">
        <v>614</v>
      </c>
      <c r="B34" s="219" t="s">
        <v>34</v>
      </c>
      <c r="C34" s="640">
        <f>+C35+C40+C45</f>
        <v>3043632</v>
      </c>
      <c r="D34" s="640">
        <f>+D35+D40+D45</f>
        <v>3043632</v>
      </c>
      <c r="E34" s="641">
        <f>+E35+E40+E45</f>
        <v>0</v>
      </c>
    </row>
    <row r="35" spans="1:5" s="574" customFormat="1" ht="15.75">
      <c r="A35" s="575" t="s">
        <v>615</v>
      </c>
      <c r="B35" s="219" t="s">
        <v>35</v>
      </c>
      <c r="C35" s="640">
        <f>+C36+C37+C38+C39</f>
        <v>3043632</v>
      </c>
      <c r="D35" s="640">
        <f>+D36+D37+D38+D39</f>
        <v>3043632</v>
      </c>
      <c r="E35" s="641">
        <f>+E36+E37+E38+E39</f>
        <v>0</v>
      </c>
    </row>
    <row r="36" spans="1:5" s="574" customFormat="1" ht="15.75">
      <c r="A36" s="576" t="s">
        <v>616</v>
      </c>
      <c r="B36" s="219" t="s">
        <v>89</v>
      </c>
      <c r="C36" s="638"/>
      <c r="D36" s="638"/>
      <c r="E36" s="639"/>
    </row>
    <row r="37" spans="1:5" s="574" customFormat="1" ht="15.75">
      <c r="A37" s="576" t="s">
        <v>617</v>
      </c>
      <c r="B37" s="219" t="s">
        <v>183</v>
      </c>
      <c r="C37" s="638"/>
      <c r="D37" s="638"/>
      <c r="E37" s="639"/>
    </row>
    <row r="38" spans="1:5" s="574" customFormat="1" ht="15.75">
      <c r="A38" s="576" t="s">
        <v>618</v>
      </c>
      <c r="B38" s="219" t="s">
        <v>243</v>
      </c>
      <c r="C38" s="638"/>
      <c r="D38" s="638"/>
      <c r="E38" s="639"/>
    </row>
    <row r="39" spans="1:5" s="574" customFormat="1" ht="15.75">
      <c r="A39" s="576" t="s">
        <v>619</v>
      </c>
      <c r="B39" s="219" t="s">
        <v>244</v>
      </c>
      <c r="C39" s="638">
        <v>3043632</v>
      </c>
      <c r="D39" s="638">
        <v>3043632</v>
      </c>
      <c r="E39" s="639"/>
    </row>
    <row r="40" spans="1:5" s="574" customFormat="1" ht="15.75">
      <c r="A40" s="575" t="s">
        <v>620</v>
      </c>
      <c r="B40" s="219" t="s">
        <v>260</v>
      </c>
      <c r="C40" s="640">
        <f>+C41+C42+C43+C44</f>
        <v>0</v>
      </c>
      <c r="D40" s="640">
        <f>+D41+D42+D43+D44</f>
        <v>0</v>
      </c>
      <c r="E40" s="641">
        <f>+E41+E42+E43+E44</f>
        <v>0</v>
      </c>
    </row>
    <row r="41" spans="1:5" s="574" customFormat="1" ht="15.75">
      <c r="A41" s="576" t="s">
        <v>621</v>
      </c>
      <c r="B41" s="219" t="s">
        <v>261</v>
      </c>
      <c r="C41" s="638"/>
      <c r="D41" s="638"/>
      <c r="E41" s="639"/>
    </row>
    <row r="42" spans="1:5" s="574" customFormat="1" ht="22.5">
      <c r="A42" s="576" t="s">
        <v>622</v>
      </c>
      <c r="B42" s="219" t="s">
        <v>262</v>
      </c>
      <c r="C42" s="638"/>
      <c r="D42" s="638"/>
      <c r="E42" s="639"/>
    </row>
    <row r="43" spans="1:5" s="574" customFormat="1" ht="15.75">
      <c r="A43" s="576" t="s">
        <v>623</v>
      </c>
      <c r="B43" s="219" t="s">
        <v>263</v>
      </c>
      <c r="C43" s="638"/>
      <c r="D43" s="638"/>
      <c r="E43" s="639"/>
    </row>
    <row r="44" spans="1:5" s="574" customFormat="1" ht="15.75">
      <c r="A44" s="576" t="s">
        <v>624</v>
      </c>
      <c r="B44" s="219" t="s">
        <v>264</v>
      </c>
      <c r="C44" s="638"/>
      <c r="D44" s="638"/>
      <c r="E44" s="639"/>
    </row>
    <row r="45" spans="1:5" s="574" customFormat="1" ht="15.75">
      <c r="A45" s="575" t="s">
        <v>625</v>
      </c>
      <c r="B45" s="219" t="s">
        <v>265</v>
      </c>
      <c r="C45" s="640">
        <f>+C46+C47+C48+C49</f>
        <v>0</v>
      </c>
      <c r="D45" s="640">
        <f>+D46+D47+D48+D49</f>
        <v>0</v>
      </c>
      <c r="E45" s="641">
        <f>+E46+E47+E48+E49</f>
        <v>0</v>
      </c>
    </row>
    <row r="46" spans="1:5" s="574" customFormat="1" ht="15.75">
      <c r="A46" s="576" t="s">
        <v>626</v>
      </c>
      <c r="B46" s="219" t="s">
        <v>266</v>
      </c>
      <c r="C46" s="638"/>
      <c r="D46" s="638"/>
      <c r="E46" s="639"/>
    </row>
    <row r="47" spans="1:5" s="574" customFormat="1" ht="22.5">
      <c r="A47" s="576" t="s">
        <v>627</v>
      </c>
      <c r="B47" s="219" t="s">
        <v>267</v>
      </c>
      <c r="C47" s="638"/>
      <c r="D47" s="638"/>
      <c r="E47" s="639"/>
    </row>
    <row r="48" spans="1:5" s="574" customFormat="1" ht="15.75">
      <c r="A48" s="576" t="s">
        <v>628</v>
      </c>
      <c r="B48" s="219" t="s">
        <v>268</v>
      </c>
      <c r="C48" s="638"/>
      <c r="D48" s="638"/>
      <c r="E48" s="639"/>
    </row>
    <row r="49" spans="1:5" s="574" customFormat="1" ht="15.75">
      <c r="A49" s="576" t="s">
        <v>629</v>
      </c>
      <c r="B49" s="219" t="s">
        <v>269</v>
      </c>
      <c r="C49" s="638"/>
      <c r="D49" s="638"/>
      <c r="E49" s="639"/>
    </row>
    <row r="50" spans="1:5" s="574" customFormat="1" ht="15.75">
      <c r="A50" s="575" t="s">
        <v>630</v>
      </c>
      <c r="B50" s="219" t="s">
        <v>270</v>
      </c>
      <c r="C50" s="638"/>
      <c r="D50" s="638"/>
      <c r="E50" s="639"/>
    </row>
    <row r="51" spans="1:5" s="574" customFormat="1" ht="21">
      <c r="A51" s="575" t="s">
        <v>631</v>
      </c>
      <c r="B51" s="219" t="s">
        <v>271</v>
      </c>
      <c r="C51" s="640">
        <f>+C7+C8+C34+C50</f>
        <v>3909344448</v>
      </c>
      <c r="D51" s="640">
        <f>+D7+D8+D34+D50</f>
        <v>3143991705</v>
      </c>
      <c r="E51" s="641">
        <f>+E7+E8+E34+E50</f>
        <v>0</v>
      </c>
    </row>
    <row r="52" spans="1:5" s="574" customFormat="1" ht="15.75">
      <c r="A52" s="575" t="s">
        <v>632</v>
      </c>
      <c r="B52" s="219" t="s">
        <v>272</v>
      </c>
      <c r="C52" s="638">
        <v>68657</v>
      </c>
      <c r="D52" s="638">
        <v>68657</v>
      </c>
      <c r="E52" s="639"/>
    </row>
    <row r="53" spans="1:5" s="574" customFormat="1" ht="15.75">
      <c r="A53" s="575" t="s">
        <v>633</v>
      </c>
      <c r="B53" s="219" t="s">
        <v>273</v>
      </c>
      <c r="C53" s="638"/>
      <c r="D53" s="638"/>
      <c r="E53" s="639"/>
    </row>
    <row r="54" spans="1:5" s="574" customFormat="1" ht="15.75">
      <c r="A54" s="575" t="s">
        <v>634</v>
      </c>
      <c r="B54" s="219" t="s">
        <v>274</v>
      </c>
      <c r="C54" s="640">
        <f>+C52+C53</f>
        <v>68657</v>
      </c>
      <c r="D54" s="640">
        <f>+D52+D53</f>
        <v>68657</v>
      </c>
      <c r="E54" s="641">
        <f>+E52+E53</f>
        <v>0</v>
      </c>
    </row>
    <row r="55" spans="1:5" s="574" customFormat="1" ht="15.75">
      <c r="A55" s="575" t="s">
        <v>635</v>
      </c>
      <c r="B55" s="219" t="s">
        <v>275</v>
      </c>
      <c r="C55" s="638"/>
      <c r="D55" s="638"/>
      <c r="E55" s="639"/>
    </row>
    <row r="56" spans="1:5" s="574" customFormat="1" ht="15.75">
      <c r="A56" s="575" t="s">
        <v>636</v>
      </c>
      <c r="B56" s="219" t="s">
        <v>276</v>
      </c>
      <c r="C56" s="638">
        <v>382864</v>
      </c>
      <c r="D56" s="638">
        <v>382864</v>
      </c>
      <c r="E56" s="639"/>
    </row>
    <row r="57" spans="1:5" s="574" customFormat="1" ht="15.75">
      <c r="A57" s="575" t="s">
        <v>637</v>
      </c>
      <c r="B57" s="219" t="s">
        <v>277</v>
      </c>
      <c r="C57" s="638">
        <v>102777801</v>
      </c>
      <c r="D57" s="638">
        <v>102777801</v>
      </c>
      <c r="E57" s="639"/>
    </row>
    <row r="58" spans="1:5" s="574" customFormat="1" ht="15.75">
      <c r="A58" s="575" t="s">
        <v>638</v>
      </c>
      <c r="B58" s="219" t="s">
        <v>278</v>
      </c>
      <c r="C58" s="638"/>
      <c r="D58" s="638"/>
      <c r="E58" s="639"/>
    </row>
    <row r="59" spans="1:5" s="574" customFormat="1" ht="15.75">
      <c r="A59" s="575" t="s">
        <v>639</v>
      </c>
      <c r="B59" s="219" t="s">
        <v>279</v>
      </c>
      <c r="C59" s="640">
        <f>+C55+C56+C57+C58</f>
        <v>103160665</v>
      </c>
      <c r="D59" s="640">
        <f>+D55+D56+D57+D58</f>
        <v>103160665</v>
      </c>
      <c r="E59" s="641">
        <f>+E55+E56+E57+E58</f>
        <v>0</v>
      </c>
    </row>
    <row r="60" spans="1:5" s="574" customFormat="1" ht="15.75">
      <c r="A60" s="575" t="s">
        <v>640</v>
      </c>
      <c r="B60" s="219" t="s">
        <v>280</v>
      </c>
      <c r="C60" s="638">
        <v>26047069</v>
      </c>
      <c r="D60" s="638">
        <v>26047069</v>
      </c>
      <c r="E60" s="639"/>
    </row>
    <row r="61" spans="1:5" s="574" customFormat="1" ht="15.75">
      <c r="A61" s="575" t="s">
        <v>641</v>
      </c>
      <c r="B61" s="219" t="s">
        <v>281</v>
      </c>
      <c r="C61" s="638"/>
      <c r="D61" s="638"/>
      <c r="E61" s="639"/>
    </row>
    <row r="62" spans="1:5" s="574" customFormat="1" ht="15.75">
      <c r="A62" s="575" t="s">
        <v>642</v>
      </c>
      <c r="B62" s="219" t="s">
        <v>282</v>
      </c>
      <c r="C62" s="638">
        <v>378890</v>
      </c>
      <c r="D62" s="638">
        <v>378890</v>
      </c>
      <c r="E62" s="639"/>
    </row>
    <row r="63" spans="1:5" s="574" customFormat="1" ht="15.75">
      <c r="A63" s="575" t="s">
        <v>643</v>
      </c>
      <c r="B63" s="219" t="s">
        <v>283</v>
      </c>
      <c r="C63" s="640">
        <f>+C60+C61+C62</f>
        <v>26425959</v>
      </c>
      <c r="D63" s="640">
        <f>+D60+D61+D62</f>
        <v>26425959</v>
      </c>
      <c r="E63" s="641">
        <f>+E60+E61+E62</f>
        <v>0</v>
      </c>
    </row>
    <row r="64" spans="1:5" s="574" customFormat="1" ht="15.75">
      <c r="A64" s="575" t="s">
        <v>644</v>
      </c>
      <c r="B64" s="219" t="s">
        <v>284</v>
      </c>
      <c r="C64" s="638"/>
      <c r="D64" s="638"/>
      <c r="E64" s="639"/>
    </row>
    <row r="65" spans="1:5" s="574" customFormat="1" ht="21">
      <c r="A65" s="575" t="s">
        <v>645</v>
      </c>
      <c r="B65" s="219" t="s">
        <v>285</v>
      </c>
      <c r="C65" s="638"/>
      <c r="D65" s="638"/>
      <c r="E65" s="639"/>
    </row>
    <row r="66" spans="1:5" s="574" customFormat="1" ht="15.75">
      <c r="A66" s="575" t="s">
        <v>772</v>
      </c>
      <c r="B66" s="219" t="s">
        <v>286</v>
      </c>
      <c r="C66" s="638">
        <v>22935702</v>
      </c>
      <c r="D66" s="638">
        <v>22935702</v>
      </c>
      <c r="E66" s="639"/>
    </row>
    <row r="67" spans="1:5" s="574" customFormat="1" ht="15.75">
      <c r="A67" s="575" t="s">
        <v>771</v>
      </c>
      <c r="B67" s="219" t="s">
        <v>287</v>
      </c>
      <c r="C67" s="640">
        <f>+C64+C65</f>
        <v>0</v>
      </c>
      <c r="D67" s="640">
        <f>+D64+D65+D66</f>
        <v>22935702</v>
      </c>
      <c r="E67" s="641">
        <f>+E64+E65</f>
        <v>0</v>
      </c>
    </row>
    <row r="68" spans="1:5" s="574" customFormat="1" ht="15.75">
      <c r="A68" s="575" t="s">
        <v>646</v>
      </c>
      <c r="B68" s="219" t="s">
        <v>288</v>
      </c>
      <c r="C68" s="638"/>
      <c r="D68" s="638"/>
      <c r="E68" s="639"/>
    </row>
    <row r="69" spans="1:5" s="574" customFormat="1" ht="16.5" thickBot="1">
      <c r="A69" s="577" t="s">
        <v>647</v>
      </c>
      <c r="B69" s="223" t="s">
        <v>770</v>
      </c>
      <c r="C69" s="642">
        <f>+C51+C54+C59+C63+C67+C68</f>
        <v>4038999729</v>
      </c>
      <c r="D69" s="642">
        <f>+D51+D54+D59+D63+D67+D68</f>
        <v>3296582688</v>
      </c>
      <c r="E69" s="643">
        <f>+E51+E54+E59+E63+E67+E68</f>
        <v>0</v>
      </c>
    </row>
    <row r="70" spans="1:5" ht="15.75">
      <c r="A70" s="578"/>
      <c r="C70" s="579"/>
      <c r="D70" s="579"/>
      <c r="E70" s="580"/>
    </row>
    <row r="71" spans="1:5" ht="15.75">
      <c r="A71" s="578"/>
      <c r="C71" s="579"/>
      <c r="D71" s="579"/>
      <c r="E71" s="580"/>
    </row>
    <row r="72" spans="1:5" ht="15.75">
      <c r="A72" s="581"/>
      <c r="C72" s="579"/>
      <c r="D72" s="579"/>
      <c r="E72" s="580"/>
    </row>
    <row r="73" spans="1:5" ht="15.75">
      <c r="A73" s="749"/>
      <c r="B73" s="749"/>
      <c r="C73" s="749"/>
      <c r="D73" s="749"/>
      <c r="E73" s="749"/>
    </row>
    <row r="74" spans="1:5" ht="15.75">
      <c r="A74" s="749"/>
      <c r="B74" s="749"/>
      <c r="C74" s="749"/>
      <c r="D74" s="749"/>
      <c r="E74" s="749"/>
    </row>
  </sheetData>
  <sheetProtection/>
  <mergeCells count="10">
    <mergeCell ref="A73:E73"/>
    <mergeCell ref="A74:E74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dőlt"Balatonszárszói Önkormányzat&amp;R&amp;"Times New Roman,Félkövér dőlt"7.1. tájékoztató tábla a 9/2017. (V.30.) önkormányzati rendelethez</oddHeader>
    <oddFooter>&amp;C&amp;P</oddFooter>
  </headerFooter>
  <rowBreaks count="1" manualBreakCount="1">
    <brk id="4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71.125" style="211" customWidth="1"/>
    <col min="2" max="2" width="6.125" style="225" customWidth="1"/>
    <col min="3" max="3" width="18.00390625" style="583" customWidth="1"/>
    <col min="4" max="16384" width="9.375" style="583" customWidth="1"/>
  </cols>
  <sheetData>
    <row r="1" spans="1:3" ht="32.25" customHeight="1">
      <c r="A1" s="766" t="s">
        <v>289</v>
      </c>
      <c r="B1" s="766"/>
      <c r="C1" s="766"/>
    </row>
    <row r="2" spans="1:3" ht="15.75">
      <c r="A2" s="767" t="str">
        <f>+CONCATENATE(LEFT(ÖSSZEFÜGGÉSEK!A4,4),". év")</f>
        <v>2016. év</v>
      </c>
      <c r="B2" s="767"/>
      <c r="C2" s="767"/>
    </row>
    <row r="4" spans="2:3" ht="13.5" thickBot="1">
      <c r="B4" s="768" t="e">
        <f>'6. tájékoztató tábla'!E1</f>
        <v>#REF!</v>
      </c>
      <c r="C4" s="768"/>
    </row>
    <row r="5" spans="1:3" s="212" customFormat="1" ht="31.5" customHeight="1">
      <c r="A5" s="769" t="s">
        <v>290</v>
      </c>
      <c r="B5" s="771" t="s">
        <v>246</v>
      </c>
      <c r="C5" s="773" t="s">
        <v>291</v>
      </c>
    </row>
    <row r="6" spans="1:3" s="212" customFormat="1" ht="12.75">
      <c r="A6" s="770"/>
      <c r="B6" s="772"/>
      <c r="C6" s="774"/>
    </row>
    <row r="7" spans="1:3" s="216" customFormat="1" ht="13.5" thickBot="1">
      <c r="A7" s="213" t="s">
        <v>411</v>
      </c>
      <c r="B7" s="214" t="s">
        <v>412</v>
      </c>
      <c r="C7" s="215" t="s">
        <v>413</v>
      </c>
    </row>
    <row r="8" spans="1:3" ht="15.75" customHeight="1">
      <c r="A8" s="575" t="s">
        <v>649</v>
      </c>
      <c r="B8" s="217" t="s">
        <v>251</v>
      </c>
      <c r="C8" s="218">
        <v>3658128551</v>
      </c>
    </row>
    <row r="9" spans="1:3" ht="15.75" customHeight="1">
      <c r="A9" s="575" t="s">
        <v>650</v>
      </c>
      <c r="B9" s="219" t="s">
        <v>252</v>
      </c>
      <c r="C9" s="218">
        <v>97281924</v>
      </c>
    </row>
    <row r="10" spans="1:3" ht="15.75" customHeight="1">
      <c r="A10" s="575" t="s">
        <v>651</v>
      </c>
      <c r="B10" s="219" t="s">
        <v>253</v>
      </c>
      <c r="C10" s="218">
        <v>103981205</v>
      </c>
    </row>
    <row r="11" spans="1:3" ht="15.75" customHeight="1">
      <c r="A11" s="575" t="s">
        <v>652</v>
      </c>
      <c r="B11" s="219" t="s">
        <v>254</v>
      </c>
      <c r="C11" s="220">
        <v>-705649785</v>
      </c>
    </row>
    <row r="12" spans="1:3" ht="15.75" customHeight="1">
      <c r="A12" s="575" t="s">
        <v>653</v>
      </c>
      <c r="B12" s="219" t="s">
        <v>255</v>
      </c>
      <c r="C12" s="220"/>
    </row>
    <row r="13" spans="1:3" ht="15.75" customHeight="1">
      <c r="A13" s="575" t="s">
        <v>654</v>
      </c>
      <c r="B13" s="219" t="s">
        <v>256</v>
      </c>
      <c r="C13" s="220">
        <v>59381585</v>
      </c>
    </row>
    <row r="14" spans="1:3" ht="15.75" customHeight="1">
      <c r="A14" s="575" t="s">
        <v>655</v>
      </c>
      <c r="B14" s="219" t="s">
        <v>257</v>
      </c>
      <c r="C14" s="221">
        <f>+C8+C9+C10+C11+C12+C13</f>
        <v>3213123480</v>
      </c>
    </row>
    <row r="15" spans="1:3" ht="15.75" customHeight="1">
      <c r="A15" s="575" t="s">
        <v>689</v>
      </c>
      <c r="B15" s="219" t="s">
        <v>258</v>
      </c>
      <c r="C15" s="584">
        <v>159113</v>
      </c>
    </row>
    <row r="16" spans="1:3" ht="15.75" customHeight="1">
      <c r="A16" s="575" t="s">
        <v>656</v>
      </c>
      <c r="B16" s="219" t="s">
        <v>259</v>
      </c>
      <c r="C16" s="220">
        <v>7977389</v>
      </c>
    </row>
    <row r="17" spans="1:3" ht="15.75" customHeight="1">
      <c r="A17" s="575" t="s">
        <v>657</v>
      </c>
      <c r="B17" s="219" t="s">
        <v>16</v>
      </c>
      <c r="C17" s="220">
        <v>5647066</v>
      </c>
    </row>
    <row r="18" spans="1:3" ht="15.75" customHeight="1">
      <c r="A18" s="575" t="s">
        <v>658</v>
      </c>
      <c r="B18" s="219" t="s">
        <v>17</v>
      </c>
      <c r="C18" s="221">
        <f>+C15+C16+C17</f>
        <v>13783568</v>
      </c>
    </row>
    <row r="19" spans="1:3" s="585" customFormat="1" ht="15.75" customHeight="1">
      <c r="A19" s="575" t="s">
        <v>659</v>
      </c>
      <c r="B19" s="219" t="s">
        <v>18</v>
      </c>
      <c r="C19" s="220"/>
    </row>
    <row r="20" spans="1:3" ht="15.75" customHeight="1">
      <c r="A20" s="575" t="s">
        <v>660</v>
      </c>
      <c r="B20" s="219" t="s">
        <v>19</v>
      </c>
      <c r="C20" s="220">
        <v>69675640</v>
      </c>
    </row>
    <row r="21" spans="1:3" ht="15.75" customHeight="1" thickBot="1">
      <c r="A21" s="222" t="s">
        <v>661</v>
      </c>
      <c r="B21" s="223" t="s">
        <v>20</v>
      </c>
      <c r="C21" s="224">
        <f>+C14+C18+C19+C20</f>
        <v>3296582688</v>
      </c>
    </row>
    <row r="22" spans="1:5" ht="15.75">
      <c r="A22" s="578"/>
      <c r="B22" s="581"/>
      <c r="C22" s="579"/>
      <c r="D22" s="579"/>
      <c r="E22" s="579"/>
    </row>
    <row r="23" spans="1:5" ht="15.75">
      <c r="A23" s="578"/>
      <c r="B23" s="581"/>
      <c r="C23" s="579"/>
      <c r="D23" s="579"/>
      <c r="E23" s="579"/>
    </row>
    <row r="24" spans="1:5" ht="15.75">
      <c r="A24" s="581"/>
      <c r="B24" s="581"/>
      <c r="C24" s="579"/>
      <c r="D24" s="579"/>
      <c r="E24" s="579"/>
    </row>
    <row r="25" spans="1:5" ht="15.75">
      <c r="A25" s="765"/>
      <c r="B25" s="765"/>
      <c r="C25" s="765"/>
      <c r="D25" s="586"/>
      <c r="E25" s="586"/>
    </row>
    <row r="26" spans="1:5" ht="15.75">
      <c r="A26" s="765"/>
      <c r="B26" s="765"/>
      <c r="C26" s="765"/>
      <c r="D26" s="586"/>
      <c r="E26" s="586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dőlt"Balatonszárszói Önkormányzat&amp;R&amp;"Times New Roman CE,Félkövér dőlt"7.2. tájékoztató tábla a 9/2017. (V.30.)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F1" sqref="F1:F22"/>
    </sheetView>
  </sheetViews>
  <sheetFormatPr defaultColWidth="9.00390625" defaultRowHeight="12.75"/>
  <cols>
    <col min="1" max="1" width="9.375" style="251" customWidth="1"/>
    <col min="2" max="2" width="58.375" style="251" customWidth="1"/>
    <col min="3" max="5" width="25.00390625" style="251" customWidth="1"/>
    <col min="6" max="6" width="5.50390625" style="251" customWidth="1"/>
    <col min="7" max="16384" width="9.375" style="251" customWidth="1"/>
  </cols>
  <sheetData>
    <row r="1" spans="1:6" ht="12.75">
      <c r="A1" s="252"/>
      <c r="F1" s="778" t="str">
        <f>+CONCATENATE("8. tájékoztató tábla a 9/",LEFT(ÖSSZEFÜGGÉSEK!A4,4)+1,". (V.30.) önkormányzati rendelethez")</f>
        <v>8. tájékoztató tábla a 9/2017. (V.30.) önkormányzati rendelethez</v>
      </c>
    </row>
    <row r="2" spans="1:6" ht="33" customHeight="1">
      <c r="A2" s="775" t="str">
        <f>+CONCATENATE("A Balatonszárszói Nagyközségi Önkormányzat tulajdonában álló gazdálkodó szervezetek működéséből származó",CHAR(10),"kötelezettségek és részesedések alakulása a ",LEFT(ÖSSZEFÜGGÉSEK!A4,4),". évben")</f>
        <v>A Balatonszárszói Nagyközségi Önkormányzat tulajdonában álló gazdálkodó szervezetek működéséből származó
kötelezettségek és részesedések alakulása a 2016. évben</v>
      </c>
      <c r="B2" s="775"/>
      <c r="C2" s="775"/>
      <c r="D2" s="775"/>
      <c r="E2" s="775"/>
      <c r="F2" s="778"/>
    </row>
    <row r="3" spans="1:6" ht="16.5" thickBot="1">
      <c r="A3" s="253"/>
      <c r="F3" s="778"/>
    </row>
    <row r="4" spans="1:6" ht="79.5" thickBot="1">
      <c r="A4" s="254" t="s">
        <v>246</v>
      </c>
      <c r="B4" s="255" t="s">
        <v>292</v>
      </c>
      <c r="C4" s="255" t="s">
        <v>293</v>
      </c>
      <c r="D4" s="255" t="s">
        <v>294</v>
      </c>
      <c r="E4" s="256" t="s">
        <v>295</v>
      </c>
      <c r="F4" s="778"/>
    </row>
    <row r="5" spans="1:6" ht="15.75">
      <c r="A5" s="257" t="s">
        <v>7</v>
      </c>
      <c r="B5" s="261" t="s">
        <v>773</v>
      </c>
      <c r="C5" s="264">
        <v>1</v>
      </c>
      <c r="D5" s="267">
        <v>3000000</v>
      </c>
      <c r="E5" s="271"/>
      <c r="F5" s="778"/>
    </row>
    <row r="6" spans="1:6" ht="15.75">
      <c r="A6" s="258" t="s">
        <v>8</v>
      </c>
      <c r="B6" s="262" t="s">
        <v>774</v>
      </c>
      <c r="C6" s="265"/>
      <c r="D6" s="268">
        <v>10000</v>
      </c>
      <c r="E6" s="272"/>
      <c r="F6" s="778"/>
    </row>
    <row r="7" spans="1:6" ht="15.75">
      <c r="A7" s="258" t="s">
        <v>9</v>
      </c>
      <c r="B7" s="262" t="s">
        <v>775</v>
      </c>
      <c r="C7" s="265"/>
      <c r="D7" s="268">
        <v>33632</v>
      </c>
      <c r="E7" s="272"/>
      <c r="F7" s="778"/>
    </row>
    <row r="8" spans="1:6" ht="15.75">
      <c r="A8" s="258" t="s">
        <v>10</v>
      </c>
      <c r="B8" s="262"/>
      <c r="C8" s="265"/>
      <c r="D8" s="268"/>
      <c r="E8" s="272"/>
      <c r="F8" s="778"/>
    </row>
    <row r="9" spans="1:6" ht="15.75">
      <c r="A9" s="258" t="s">
        <v>11</v>
      </c>
      <c r="B9" s="262"/>
      <c r="C9" s="265"/>
      <c r="D9" s="268"/>
      <c r="E9" s="272"/>
      <c r="F9" s="778"/>
    </row>
    <row r="10" spans="1:6" ht="15.75">
      <c r="A10" s="258" t="s">
        <v>12</v>
      </c>
      <c r="B10" s="262"/>
      <c r="C10" s="265"/>
      <c r="D10" s="268"/>
      <c r="E10" s="272"/>
      <c r="F10" s="778"/>
    </row>
    <row r="11" spans="1:6" ht="15.75">
      <c r="A11" s="258" t="s">
        <v>13</v>
      </c>
      <c r="B11" s="262"/>
      <c r="C11" s="265"/>
      <c r="D11" s="268"/>
      <c r="E11" s="272"/>
      <c r="F11" s="778"/>
    </row>
    <row r="12" spans="1:6" ht="15.75">
      <c r="A12" s="258" t="s">
        <v>14</v>
      </c>
      <c r="B12" s="262"/>
      <c r="C12" s="265"/>
      <c r="D12" s="268"/>
      <c r="E12" s="272"/>
      <c r="F12" s="778"/>
    </row>
    <row r="13" spans="1:6" ht="15.75">
      <c r="A13" s="258" t="s">
        <v>15</v>
      </c>
      <c r="B13" s="262"/>
      <c r="C13" s="265"/>
      <c r="D13" s="268"/>
      <c r="E13" s="272"/>
      <c r="F13" s="778"/>
    </row>
    <row r="14" spans="1:6" ht="15.75">
      <c r="A14" s="258" t="s">
        <v>16</v>
      </c>
      <c r="B14" s="262"/>
      <c r="C14" s="265"/>
      <c r="D14" s="268"/>
      <c r="E14" s="272"/>
      <c r="F14" s="778"/>
    </row>
    <row r="15" spans="1:6" ht="15.75">
      <c r="A15" s="258" t="s">
        <v>17</v>
      </c>
      <c r="B15" s="262"/>
      <c r="C15" s="265"/>
      <c r="D15" s="268"/>
      <c r="E15" s="272"/>
      <c r="F15" s="778"/>
    </row>
    <row r="16" spans="1:6" ht="15.75">
      <c r="A16" s="258" t="s">
        <v>18</v>
      </c>
      <c r="B16" s="262"/>
      <c r="C16" s="265"/>
      <c r="D16" s="268"/>
      <c r="E16" s="272"/>
      <c r="F16" s="778"/>
    </row>
    <row r="17" spans="1:6" ht="15.75">
      <c r="A17" s="258" t="s">
        <v>19</v>
      </c>
      <c r="B17" s="262"/>
      <c r="C17" s="265"/>
      <c r="D17" s="268"/>
      <c r="E17" s="272"/>
      <c r="F17" s="778"/>
    </row>
    <row r="18" spans="1:6" ht="15.75">
      <c r="A18" s="258" t="s">
        <v>20</v>
      </c>
      <c r="B18" s="262"/>
      <c r="C18" s="265"/>
      <c r="D18" s="268"/>
      <c r="E18" s="272"/>
      <c r="F18" s="778"/>
    </row>
    <row r="19" spans="1:6" ht="15.75">
      <c r="A19" s="258" t="s">
        <v>21</v>
      </c>
      <c r="B19" s="262"/>
      <c r="C19" s="265"/>
      <c r="D19" s="268"/>
      <c r="E19" s="272"/>
      <c r="F19" s="778"/>
    </row>
    <row r="20" spans="1:6" ht="15.75">
      <c r="A20" s="258" t="s">
        <v>22</v>
      </c>
      <c r="B20" s="262"/>
      <c r="C20" s="265"/>
      <c r="D20" s="268"/>
      <c r="E20" s="272"/>
      <c r="F20" s="778"/>
    </row>
    <row r="21" spans="1:6" ht="16.5" thickBot="1">
      <c r="A21" s="259" t="s">
        <v>23</v>
      </c>
      <c r="B21" s="263"/>
      <c r="C21" s="266"/>
      <c r="D21" s="269"/>
      <c r="E21" s="273"/>
      <c r="F21" s="778"/>
    </row>
    <row r="22" spans="1:6" ht="16.5" thickBot="1">
      <c r="A22" s="776" t="s">
        <v>296</v>
      </c>
      <c r="B22" s="777"/>
      <c r="C22" s="260"/>
      <c r="D22" s="270">
        <f>IF(SUM(D5:D21)=0,"",SUM(D5:D21))</f>
        <v>3043632</v>
      </c>
      <c r="E22" s="274">
        <f>IF(SUM(E5:E21)=0,"",SUM(E5:E21))</f>
      </c>
      <c r="F22" s="778"/>
    </row>
    <row r="23" ht="15.75">
      <c r="A23" s="253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scale="99" r:id="rId1"/>
  <headerFooter>
    <oddHeader>&amp;CBalatonszárszói Önkormányzat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view="pageLayout" workbookViewId="0" topLeftCell="A1">
      <selection activeCell="D12" sqref="D12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26" t="str">
        <f>+CONCATENATE("9. sz. tájékoztató tábla a 9/",LEFT(ÖSSZEFÜGGÉSEK!A4,4)+1,".(V.30.)  önkormányzati rendelethez")</f>
        <v>9. sz. tájékoztató tábla a 9/2017.(V.30.)  önkormányzati rendelethez</v>
      </c>
    </row>
    <row r="2" spans="1:3" ht="14.25">
      <c r="A2" s="227"/>
      <c r="B2" s="227"/>
      <c r="C2" s="227"/>
    </row>
    <row r="3" spans="1:3" ht="33.75" customHeight="1">
      <c r="A3" s="779" t="s">
        <v>297</v>
      </c>
      <c r="B3" s="779"/>
      <c r="C3" s="779"/>
    </row>
    <row r="4" ht="13.5" thickBot="1">
      <c r="C4" s="228"/>
    </row>
    <row r="5" spans="1:3" s="232" customFormat="1" ht="43.5" customHeight="1" thickBot="1">
      <c r="A5" s="229" t="s">
        <v>5</v>
      </c>
      <c r="B5" s="230" t="s">
        <v>50</v>
      </c>
      <c r="C5" s="231" t="s">
        <v>705</v>
      </c>
    </row>
    <row r="6" spans="1:3" ht="28.5" customHeight="1">
      <c r="A6" s="233" t="s">
        <v>7</v>
      </c>
      <c r="B6" s="234" t="str">
        <f>+CONCATENATE("Pénzkészlet ",LEFT(ÖSSZEFÜGGÉSEK!A4,4),". január 1-jén",CHAR(10),"ebből:")</f>
        <v>Pénzkészlet 2016. január 1-jén
ebből:</v>
      </c>
      <c r="C6" s="235">
        <f>C7+C8</f>
        <v>65304285</v>
      </c>
    </row>
    <row r="7" spans="1:3" ht="18" customHeight="1">
      <c r="A7" s="236" t="s">
        <v>8</v>
      </c>
      <c r="B7" s="237" t="s">
        <v>298</v>
      </c>
      <c r="C7" s="238">
        <v>64348145</v>
      </c>
    </row>
    <row r="8" spans="1:3" ht="18" customHeight="1">
      <c r="A8" s="236" t="s">
        <v>9</v>
      </c>
      <c r="B8" s="237" t="s">
        <v>299</v>
      </c>
      <c r="C8" s="238">
        <v>956140</v>
      </c>
    </row>
    <row r="9" spans="1:3" ht="18" customHeight="1">
      <c r="A9" s="236" t="s">
        <v>10</v>
      </c>
      <c r="B9" s="239" t="s">
        <v>300</v>
      </c>
      <c r="C9" s="238">
        <v>633204506</v>
      </c>
    </row>
    <row r="10" spans="1:3" ht="18" customHeight="1">
      <c r="A10" s="240" t="s">
        <v>11</v>
      </c>
      <c r="B10" s="241" t="s">
        <v>301</v>
      </c>
      <c r="C10" s="242">
        <v>599308413</v>
      </c>
    </row>
    <row r="11" spans="1:3" ht="18" customHeight="1" thickBot="1">
      <c r="A11" s="246" t="s">
        <v>12</v>
      </c>
      <c r="B11" s="591" t="s">
        <v>700</v>
      </c>
      <c r="C11" s="248">
        <v>3960287</v>
      </c>
    </row>
    <row r="12" spans="1:3" ht="25.5" customHeight="1">
      <c r="A12" s="243" t="s">
        <v>13</v>
      </c>
      <c r="B12" s="244" t="str">
        <f>+CONCATENATE("Záró pénzkészlet ",LEFT(ÖSSZEFÜGGÉSEK!A4,4),". december 31-én",CHAR(10),"ebből:")</f>
        <v>Záró pénzkészlet 2016. december 31-én
ebből:</v>
      </c>
      <c r="C12" s="245">
        <f>C6+C9-C10+C11</f>
        <v>103160665</v>
      </c>
    </row>
    <row r="13" spans="1:3" ht="18" customHeight="1">
      <c r="A13" s="236" t="s">
        <v>14</v>
      </c>
      <c r="B13" s="237" t="s">
        <v>298</v>
      </c>
      <c r="C13" s="238">
        <v>102777801</v>
      </c>
    </row>
    <row r="14" spans="1:3" ht="18" customHeight="1" thickBot="1">
      <c r="A14" s="246" t="s">
        <v>15</v>
      </c>
      <c r="B14" s="247" t="s">
        <v>299</v>
      </c>
      <c r="C14" s="248">
        <v>382864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&amp;CBalatonszárszói Önkormányzat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76">
      <selection activeCell="D19" sqref="D19"/>
    </sheetView>
  </sheetViews>
  <sheetFormatPr defaultColWidth="9.00390625" defaultRowHeight="12.75"/>
  <cols>
    <col min="1" max="1" width="9.50390625" style="344" customWidth="1"/>
    <col min="2" max="2" width="60.875" style="344" customWidth="1"/>
    <col min="3" max="5" width="15.875" style="345" customWidth="1"/>
    <col min="6" max="16384" width="9.375" style="355" customWidth="1"/>
  </cols>
  <sheetData>
    <row r="1" spans="1:5" ht="15.75" customHeight="1">
      <c r="A1" s="646" t="s">
        <v>4</v>
      </c>
      <c r="B1" s="646"/>
      <c r="C1" s="646"/>
      <c r="D1" s="646"/>
      <c r="E1" s="646"/>
    </row>
    <row r="2" spans="1:5" ht="15.75" customHeight="1" thickBot="1">
      <c r="A2" s="45" t="s">
        <v>109</v>
      </c>
      <c r="B2" s="45"/>
      <c r="C2" s="342"/>
      <c r="D2" s="342"/>
      <c r="E2" s="342" t="str">
        <f>'1.2.sz.mell.'!E2</f>
        <v>Forintban!</v>
      </c>
    </row>
    <row r="3" spans="1:5" ht="15.75" customHeight="1">
      <c r="A3" s="647" t="s">
        <v>57</v>
      </c>
      <c r="B3" s="649" t="s">
        <v>6</v>
      </c>
      <c r="C3" s="651" t="str">
        <f>+'1.1.sz.mell.'!C3:E3</f>
        <v>2016. évi</v>
      </c>
      <c r="D3" s="651"/>
      <c r="E3" s="652"/>
    </row>
    <row r="4" spans="1:5" ht="37.5" customHeight="1" thickBot="1">
      <c r="A4" s="648"/>
      <c r="B4" s="650"/>
      <c r="C4" s="47" t="s">
        <v>174</v>
      </c>
      <c r="D4" s="47" t="s">
        <v>179</v>
      </c>
      <c r="E4" s="48" t="s">
        <v>180</v>
      </c>
    </row>
    <row r="5" spans="1:5" s="356" customFormat="1" ht="12" customHeight="1" thickBot="1">
      <c r="A5" s="320" t="s">
        <v>411</v>
      </c>
      <c r="B5" s="321" t="s">
        <v>412</v>
      </c>
      <c r="C5" s="321" t="s">
        <v>413</v>
      </c>
      <c r="D5" s="321" t="s">
        <v>414</v>
      </c>
      <c r="E5" s="367" t="s">
        <v>415</v>
      </c>
    </row>
    <row r="6" spans="1:5" s="357" customFormat="1" ht="12" customHeight="1" thickBot="1">
      <c r="A6" s="315" t="s">
        <v>7</v>
      </c>
      <c r="B6" s="316" t="s">
        <v>303</v>
      </c>
      <c r="C6" s="347">
        <f>SUM(C7:C12)</f>
        <v>0</v>
      </c>
      <c r="D6" s="347">
        <f>SUM(D7:D12)</f>
        <v>0</v>
      </c>
      <c r="E6" s="330">
        <f>SUM(E7:E12)</f>
        <v>0</v>
      </c>
    </row>
    <row r="7" spans="1:5" s="357" customFormat="1" ht="12" customHeight="1">
      <c r="A7" s="310" t="s">
        <v>69</v>
      </c>
      <c r="B7" s="358" t="s">
        <v>304</v>
      </c>
      <c r="C7" s="349"/>
      <c r="D7" s="349"/>
      <c r="E7" s="332"/>
    </row>
    <row r="8" spans="1:5" s="357" customFormat="1" ht="12" customHeight="1">
      <c r="A8" s="309" t="s">
        <v>70</v>
      </c>
      <c r="B8" s="359" t="s">
        <v>305</v>
      </c>
      <c r="C8" s="348"/>
      <c r="D8" s="348"/>
      <c r="E8" s="331"/>
    </row>
    <row r="9" spans="1:5" s="357" customFormat="1" ht="12" customHeight="1">
      <c r="A9" s="309" t="s">
        <v>71</v>
      </c>
      <c r="B9" s="359" t="s">
        <v>306</v>
      </c>
      <c r="C9" s="348"/>
      <c r="D9" s="348"/>
      <c r="E9" s="331"/>
    </row>
    <row r="10" spans="1:5" s="357" customFormat="1" ht="12" customHeight="1">
      <c r="A10" s="309" t="s">
        <v>72</v>
      </c>
      <c r="B10" s="359" t="s">
        <v>307</v>
      </c>
      <c r="C10" s="348"/>
      <c r="D10" s="348"/>
      <c r="E10" s="331"/>
    </row>
    <row r="11" spans="1:5" s="357" customFormat="1" ht="12" customHeight="1">
      <c r="A11" s="309" t="s">
        <v>105</v>
      </c>
      <c r="B11" s="359" t="s">
        <v>308</v>
      </c>
      <c r="C11" s="348"/>
      <c r="D11" s="348"/>
      <c r="E11" s="331"/>
    </row>
    <row r="12" spans="1:5" s="357" customFormat="1" ht="12" customHeight="1" thickBot="1">
      <c r="A12" s="311" t="s">
        <v>73</v>
      </c>
      <c r="B12" s="360" t="s">
        <v>309</v>
      </c>
      <c r="C12" s="350"/>
      <c r="D12" s="350"/>
      <c r="E12" s="333"/>
    </row>
    <row r="13" spans="1:5" s="357" customFormat="1" ht="12" customHeight="1" thickBot="1">
      <c r="A13" s="315" t="s">
        <v>8</v>
      </c>
      <c r="B13" s="337" t="s">
        <v>310</v>
      </c>
      <c r="C13" s="347">
        <f>SUM(C14:C18)</f>
        <v>1252000</v>
      </c>
      <c r="D13" s="347">
        <f>SUM(D14:D18)</f>
        <v>2361480</v>
      </c>
      <c r="E13" s="330">
        <f>SUM(E14:E18)</f>
        <v>2361480</v>
      </c>
    </row>
    <row r="14" spans="1:5" s="357" customFormat="1" ht="12" customHeight="1">
      <c r="A14" s="310" t="s">
        <v>75</v>
      </c>
      <c r="B14" s="358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359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359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359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359" t="s">
        <v>315</v>
      </c>
      <c r="C18" s="348">
        <v>1252000</v>
      </c>
      <c r="D18" s="348">
        <v>2361480</v>
      </c>
      <c r="E18" s="331">
        <v>2361480</v>
      </c>
    </row>
    <row r="19" spans="1:5" s="357" customFormat="1" ht="12" customHeight="1" thickBot="1">
      <c r="A19" s="311" t="s">
        <v>86</v>
      </c>
      <c r="B19" s="360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316" t="s">
        <v>317</v>
      </c>
      <c r="C20" s="347">
        <f>SUM(C21:C25)</f>
        <v>0</v>
      </c>
      <c r="D20" s="347">
        <f>SUM(D21:D25)</f>
        <v>0</v>
      </c>
      <c r="E20" s="330">
        <f>SUM(E21:E25)</f>
        <v>0</v>
      </c>
    </row>
    <row r="21" spans="1:5" s="357" customFormat="1" ht="12" customHeight="1">
      <c r="A21" s="310" t="s">
        <v>58</v>
      </c>
      <c r="B21" s="358" t="s">
        <v>318</v>
      </c>
      <c r="C21" s="349"/>
      <c r="D21" s="349"/>
      <c r="E21" s="332"/>
    </row>
    <row r="22" spans="1:5" s="357" customFormat="1" ht="12" customHeight="1">
      <c r="A22" s="309" t="s">
        <v>59</v>
      </c>
      <c r="B22" s="359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359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359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359" t="s">
        <v>322</v>
      </c>
      <c r="C25" s="348"/>
      <c r="D25" s="348"/>
      <c r="E25" s="331"/>
    </row>
    <row r="26" spans="1:5" s="357" customFormat="1" ht="12" customHeight="1" thickBot="1">
      <c r="A26" s="311" t="s">
        <v>120</v>
      </c>
      <c r="B26" s="360" t="s">
        <v>323</v>
      </c>
      <c r="C26" s="350"/>
      <c r="D26" s="350"/>
      <c r="E26" s="333"/>
    </row>
    <row r="27" spans="1:5" s="357" customFormat="1" ht="12" customHeight="1" thickBot="1">
      <c r="A27" s="315" t="s">
        <v>121</v>
      </c>
      <c r="B27" s="316" t="s">
        <v>692</v>
      </c>
      <c r="C27" s="353">
        <f>SUM(C28:C33)</f>
        <v>0</v>
      </c>
      <c r="D27" s="353">
        <f>SUM(D28:D33)</f>
        <v>0</v>
      </c>
      <c r="E27" s="366">
        <f>SUM(E28:E33)</f>
        <v>0</v>
      </c>
    </row>
    <row r="28" spans="1:5" s="357" customFormat="1" ht="12" customHeight="1">
      <c r="A28" s="310" t="s">
        <v>324</v>
      </c>
      <c r="B28" s="358" t="s">
        <v>696</v>
      </c>
      <c r="C28" s="349"/>
      <c r="D28" s="349">
        <f>+D29+D30</f>
        <v>0</v>
      </c>
      <c r="E28" s="332">
        <f>+E29+E30</f>
        <v>0</v>
      </c>
    </row>
    <row r="29" spans="1:5" s="357" customFormat="1" ht="12" customHeight="1">
      <c r="A29" s="309" t="s">
        <v>325</v>
      </c>
      <c r="B29" s="359" t="s">
        <v>697</v>
      </c>
      <c r="C29" s="348"/>
      <c r="D29" s="348"/>
      <c r="E29" s="331"/>
    </row>
    <row r="30" spans="1:5" s="357" customFormat="1" ht="12" customHeight="1">
      <c r="A30" s="309" t="s">
        <v>326</v>
      </c>
      <c r="B30" s="359" t="s">
        <v>698</v>
      </c>
      <c r="C30" s="348"/>
      <c r="D30" s="348"/>
      <c r="E30" s="331"/>
    </row>
    <row r="31" spans="1:5" s="357" customFormat="1" ht="12" customHeight="1">
      <c r="A31" s="309" t="s">
        <v>693</v>
      </c>
      <c r="B31" s="359" t="s">
        <v>699</v>
      </c>
      <c r="C31" s="348"/>
      <c r="D31" s="348"/>
      <c r="E31" s="331"/>
    </row>
    <row r="32" spans="1:5" s="357" customFormat="1" ht="12" customHeight="1">
      <c r="A32" s="309" t="s">
        <v>694</v>
      </c>
      <c r="B32" s="359" t="s">
        <v>327</v>
      </c>
      <c r="C32" s="348"/>
      <c r="D32" s="348"/>
      <c r="E32" s="331"/>
    </row>
    <row r="33" spans="1:5" s="357" customFormat="1" ht="12" customHeight="1" thickBot="1">
      <c r="A33" s="311" t="s">
        <v>695</v>
      </c>
      <c r="B33" s="339" t="s">
        <v>328</v>
      </c>
      <c r="C33" s="350"/>
      <c r="D33" s="350"/>
      <c r="E33" s="333"/>
    </row>
    <row r="34" spans="1:5" s="357" customFormat="1" ht="12" customHeight="1" thickBot="1">
      <c r="A34" s="315" t="s">
        <v>11</v>
      </c>
      <c r="B34" s="316" t="s">
        <v>329</v>
      </c>
      <c r="C34" s="347">
        <f>SUM(C35:C44)</f>
        <v>35383000</v>
      </c>
      <c r="D34" s="347">
        <f>SUM(D35:D44)</f>
        <v>36594800</v>
      </c>
      <c r="E34" s="330">
        <f>SUM(E35:E44)</f>
        <v>34000556</v>
      </c>
    </row>
    <row r="35" spans="1:5" s="357" customFormat="1" ht="12" customHeight="1">
      <c r="A35" s="310" t="s">
        <v>62</v>
      </c>
      <c r="B35" s="358" t="s">
        <v>330</v>
      </c>
      <c r="C35" s="349">
        <v>680000</v>
      </c>
      <c r="D35" s="349">
        <v>680000</v>
      </c>
      <c r="E35" s="332"/>
    </row>
    <row r="36" spans="1:5" s="357" customFormat="1" ht="12" customHeight="1">
      <c r="A36" s="309" t="s">
        <v>63</v>
      </c>
      <c r="B36" s="359" t="s">
        <v>331</v>
      </c>
      <c r="C36" s="348">
        <v>25173000</v>
      </c>
      <c r="D36" s="348">
        <v>26384800</v>
      </c>
      <c r="E36" s="331">
        <v>26172779</v>
      </c>
    </row>
    <row r="37" spans="1:5" s="357" customFormat="1" ht="12" customHeight="1">
      <c r="A37" s="309" t="s">
        <v>64</v>
      </c>
      <c r="B37" s="359" t="s">
        <v>332</v>
      </c>
      <c r="C37" s="348">
        <v>800000</v>
      </c>
      <c r="D37" s="348">
        <v>800000</v>
      </c>
      <c r="E37" s="331">
        <v>797554</v>
      </c>
    </row>
    <row r="38" spans="1:5" s="357" customFormat="1" ht="12" customHeight="1">
      <c r="A38" s="309" t="s">
        <v>123</v>
      </c>
      <c r="B38" s="359" t="s">
        <v>333</v>
      </c>
      <c r="C38" s="348">
        <v>900000</v>
      </c>
      <c r="D38" s="348">
        <v>900000</v>
      </c>
      <c r="E38" s="331"/>
    </row>
    <row r="39" spans="1:5" s="357" customFormat="1" ht="12" customHeight="1">
      <c r="A39" s="309" t="s">
        <v>124</v>
      </c>
      <c r="B39" s="359" t="s">
        <v>334</v>
      </c>
      <c r="C39" s="348"/>
      <c r="D39" s="348"/>
      <c r="E39" s="331"/>
    </row>
    <row r="40" spans="1:5" s="357" customFormat="1" ht="12" customHeight="1">
      <c r="A40" s="309" t="s">
        <v>125</v>
      </c>
      <c r="B40" s="359" t="s">
        <v>335</v>
      </c>
      <c r="C40" s="348">
        <v>7830000</v>
      </c>
      <c r="D40" s="348">
        <v>7830000</v>
      </c>
      <c r="E40" s="331">
        <v>7030157</v>
      </c>
    </row>
    <row r="41" spans="1:5" s="357" customFormat="1" ht="12" customHeight="1">
      <c r="A41" s="309" t="s">
        <v>126</v>
      </c>
      <c r="B41" s="359" t="s">
        <v>336</v>
      </c>
      <c r="C41" s="348"/>
      <c r="D41" s="348"/>
      <c r="E41" s="331"/>
    </row>
    <row r="42" spans="1:5" s="357" customFormat="1" ht="12" customHeight="1">
      <c r="A42" s="309" t="s">
        <v>127</v>
      </c>
      <c r="B42" s="359" t="s">
        <v>337</v>
      </c>
      <c r="C42" s="348"/>
      <c r="D42" s="348"/>
      <c r="E42" s="331">
        <v>66</v>
      </c>
    </row>
    <row r="43" spans="1:5" s="357" customFormat="1" ht="12" customHeight="1">
      <c r="A43" s="309" t="s">
        <v>338</v>
      </c>
      <c r="B43" s="359" t="s">
        <v>339</v>
      </c>
      <c r="C43" s="351"/>
      <c r="D43" s="351"/>
      <c r="E43" s="334"/>
    </row>
    <row r="44" spans="1:5" s="357" customFormat="1" ht="12" customHeight="1" thickBot="1">
      <c r="A44" s="311" t="s">
        <v>340</v>
      </c>
      <c r="B44" s="360" t="s">
        <v>341</v>
      </c>
      <c r="C44" s="352"/>
      <c r="D44" s="352"/>
      <c r="E44" s="335"/>
    </row>
    <row r="45" spans="1:5" s="357" customFormat="1" ht="12" customHeight="1" thickBot="1">
      <c r="A45" s="315" t="s">
        <v>12</v>
      </c>
      <c r="B45" s="316" t="s">
        <v>342</v>
      </c>
      <c r="C45" s="347">
        <f>SUM(C46:C50)</f>
        <v>0</v>
      </c>
      <c r="D45" s="347">
        <f>SUM(D46:D50)</f>
        <v>0</v>
      </c>
      <c r="E45" s="330">
        <f>SUM(E46:E50)</f>
        <v>0</v>
      </c>
    </row>
    <row r="46" spans="1:5" s="357" customFormat="1" ht="12" customHeight="1">
      <c r="A46" s="310" t="s">
        <v>65</v>
      </c>
      <c r="B46" s="358" t="s">
        <v>343</v>
      </c>
      <c r="C46" s="368"/>
      <c r="D46" s="368"/>
      <c r="E46" s="336"/>
    </row>
    <row r="47" spans="1:5" s="357" customFormat="1" ht="12" customHeight="1">
      <c r="A47" s="309" t="s">
        <v>66</v>
      </c>
      <c r="B47" s="359" t="s">
        <v>344</v>
      </c>
      <c r="C47" s="351"/>
      <c r="D47" s="351"/>
      <c r="E47" s="334"/>
    </row>
    <row r="48" spans="1:5" s="357" customFormat="1" ht="12" customHeight="1">
      <c r="A48" s="309" t="s">
        <v>345</v>
      </c>
      <c r="B48" s="359" t="s">
        <v>346</v>
      </c>
      <c r="C48" s="351"/>
      <c r="D48" s="351"/>
      <c r="E48" s="334"/>
    </row>
    <row r="49" spans="1:5" s="357" customFormat="1" ht="12" customHeight="1">
      <c r="A49" s="309" t="s">
        <v>347</v>
      </c>
      <c r="B49" s="359" t="s">
        <v>348</v>
      </c>
      <c r="C49" s="351"/>
      <c r="D49" s="351"/>
      <c r="E49" s="334"/>
    </row>
    <row r="50" spans="1:5" s="357" customFormat="1" ht="12" customHeight="1" thickBot="1">
      <c r="A50" s="311" t="s">
        <v>349</v>
      </c>
      <c r="B50" s="360" t="s">
        <v>350</v>
      </c>
      <c r="C50" s="352"/>
      <c r="D50" s="352"/>
      <c r="E50" s="335"/>
    </row>
    <row r="51" spans="1:5" s="357" customFormat="1" ht="17.25" customHeight="1" thickBot="1">
      <c r="A51" s="315" t="s">
        <v>128</v>
      </c>
      <c r="B51" s="316" t="s">
        <v>351</v>
      </c>
      <c r="C51" s="347">
        <f>SUM(C52:C54)</f>
        <v>0</v>
      </c>
      <c r="D51" s="347">
        <f>SUM(D52:D54)</f>
        <v>0</v>
      </c>
      <c r="E51" s="330">
        <f>SUM(E52:E54)</f>
        <v>0</v>
      </c>
    </row>
    <row r="52" spans="1:5" s="357" customFormat="1" ht="12" customHeight="1">
      <c r="A52" s="310" t="s">
        <v>67</v>
      </c>
      <c r="B52" s="358" t="s">
        <v>352</v>
      </c>
      <c r="C52" s="349"/>
      <c r="D52" s="349"/>
      <c r="E52" s="332"/>
    </row>
    <row r="53" spans="1:5" s="357" customFormat="1" ht="12" customHeight="1">
      <c r="A53" s="309" t="s">
        <v>68</v>
      </c>
      <c r="B53" s="359" t="s">
        <v>353</v>
      </c>
      <c r="C53" s="348"/>
      <c r="D53" s="348"/>
      <c r="E53" s="331"/>
    </row>
    <row r="54" spans="1:5" s="357" customFormat="1" ht="12" customHeight="1">
      <c r="A54" s="309" t="s">
        <v>354</v>
      </c>
      <c r="B54" s="359" t="s">
        <v>355</v>
      </c>
      <c r="C54" s="348"/>
      <c r="D54" s="348"/>
      <c r="E54" s="331"/>
    </row>
    <row r="55" spans="1:5" s="357" customFormat="1" ht="12" customHeight="1" thickBot="1">
      <c r="A55" s="311" t="s">
        <v>356</v>
      </c>
      <c r="B55" s="360" t="s">
        <v>357</v>
      </c>
      <c r="C55" s="350"/>
      <c r="D55" s="350"/>
      <c r="E55" s="333"/>
    </row>
    <row r="56" spans="1:5" s="357" customFormat="1" ht="12" customHeight="1" thickBot="1">
      <c r="A56" s="315" t="s">
        <v>14</v>
      </c>
      <c r="B56" s="337" t="s">
        <v>358</v>
      </c>
      <c r="C56" s="347">
        <f>SUM(C57:C59)</f>
        <v>240000</v>
      </c>
      <c r="D56" s="347">
        <f>SUM(D57:D59)</f>
        <v>240000</v>
      </c>
      <c r="E56" s="330">
        <f>SUM(E57:E59)</f>
        <v>490000</v>
      </c>
    </row>
    <row r="57" spans="1:5" s="357" customFormat="1" ht="12" customHeight="1">
      <c r="A57" s="310" t="s">
        <v>129</v>
      </c>
      <c r="B57" s="358" t="s">
        <v>359</v>
      </c>
      <c r="C57" s="351"/>
      <c r="D57" s="351"/>
      <c r="E57" s="334"/>
    </row>
    <row r="58" spans="1:5" s="357" customFormat="1" ht="12" customHeight="1">
      <c r="A58" s="309" t="s">
        <v>130</v>
      </c>
      <c r="B58" s="359" t="s">
        <v>360</v>
      </c>
      <c r="C58" s="351">
        <v>240000</v>
      </c>
      <c r="D58" s="351">
        <v>240000</v>
      </c>
      <c r="E58" s="334">
        <v>236000</v>
      </c>
    </row>
    <row r="59" spans="1:5" s="357" customFormat="1" ht="12" customHeight="1">
      <c r="A59" s="309" t="s">
        <v>155</v>
      </c>
      <c r="B59" s="359" t="s">
        <v>361</v>
      </c>
      <c r="C59" s="351"/>
      <c r="D59" s="351"/>
      <c r="E59" s="334">
        <v>254000</v>
      </c>
    </row>
    <row r="60" spans="1:5" s="357" customFormat="1" ht="12" customHeight="1" thickBot="1">
      <c r="A60" s="311" t="s">
        <v>362</v>
      </c>
      <c r="B60" s="360" t="s">
        <v>363</v>
      </c>
      <c r="C60" s="351"/>
      <c r="D60" s="351"/>
      <c r="E60" s="334"/>
    </row>
    <row r="61" spans="1:5" s="357" customFormat="1" ht="12" customHeight="1" thickBot="1">
      <c r="A61" s="315" t="s">
        <v>15</v>
      </c>
      <c r="B61" s="316" t="s">
        <v>364</v>
      </c>
      <c r="C61" s="353">
        <f>+C6+C13+C20+C27+C34+C45+C51+C56</f>
        <v>36875000</v>
      </c>
      <c r="D61" s="353">
        <f>+D6+D13+D20+D27+D34+D45+D51+D56</f>
        <v>39196280</v>
      </c>
      <c r="E61" s="366">
        <f>+E6+E13+E20+E27+E34+E45+E51+E56</f>
        <v>36852036</v>
      </c>
    </row>
    <row r="62" spans="1:5" s="357" customFormat="1" ht="12" customHeight="1" thickBot="1">
      <c r="A62" s="369" t="s">
        <v>365</v>
      </c>
      <c r="B62" s="337" t="s">
        <v>366</v>
      </c>
      <c r="C62" s="347">
        <f>+C63+C64+C65</f>
        <v>0</v>
      </c>
      <c r="D62" s="347">
        <f>+D63+D64+D65</f>
        <v>0</v>
      </c>
      <c r="E62" s="330">
        <f>+E63+E64+E65</f>
        <v>0</v>
      </c>
    </row>
    <row r="63" spans="1:5" s="357" customFormat="1" ht="12" customHeight="1">
      <c r="A63" s="310" t="s">
        <v>367</v>
      </c>
      <c r="B63" s="358" t="s">
        <v>368</v>
      </c>
      <c r="C63" s="351"/>
      <c r="D63" s="351"/>
      <c r="E63" s="334"/>
    </row>
    <row r="64" spans="1:5" s="357" customFormat="1" ht="12" customHeight="1">
      <c r="A64" s="309" t="s">
        <v>369</v>
      </c>
      <c r="B64" s="359" t="s">
        <v>370</v>
      </c>
      <c r="C64" s="351"/>
      <c r="D64" s="351"/>
      <c r="E64" s="334"/>
    </row>
    <row r="65" spans="1:5" s="357" customFormat="1" ht="12" customHeight="1" thickBot="1">
      <c r="A65" s="311" t="s">
        <v>371</v>
      </c>
      <c r="B65" s="295" t="s">
        <v>416</v>
      </c>
      <c r="C65" s="351"/>
      <c r="D65" s="351"/>
      <c r="E65" s="334"/>
    </row>
    <row r="66" spans="1:5" s="357" customFormat="1" ht="12" customHeight="1" thickBot="1">
      <c r="A66" s="369" t="s">
        <v>373</v>
      </c>
      <c r="B66" s="337" t="s">
        <v>374</v>
      </c>
      <c r="C66" s="347">
        <f>+C67+C68+C69+C70</f>
        <v>0</v>
      </c>
      <c r="D66" s="347">
        <f>+D67+D68+D69+D70</f>
        <v>0</v>
      </c>
      <c r="E66" s="330">
        <f>+E67+E68+E69+E70</f>
        <v>0</v>
      </c>
    </row>
    <row r="67" spans="1:5" s="357" customFormat="1" ht="13.5" customHeight="1">
      <c r="A67" s="310" t="s">
        <v>106</v>
      </c>
      <c r="B67" s="358" t="s">
        <v>375</v>
      </c>
      <c r="C67" s="351"/>
      <c r="D67" s="351"/>
      <c r="E67" s="334"/>
    </row>
    <row r="68" spans="1:5" s="357" customFormat="1" ht="12" customHeight="1">
      <c r="A68" s="309" t="s">
        <v>107</v>
      </c>
      <c r="B68" s="359" t="s">
        <v>376</v>
      </c>
      <c r="C68" s="351"/>
      <c r="D68" s="351"/>
      <c r="E68" s="334"/>
    </row>
    <row r="69" spans="1:5" s="357" customFormat="1" ht="12" customHeight="1">
      <c r="A69" s="309" t="s">
        <v>377</v>
      </c>
      <c r="B69" s="359" t="s">
        <v>378</v>
      </c>
      <c r="C69" s="351"/>
      <c r="D69" s="351"/>
      <c r="E69" s="334"/>
    </row>
    <row r="70" spans="1:5" s="357" customFormat="1" ht="12" customHeight="1" thickBot="1">
      <c r="A70" s="311" t="s">
        <v>379</v>
      </c>
      <c r="B70" s="360" t="s">
        <v>380</v>
      </c>
      <c r="C70" s="351"/>
      <c r="D70" s="351"/>
      <c r="E70" s="334"/>
    </row>
    <row r="71" spans="1:5" s="357" customFormat="1" ht="12" customHeight="1" thickBot="1">
      <c r="A71" s="369" t="s">
        <v>381</v>
      </c>
      <c r="B71" s="337" t="s">
        <v>382</v>
      </c>
      <c r="C71" s="347">
        <f>+C72+C73</f>
        <v>1198000</v>
      </c>
      <c r="D71" s="347">
        <f>+D72+D73</f>
        <v>488000</v>
      </c>
      <c r="E71" s="330">
        <f>+E72+E73</f>
        <v>488000</v>
      </c>
    </row>
    <row r="72" spans="1:5" s="357" customFormat="1" ht="12" customHeight="1">
      <c r="A72" s="310" t="s">
        <v>383</v>
      </c>
      <c r="B72" s="358" t="s">
        <v>384</v>
      </c>
      <c r="C72" s="351">
        <v>1198000</v>
      </c>
      <c r="D72" s="351">
        <v>488000</v>
      </c>
      <c r="E72" s="334">
        <v>488000</v>
      </c>
    </row>
    <row r="73" spans="1:5" s="357" customFormat="1" ht="12" customHeight="1" thickBot="1">
      <c r="A73" s="311" t="s">
        <v>385</v>
      </c>
      <c r="B73" s="360" t="s">
        <v>386</v>
      </c>
      <c r="C73" s="351"/>
      <c r="D73" s="351"/>
      <c r="E73" s="334"/>
    </row>
    <row r="74" spans="1:5" s="357" customFormat="1" ht="12" customHeight="1" thickBot="1">
      <c r="A74" s="369" t="s">
        <v>387</v>
      </c>
      <c r="B74" s="337" t="s">
        <v>388</v>
      </c>
      <c r="C74" s="347">
        <f>+C75+C76+C77</f>
        <v>0</v>
      </c>
      <c r="D74" s="347">
        <f>+D75+D76+D77</f>
        <v>0</v>
      </c>
      <c r="E74" s="330">
        <f>+E75+E76+E77</f>
        <v>0</v>
      </c>
    </row>
    <row r="75" spans="1:5" s="357" customFormat="1" ht="12" customHeight="1">
      <c r="A75" s="310" t="s">
        <v>389</v>
      </c>
      <c r="B75" s="358" t="s">
        <v>390</v>
      </c>
      <c r="C75" s="351"/>
      <c r="D75" s="351"/>
      <c r="E75" s="334"/>
    </row>
    <row r="76" spans="1:5" s="357" customFormat="1" ht="12" customHeight="1">
      <c r="A76" s="309" t="s">
        <v>391</v>
      </c>
      <c r="B76" s="359" t="s">
        <v>392</v>
      </c>
      <c r="C76" s="351"/>
      <c r="D76" s="351"/>
      <c r="E76" s="334"/>
    </row>
    <row r="77" spans="1:5" s="357" customFormat="1" ht="12" customHeight="1" thickBot="1">
      <c r="A77" s="311" t="s">
        <v>393</v>
      </c>
      <c r="B77" s="339" t="s">
        <v>394</v>
      </c>
      <c r="C77" s="351"/>
      <c r="D77" s="351"/>
      <c r="E77" s="334"/>
    </row>
    <row r="78" spans="1:5" s="357" customFormat="1" ht="12" customHeight="1" thickBot="1">
      <c r="A78" s="369" t="s">
        <v>395</v>
      </c>
      <c r="B78" s="337" t="s">
        <v>396</v>
      </c>
      <c r="C78" s="347">
        <f>+C79+C80+C81+C82</f>
        <v>0</v>
      </c>
      <c r="D78" s="347">
        <f>+D79+D80+D81+D82</f>
        <v>0</v>
      </c>
      <c r="E78" s="330">
        <f>+E79+E80+E81+E82</f>
        <v>0</v>
      </c>
    </row>
    <row r="79" spans="1:5" s="357" customFormat="1" ht="12" customHeight="1">
      <c r="A79" s="361" t="s">
        <v>397</v>
      </c>
      <c r="B79" s="358" t="s">
        <v>398</v>
      </c>
      <c r="C79" s="351"/>
      <c r="D79" s="351"/>
      <c r="E79" s="334"/>
    </row>
    <row r="80" spans="1:5" s="357" customFormat="1" ht="12" customHeight="1">
      <c r="A80" s="362" t="s">
        <v>399</v>
      </c>
      <c r="B80" s="359" t="s">
        <v>400</v>
      </c>
      <c r="C80" s="351"/>
      <c r="D80" s="351"/>
      <c r="E80" s="334"/>
    </row>
    <row r="81" spans="1:5" s="357" customFormat="1" ht="12" customHeight="1">
      <c r="A81" s="362" t="s">
        <v>401</v>
      </c>
      <c r="B81" s="359" t="s">
        <v>402</v>
      </c>
      <c r="C81" s="351"/>
      <c r="D81" s="351"/>
      <c r="E81" s="334"/>
    </row>
    <row r="82" spans="1:5" s="357" customFormat="1" ht="12" customHeight="1" thickBot="1">
      <c r="A82" s="370" t="s">
        <v>403</v>
      </c>
      <c r="B82" s="339" t="s">
        <v>404</v>
      </c>
      <c r="C82" s="351"/>
      <c r="D82" s="351"/>
      <c r="E82" s="334"/>
    </row>
    <row r="83" spans="1:5" s="357" customFormat="1" ht="12" customHeight="1" thickBot="1">
      <c r="A83" s="369" t="s">
        <v>405</v>
      </c>
      <c r="B83" s="337" t="s">
        <v>406</v>
      </c>
      <c r="C83" s="372"/>
      <c r="D83" s="372"/>
      <c r="E83" s="373"/>
    </row>
    <row r="84" spans="1:5" s="357" customFormat="1" ht="12" customHeight="1" thickBot="1">
      <c r="A84" s="369" t="s">
        <v>407</v>
      </c>
      <c r="B84" s="293" t="s">
        <v>408</v>
      </c>
      <c r="C84" s="353">
        <f>+C62+C66+C71+C74+C78+C83</f>
        <v>1198000</v>
      </c>
      <c r="D84" s="353">
        <f>+D62+D66+D71+D74+D78+D83</f>
        <v>488000</v>
      </c>
      <c r="E84" s="366">
        <f>+E62+E66+E71+E74+E78+E83</f>
        <v>488000</v>
      </c>
    </row>
    <row r="85" spans="1:5" s="357" customFormat="1" ht="12" customHeight="1" thickBot="1">
      <c r="A85" s="371" t="s">
        <v>409</v>
      </c>
      <c r="B85" s="296" t="s">
        <v>410</v>
      </c>
      <c r="C85" s="353">
        <f>+C61+C84</f>
        <v>38073000</v>
      </c>
      <c r="D85" s="353">
        <f>+D61+D84</f>
        <v>39684280</v>
      </c>
      <c r="E85" s="366">
        <f>+E61+E84</f>
        <v>37340036</v>
      </c>
    </row>
    <row r="86" spans="1:5" s="357" customFormat="1" ht="12" customHeight="1">
      <c r="A86" s="291"/>
      <c r="B86" s="291"/>
      <c r="C86" s="292"/>
      <c r="D86" s="292"/>
      <c r="E86" s="292"/>
    </row>
    <row r="87" spans="1:5" ht="16.5" customHeight="1">
      <c r="A87" s="646" t="s">
        <v>36</v>
      </c>
      <c r="B87" s="646"/>
      <c r="C87" s="646"/>
      <c r="D87" s="646"/>
      <c r="E87" s="646"/>
    </row>
    <row r="88" spans="1:5" s="363" customFormat="1" ht="16.5" customHeight="1" thickBot="1">
      <c r="A88" s="46" t="s">
        <v>110</v>
      </c>
      <c r="B88" s="46"/>
      <c r="C88" s="324"/>
      <c r="D88" s="324"/>
      <c r="E88" s="324" t="str">
        <f>E2</f>
        <v>Forintban!</v>
      </c>
    </row>
    <row r="89" spans="1:5" s="363" customFormat="1" ht="16.5" customHeight="1">
      <c r="A89" s="647" t="s">
        <v>57</v>
      </c>
      <c r="B89" s="649" t="s">
        <v>173</v>
      </c>
      <c r="C89" s="651" t="str">
        <f>+C3</f>
        <v>2016. évi</v>
      </c>
      <c r="D89" s="651"/>
      <c r="E89" s="652"/>
    </row>
    <row r="90" spans="1:5" ht="37.5" customHeight="1" thickBot="1">
      <c r="A90" s="648"/>
      <c r="B90" s="650"/>
      <c r="C90" s="47" t="s">
        <v>174</v>
      </c>
      <c r="D90" s="47" t="s">
        <v>179</v>
      </c>
      <c r="E90" s="48" t="s">
        <v>180</v>
      </c>
    </row>
    <row r="91" spans="1:5" s="356" customFormat="1" ht="12" customHeight="1" thickBot="1">
      <c r="A91" s="320" t="s">
        <v>411</v>
      </c>
      <c r="B91" s="321" t="s">
        <v>412</v>
      </c>
      <c r="C91" s="321" t="s">
        <v>413</v>
      </c>
      <c r="D91" s="321" t="s">
        <v>414</v>
      </c>
      <c r="E91" s="322" t="s">
        <v>415</v>
      </c>
    </row>
    <row r="92" spans="1:5" ht="12" customHeight="1" thickBot="1">
      <c r="A92" s="317" t="s">
        <v>7</v>
      </c>
      <c r="B92" s="319" t="s">
        <v>417</v>
      </c>
      <c r="C92" s="346">
        <f>SUM(C93:C97)</f>
        <v>76767000</v>
      </c>
      <c r="D92" s="346">
        <f>SUM(D93:D97)</f>
        <v>81412785</v>
      </c>
      <c r="E92" s="301">
        <f>SUM(E93:E97)</f>
        <v>73504382</v>
      </c>
    </row>
    <row r="93" spans="1:5" ht="12" customHeight="1">
      <c r="A93" s="312" t="s">
        <v>69</v>
      </c>
      <c r="B93" s="305" t="s">
        <v>37</v>
      </c>
      <c r="C93" s="77">
        <v>10479000</v>
      </c>
      <c r="D93" s="77">
        <v>11177000</v>
      </c>
      <c r="E93" s="300">
        <v>11135070</v>
      </c>
    </row>
    <row r="94" spans="1:5" ht="12" customHeight="1">
      <c r="A94" s="309" t="s">
        <v>70</v>
      </c>
      <c r="B94" s="303" t="s">
        <v>131</v>
      </c>
      <c r="C94" s="348">
        <v>2907000</v>
      </c>
      <c r="D94" s="348">
        <v>3426000</v>
      </c>
      <c r="E94" s="331">
        <v>3417557</v>
      </c>
    </row>
    <row r="95" spans="1:5" ht="12" customHeight="1">
      <c r="A95" s="309" t="s">
        <v>71</v>
      </c>
      <c r="B95" s="303" t="s">
        <v>98</v>
      </c>
      <c r="C95" s="350">
        <v>42913000</v>
      </c>
      <c r="D95" s="350">
        <v>45522785</v>
      </c>
      <c r="E95" s="333">
        <v>38190279</v>
      </c>
    </row>
    <row r="96" spans="1:5" ht="12" customHeight="1">
      <c r="A96" s="309" t="s">
        <v>72</v>
      </c>
      <c r="B96" s="306" t="s">
        <v>132</v>
      </c>
      <c r="C96" s="350"/>
      <c r="D96" s="350"/>
      <c r="E96" s="333"/>
    </row>
    <row r="97" spans="1:5" ht="12" customHeight="1">
      <c r="A97" s="309" t="s">
        <v>81</v>
      </c>
      <c r="B97" s="314" t="s">
        <v>133</v>
      </c>
      <c r="C97" s="350">
        <v>20468000</v>
      </c>
      <c r="D97" s="350">
        <v>21287000</v>
      </c>
      <c r="E97" s="333">
        <v>20761476</v>
      </c>
    </row>
    <row r="98" spans="1:5" ht="12" customHeight="1">
      <c r="A98" s="309" t="s">
        <v>73</v>
      </c>
      <c r="B98" s="303" t="s">
        <v>418</v>
      </c>
      <c r="C98" s="350"/>
      <c r="D98" s="350"/>
      <c r="E98" s="333"/>
    </row>
    <row r="99" spans="1:5" ht="12" customHeight="1">
      <c r="A99" s="309" t="s">
        <v>74</v>
      </c>
      <c r="B99" s="326" t="s">
        <v>419</v>
      </c>
      <c r="C99" s="350"/>
      <c r="D99" s="350"/>
      <c r="E99" s="333"/>
    </row>
    <row r="100" spans="1:5" ht="12" customHeight="1">
      <c r="A100" s="309" t="s">
        <v>82</v>
      </c>
      <c r="B100" s="327" t="s">
        <v>420</v>
      </c>
      <c r="C100" s="350"/>
      <c r="D100" s="350"/>
      <c r="E100" s="333"/>
    </row>
    <row r="101" spans="1:5" ht="12" customHeight="1">
      <c r="A101" s="309" t="s">
        <v>83</v>
      </c>
      <c r="B101" s="327" t="s">
        <v>421</v>
      </c>
      <c r="C101" s="350"/>
      <c r="D101" s="350"/>
      <c r="E101" s="333"/>
    </row>
    <row r="102" spans="1:5" ht="12" customHeight="1">
      <c r="A102" s="309" t="s">
        <v>84</v>
      </c>
      <c r="B102" s="326" t="s">
        <v>422</v>
      </c>
      <c r="C102" s="350">
        <v>12568000</v>
      </c>
      <c r="D102" s="350">
        <v>12487000</v>
      </c>
      <c r="E102" s="333">
        <v>12401476</v>
      </c>
    </row>
    <row r="103" spans="1:5" ht="12" customHeight="1">
      <c r="A103" s="309" t="s">
        <v>85</v>
      </c>
      <c r="B103" s="326" t="s">
        <v>423</v>
      </c>
      <c r="C103" s="350"/>
      <c r="D103" s="350"/>
      <c r="E103" s="333"/>
    </row>
    <row r="104" spans="1:5" ht="12" customHeight="1">
      <c r="A104" s="309" t="s">
        <v>87</v>
      </c>
      <c r="B104" s="327" t="s">
        <v>424</v>
      </c>
      <c r="C104" s="350"/>
      <c r="D104" s="350"/>
      <c r="E104" s="333"/>
    </row>
    <row r="105" spans="1:5" ht="12" customHeight="1">
      <c r="A105" s="308" t="s">
        <v>134</v>
      </c>
      <c r="B105" s="328" t="s">
        <v>425</v>
      </c>
      <c r="C105" s="350"/>
      <c r="D105" s="350"/>
      <c r="E105" s="333"/>
    </row>
    <row r="106" spans="1:5" ht="12" customHeight="1">
      <c r="A106" s="309" t="s">
        <v>426</v>
      </c>
      <c r="B106" s="328" t="s">
        <v>427</v>
      </c>
      <c r="C106" s="350"/>
      <c r="D106" s="350"/>
      <c r="E106" s="333"/>
    </row>
    <row r="107" spans="1:5" ht="12" customHeight="1" thickBot="1">
      <c r="A107" s="313" t="s">
        <v>428</v>
      </c>
      <c r="B107" s="329" t="s">
        <v>429</v>
      </c>
      <c r="C107" s="78">
        <v>7900000</v>
      </c>
      <c r="D107" s="78">
        <v>8800000</v>
      </c>
      <c r="E107" s="294">
        <v>8360000</v>
      </c>
    </row>
    <row r="108" spans="1:5" ht="12" customHeight="1" thickBot="1">
      <c r="A108" s="315" t="s">
        <v>8</v>
      </c>
      <c r="B108" s="318" t="s">
        <v>430</v>
      </c>
      <c r="C108" s="347">
        <f>+C109+C111+C113</f>
        <v>13745000</v>
      </c>
      <c r="D108" s="347">
        <f>+D109+D111+D113</f>
        <v>14837710</v>
      </c>
      <c r="E108" s="330">
        <f>+E109+E111+E113</f>
        <v>9235665</v>
      </c>
    </row>
    <row r="109" spans="1:5" ht="12" customHeight="1">
      <c r="A109" s="310" t="s">
        <v>75</v>
      </c>
      <c r="B109" s="303" t="s">
        <v>154</v>
      </c>
      <c r="C109" s="349">
        <v>7476000</v>
      </c>
      <c r="D109" s="349">
        <v>7652000</v>
      </c>
      <c r="E109" s="332">
        <v>6405794</v>
      </c>
    </row>
    <row r="110" spans="1:5" ht="12" customHeight="1">
      <c r="A110" s="310" t="s">
        <v>76</v>
      </c>
      <c r="B110" s="307" t="s">
        <v>431</v>
      </c>
      <c r="C110" s="349"/>
      <c r="D110" s="349"/>
      <c r="E110" s="332"/>
    </row>
    <row r="111" spans="1:5" ht="15.75">
      <c r="A111" s="310" t="s">
        <v>77</v>
      </c>
      <c r="B111" s="307" t="s">
        <v>135</v>
      </c>
      <c r="C111" s="348">
        <v>5969000</v>
      </c>
      <c r="D111" s="348">
        <v>6885710</v>
      </c>
      <c r="E111" s="331">
        <v>2829871</v>
      </c>
    </row>
    <row r="112" spans="1:5" ht="12" customHeight="1">
      <c r="A112" s="310" t="s">
        <v>78</v>
      </c>
      <c r="B112" s="307" t="s">
        <v>432</v>
      </c>
      <c r="C112" s="348"/>
      <c r="D112" s="348"/>
      <c r="E112" s="331"/>
    </row>
    <row r="113" spans="1:5" ht="12" customHeight="1">
      <c r="A113" s="310" t="s">
        <v>79</v>
      </c>
      <c r="B113" s="339" t="s">
        <v>156</v>
      </c>
      <c r="C113" s="348">
        <v>300000</v>
      </c>
      <c r="D113" s="348">
        <v>300000</v>
      </c>
      <c r="E113" s="331"/>
    </row>
    <row r="114" spans="1:5" ht="21.75" customHeight="1">
      <c r="A114" s="310" t="s">
        <v>86</v>
      </c>
      <c r="B114" s="338" t="s">
        <v>433</v>
      </c>
      <c r="C114" s="348"/>
      <c r="D114" s="348"/>
      <c r="E114" s="331"/>
    </row>
    <row r="115" spans="1:5" ht="24" customHeight="1">
      <c r="A115" s="310" t="s">
        <v>88</v>
      </c>
      <c r="B115" s="354" t="s">
        <v>434</v>
      </c>
      <c r="C115" s="348"/>
      <c r="D115" s="348"/>
      <c r="E115" s="331"/>
    </row>
    <row r="116" spans="1:5" ht="12" customHeight="1">
      <c r="A116" s="310" t="s">
        <v>136</v>
      </c>
      <c r="B116" s="327" t="s">
        <v>421</v>
      </c>
      <c r="C116" s="348"/>
      <c r="D116" s="348"/>
      <c r="E116" s="331"/>
    </row>
    <row r="117" spans="1:5" ht="12" customHeight="1">
      <c r="A117" s="310" t="s">
        <v>137</v>
      </c>
      <c r="B117" s="327" t="s">
        <v>435</v>
      </c>
      <c r="C117" s="348"/>
      <c r="D117" s="348"/>
      <c r="E117" s="331"/>
    </row>
    <row r="118" spans="1:5" ht="12" customHeight="1">
      <c r="A118" s="310" t="s">
        <v>138</v>
      </c>
      <c r="B118" s="327" t="s">
        <v>436</v>
      </c>
      <c r="C118" s="348"/>
      <c r="D118" s="348"/>
      <c r="E118" s="331"/>
    </row>
    <row r="119" spans="1:5" s="374" customFormat="1" ht="12" customHeight="1">
      <c r="A119" s="310" t="s">
        <v>437</v>
      </c>
      <c r="B119" s="327" t="s">
        <v>424</v>
      </c>
      <c r="C119" s="348">
        <v>300000</v>
      </c>
      <c r="D119" s="348">
        <v>300000</v>
      </c>
      <c r="E119" s="331"/>
    </row>
    <row r="120" spans="1:5" ht="12" customHeight="1">
      <c r="A120" s="310" t="s">
        <v>438</v>
      </c>
      <c r="B120" s="327" t="s">
        <v>439</v>
      </c>
      <c r="C120" s="348"/>
      <c r="D120" s="348"/>
      <c r="E120" s="331"/>
    </row>
    <row r="121" spans="1:5" ht="12" customHeight="1" thickBot="1">
      <c r="A121" s="308" t="s">
        <v>440</v>
      </c>
      <c r="B121" s="327" t="s">
        <v>441</v>
      </c>
      <c r="C121" s="350"/>
      <c r="D121" s="350"/>
      <c r="E121" s="333"/>
    </row>
    <row r="122" spans="1:5" ht="12" customHeight="1" thickBot="1">
      <c r="A122" s="315" t="s">
        <v>9</v>
      </c>
      <c r="B122" s="323" t="s">
        <v>442</v>
      </c>
      <c r="C122" s="347">
        <f>+C123+C124</f>
        <v>0</v>
      </c>
      <c r="D122" s="347">
        <f>+D123+D124</f>
        <v>0</v>
      </c>
      <c r="E122" s="330">
        <f>+E123+E124</f>
        <v>0</v>
      </c>
    </row>
    <row r="123" spans="1:5" ht="12" customHeight="1">
      <c r="A123" s="310" t="s">
        <v>58</v>
      </c>
      <c r="B123" s="304" t="s">
        <v>45</v>
      </c>
      <c r="C123" s="349"/>
      <c r="D123" s="349"/>
      <c r="E123" s="332"/>
    </row>
    <row r="124" spans="1:5" ht="12" customHeight="1" thickBot="1">
      <c r="A124" s="311" t="s">
        <v>59</v>
      </c>
      <c r="B124" s="307" t="s">
        <v>46</v>
      </c>
      <c r="C124" s="350"/>
      <c r="D124" s="350"/>
      <c r="E124" s="333"/>
    </row>
    <row r="125" spans="1:5" ht="12" customHeight="1" thickBot="1">
      <c r="A125" s="315" t="s">
        <v>10</v>
      </c>
      <c r="B125" s="323" t="s">
        <v>443</v>
      </c>
      <c r="C125" s="347">
        <f>+C92+C108+C122</f>
        <v>90512000</v>
      </c>
      <c r="D125" s="347">
        <f>+D92+D108+D122</f>
        <v>96250495</v>
      </c>
      <c r="E125" s="330">
        <f>+E92+E108+E122</f>
        <v>82740047</v>
      </c>
    </row>
    <row r="126" spans="1:5" ht="12" customHeight="1" thickBot="1">
      <c r="A126" s="315" t="s">
        <v>11</v>
      </c>
      <c r="B126" s="323" t="s">
        <v>444</v>
      </c>
      <c r="C126" s="347">
        <f>+C127+C128+C129</f>
        <v>0</v>
      </c>
      <c r="D126" s="347">
        <f>+D127+D128+D129</f>
        <v>0</v>
      </c>
      <c r="E126" s="330">
        <f>+E127+E128+E129</f>
        <v>0</v>
      </c>
    </row>
    <row r="127" spans="1:5" ht="12" customHeight="1">
      <c r="A127" s="310" t="s">
        <v>62</v>
      </c>
      <c r="B127" s="304" t="s">
        <v>445</v>
      </c>
      <c r="C127" s="348"/>
      <c r="D127" s="348"/>
      <c r="E127" s="331"/>
    </row>
    <row r="128" spans="1:5" ht="12" customHeight="1">
      <c r="A128" s="310" t="s">
        <v>63</v>
      </c>
      <c r="B128" s="304" t="s">
        <v>446</v>
      </c>
      <c r="C128" s="348"/>
      <c r="D128" s="348"/>
      <c r="E128" s="331"/>
    </row>
    <row r="129" spans="1:5" ht="12" customHeight="1" thickBot="1">
      <c r="A129" s="308" t="s">
        <v>64</v>
      </c>
      <c r="B129" s="302" t="s">
        <v>447</v>
      </c>
      <c r="C129" s="348"/>
      <c r="D129" s="348"/>
      <c r="E129" s="331"/>
    </row>
    <row r="130" spans="1:5" ht="12" customHeight="1" thickBot="1">
      <c r="A130" s="315" t="s">
        <v>12</v>
      </c>
      <c r="B130" s="323" t="s">
        <v>448</v>
      </c>
      <c r="C130" s="347">
        <f>+C131+C132+C134+C133</f>
        <v>0</v>
      </c>
      <c r="D130" s="347">
        <f>+D131+D132+D134+D133</f>
        <v>0</v>
      </c>
      <c r="E130" s="330">
        <f>+E131+E132+E134+E133</f>
        <v>0</v>
      </c>
    </row>
    <row r="131" spans="1:5" ht="12" customHeight="1">
      <c r="A131" s="310" t="s">
        <v>65</v>
      </c>
      <c r="B131" s="304" t="s">
        <v>449</v>
      </c>
      <c r="C131" s="348"/>
      <c r="D131" s="348"/>
      <c r="E131" s="331"/>
    </row>
    <row r="132" spans="1:5" ht="12" customHeight="1">
      <c r="A132" s="310" t="s">
        <v>66</v>
      </c>
      <c r="B132" s="304" t="s">
        <v>450</v>
      </c>
      <c r="C132" s="348"/>
      <c r="D132" s="348"/>
      <c r="E132" s="331"/>
    </row>
    <row r="133" spans="1:5" ht="12" customHeight="1">
      <c r="A133" s="310" t="s">
        <v>345</v>
      </c>
      <c r="B133" s="304" t="s">
        <v>451</v>
      </c>
      <c r="C133" s="348"/>
      <c r="D133" s="348"/>
      <c r="E133" s="331"/>
    </row>
    <row r="134" spans="1:5" ht="12" customHeight="1" thickBot="1">
      <c r="A134" s="308" t="s">
        <v>347</v>
      </c>
      <c r="B134" s="302" t="s">
        <v>452</v>
      </c>
      <c r="C134" s="348"/>
      <c r="D134" s="348"/>
      <c r="E134" s="331"/>
    </row>
    <row r="135" spans="1:5" ht="12" customHeight="1" thickBot="1">
      <c r="A135" s="315" t="s">
        <v>13</v>
      </c>
      <c r="B135" s="323" t="s">
        <v>453</v>
      </c>
      <c r="C135" s="353">
        <f>+C136+C137+C138+C139</f>
        <v>0</v>
      </c>
      <c r="D135" s="353">
        <f>+D136+D137+D138+D139</f>
        <v>0</v>
      </c>
      <c r="E135" s="366">
        <f>+E136+E137+E138+E139</f>
        <v>0</v>
      </c>
    </row>
    <row r="136" spans="1:5" ht="12" customHeight="1">
      <c r="A136" s="310" t="s">
        <v>67</v>
      </c>
      <c r="B136" s="304" t="s">
        <v>454</v>
      </c>
      <c r="C136" s="348"/>
      <c r="D136" s="348"/>
      <c r="E136" s="331"/>
    </row>
    <row r="137" spans="1:5" ht="12" customHeight="1">
      <c r="A137" s="310" t="s">
        <v>68</v>
      </c>
      <c r="B137" s="304" t="s">
        <v>455</v>
      </c>
      <c r="C137" s="348"/>
      <c r="D137" s="348"/>
      <c r="E137" s="331"/>
    </row>
    <row r="138" spans="1:5" ht="12" customHeight="1">
      <c r="A138" s="310" t="s">
        <v>354</v>
      </c>
      <c r="B138" s="304" t="s">
        <v>456</v>
      </c>
      <c r="C138" s="348"/>
      <c r="D138" s="348"/>
      <c r="E138" s="331"/>
    </row>
    <row r="139" spans="1:5" ht="12" customHeight="1" thickBot="1">
      <c r="A139" s="308" t="s">
        <v>356</v>
      </c>
      <c r="B139" s="302" t="s">
        <v>457</v>
      </c>
      <c r="C139" s="348"/>
      <c r="D139" s="348"/>
      <c r="E139" s="331"/>
    </row>
    <row r="140" spans="1:9" ht="15" customHeight="1" thickBot="1">
      <c r="A140" s="315" t="s">
        <v>14</v>
      </c>
      <c r="B140" s="323" t="s">
        <v>458</v>
      </c>
      <c r="C140" s="79">
        <f>+C141+C142+C143+C144</f>
        <v>0</v>
      </c>
      <c r="D140" s="79">
        <f>+D141+D142+D143+D144</f>
        <v>0</v>
      </c>
      <c r="E140" s="299">
        <f>+E141+E142+E143+E144</f>
        <v>0</v>
      </c>
      <c r="F140" s="364"/>
      <c r="G140" s="365"/>
      <c r="H140" s="365"/>
      <c r="I140" s="365"/>
    </row>
    <row r="141" spans="1:5" s="357" customFormat="1" ht="12.75" customHeight="1">
      <c r="A141" s="310" t="s">
        <v>129</v>
      </c>
      <c r="B141" s="304" t="s">
        <v>459</v>
      </c>
      <c r="C141" s="348"/>
      <c r="D141" s="348"/>
      <c r="E141" s="331"/>
    </row>
    <row r="142" spans="1:5" ht="12.75" customHeight="1">
      <c r="A142" s="310" t="s">
        <v>130</v>
      </c>
      <c r="B142" s="304" t="s">
        <v>460</v>
      </c>
      <c r="C142" s="348"/>
      <c r="D142" s="348"/>
      <c r="E142" s="331"/>
    </row>
    <row r="143" spans="1:5" ht="12.75" customHeight="1">
      <c r="A143" s="310" t="s">
        <v>155</v>
      </c>
      <c r="B143" s="304" t="s">
        <v>461</v>
      </c>
      <c r="C143" s="348"/>
      <c r="D143" s="348"/>
      <c r="E143" s="331"/>
    </row>
    <row r="144" spans="1:5" ht="12.75" customHeight="1" thickBot="1">
      <c r="A144" s="310" t="s">
        <v>362</v>
      </c>
      <c r="B144" s="304" t="s">
        <v>462</v>
      </c>
      <c r="C144" s="348"/>
      <c r="D144" s="348"/>
      <c r="E144" s="331"/>
    </row>
    <row r="145" spans="1:5" ht="16.5" thickBot="1">
      <c r="A145" s="315" t="s">
        <v>15</v>
      </c>
      <c r="B145" s="323" t="s">
        <v>463</v>
      </c>
      <c r="C145" s="297">
        <f>+C126+C130+C135+C140</f>
        <v>0</v>
      </c>
      <c r="D145" s="297">
        <f>+D126+D130+D135+D140</f>
        <v>0</v>
      </c>
      <c r="E145" s="298">
        <f>+E126+E130+E135+E140</f>
        <v>0</v>
      </c>
    </row>
    <row r="146" spans="1:5" ht="16.5" thickBot="1">
      <c r="A146" s="340" t="s">
        <v>16</v>
      </c>
      <c r="B146" s="343" t="s">
        <v>464</v>
      </c>
      <c r="C146" s="297">
        <f>+C125+C145</f>
        <v>90512000</v>
      </c>
      <c r="D146" s="297">
        <f>+D125+D145</f>
        <v>96250495</v>
      </c>
      <c r="E146" s="298">
        <f>+E125+E145</f>
        <v>82740047</v>
      </c>
    </row>
    <row r="148" spans="1:5" ht="18.75" customHeight="1">
      <c r="A148" s="645" t="s">
        <v>465</v>
      </c>
      <c r="B148" s="645"/>
      <c r="C148" s="645"/>
      <c r="D148" s="645"/>
      <c r="E148" s="645"/>
    </row>
    <row r="149" spans="1:5" ht="13.5" customHeight="1" thickBot="1">
      <c r="A149" s="325" t="s">
        <v>111</v>
      </c>
      <c r="B149" s="325"/>
      <c r="C149" s="355"/>
      <c r="E149" s="342" t="str">
        <f>E88</f>
        <v>Forintban!</v>
      </c>
    </row>
    <row r="150" spans="1:5" ht="21.75" thickBot="1">
      <c r="A150" s="315">
        <v>1</v>
      </c>
      <c r="B150" s="318" t="s">
        <v>466</v>
      </c>
      <c r="C150" s="341">
        <f>+C61-C125</f>
        <v>-53637000</v>
      </c>
      <c r="D150" s="341">
        <f>+D61-D125</f>
        <v>-57054215</v>
      </c>
      <c r="E150" s="341">
        <f>+E61-E125</f>
        <v>-45888011</v>
      </c>
    </row>
    <row r="151" spans="1:5" ht="21.75" thickBot="1">
      <c r="A151" s="315" t="s">
        <v>8</v>
      </c>
      <c r="B151" s="318" t="s">
        <v>467</v>
      </c>
      <c r="C151" s="341">
        <f>+C84-C145</f>
        <v>1198000</v>
      </c>
      <c r="D151" s="341">
        <f>+D84-D145</f>
        <v>488000</v>
      </c>
      <c r="E151" s="341">
        <f>+E84-E145</f>
        <v>488000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44" customFormat="1" ht="12.75" customHeight="1">
      <c r="C161" s="345"/>
      <c r="D161" s="345"/>
      <c r="E161" s="345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Balatonszárszói Önkormányzat
2016. ÉVI ZÁRSZÁMADÁS
ÖNKÉNT VÁLLALT FELADATAINAK MÉRLEGE
&amp;R&amp;"Times New Roman CE,Félkövér dőlt"&amp;11 1.3. melléklet a 9/2017. (V.30.)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9.50390625" style="344" customWidth="1"/>
    <col min="2" max="2" width="60.875" style="344" customWidth="1"/>
    <col min="3" max="5" width="15.875" style="345" customWidth="1"/>
    <col min="6" max="16384" width="9.375" style="355" customWidth="1"/>
  </cols>
  <sheetData>
    <row r="1" spans="1:5" ht="15.75" customHeight="1">
      <c r="A1" s="646" t="s">
        <v>4</v>
      </c>
      <c r="B1" s="646"/>
      <c r="C1" s="646"/>
      <c r="D1" s="646"/>
      <c r="E1" s="646"/>
    </row>
    <row r="2" spans="1:5" ht="15.75" customHeight="1" thickBot="1">
      <c r="A2" s="45" t="s">
        <v>109</v>
      </c>
      <c r="B2" s="45"/>
      <c r="C2" s="342"/>
      <c r="D2" s="342"/>
      <c r="E2" s="342" t="str">
        <f>'1.3.sz.mell.'!E2</f>
        <v>Forintban!</v>
      </c>
    </row>
    <row r="3" spans="1:5" ht="15.75" customHeight="1">
      <c r="A3" s="647" t="s">
        <v>57</v>
      </c>
      <c r="B3" s="649" t="s">
        <v>6</v>
      </c>
      <c r="C3" s="651" t="str">
        <f>+'1.1.sz.mell.'!C3:E3</f>
        <v>2016. évi</v>
      </c>
      <c r="D3" s="651"/>
      <c r="E3" s="652"/>
    </row>
    <row r="4" spans="1:5" ht="37.5" customHeight="1" thickBot="1">
      <c r="A4" s="648"/>
      <c r="B4" s="650"/>
      <c r="C4" s="47" t="s">
        <v>174</v>
      </c>
      <c r="D4" s="47" t="s">
        <v>179</v>
      </c>
      <c r="E4" s="48" t="s">
        <v>180</v>
      </c>
    </row>
    <row r="5" spans="1:5" s="356" customFormat="1" ht="12" customHeight="1" thickBot="1">
      <c r="A5" s="320" t="s">
        <v>411</v>
      </c>
      <c r="B5" s="321" t="s">
        <v>412</v>
      </c>
      <c r="C5" s="321" t="s">
        <v>413</v>
      </c>
      <c r="D5" s="321" t="s">
        <v>414</v>
      </c>
      <c r="E5" s="367" t="s">
        <v>415</v>
      </c>
    </row>
    <row r="6" spans="1:5" s="357" customFormat="1" ht="12" customHeight="1" thickBot="1">
      <c r="A6" s="315" t="s">
        <v>7</v>
      </c>
      <c r="B6" s="316" t="s">
        <v>303</v>
      </c>
      <c r="C6" s="347">
        <f>SUM(C7:C12)</f>
        <v>0</v>
      </c>
      <c r="D6" s="347">
        <f>SUM(D7:D12)</f>
        <v>0</v>
      </c>
      <c r="E6" s="330">
        <f>SUM(E7:E12)</f>
        <v>0</v>
      </c>
    </row>
    <row r="7" spans="1:5" s="357" customFormat="1" ht="12" customHeight="1">
      <c r="A7" s="310" t="s">
        <v>69</v>
      </c>
      <c r="B7" s="358" t="s">
        <v>304</v>
      </c>
      <c r="C7" s="349"/>
      <c r="D7" s="349"/>
      <c r="E7" s="332"/>
    </row>
    <row r="8" spans="1:5" s="357" customFormat="1" ht="12" customHeight="1">
      <c r="A8" s="309" t="s">
        <v>70</v>
      </c>
      <c r="B8" s="359" t="s">
        <v>305</v>
      </c>
      <c r="C8" s="348"/>
      <c r="D8" s="348"/>
      <c r="E8" s="331"/>
    </row>
    <row r="9" spans="1:5" s="357" customFormat="1" ht="12" customHeight="1">
      <c r="A9" s="309" t="s">
        <v>71</v>
      </c>
      <c r="B9" s="359" t="s">
        <v>306</v>
      </c>
      <c r="C9" s="348"/>
      <c r="D9" s="348"/>
      <c r="E9" s="331"/>
    </row>
    <row r="10" spans="1:5" s="357" customFormat="1" ht="12" customHeight="1">
      <c r="A10" s="309" t="s">
        <v>72</v>
      </c>
      <c r="B10" s="359" t="s">
        <v>307</v>
      </c>
      <c r="C10" s="348"/>
      <c r="D10" s="348"/>
      <c r="E10" s="331"/>
    </row>
    <row r="11" spans="1:5" s="357" customFormat="1" ht="12" customHeight="1">
      <c r="A11" s="309" t="s">
        <v>105</v>
      </c>
      <c r="B11" s="359" t="s">
        <v>308</v>
      </c>
      <c r="C11" s="348"/>
      <c r="D11" s="348"/>
      <c r="E11" s="331"/>
    </row>
    <row r="12" spans="1:5" s="357" customFormat="1" ht="12" customHeight="1" thickBot="1">
      <c r="A12" s="311" t="s">
        <v>73</v>
      </c>
      <c r="B12" s="360" t="s">
        <v>309</v>
      </c>
      <c r="C12" s="350"/>
      <c r="D12" s="350"/>
      <c r="E12" s="333"/>
    </row>
    <row r="13" spans="1:5" s="357" customFormat="1" ht="12" customHeight="1" thickBot="1">
      <c r="A13" s="315" t="s">
        <v>8</v>
      </c>
      <c r="B13" s="337" t="s">
        <v>310</v>
      </c>
      <c r="C13" s="347">
        <f>SUM(C14:C18)</f>
        <v>0</v>
      </c>
      <c r="D13" s="347">
        <f>SUM(D14:D18)</f>
        <v>0</v>
      </c>
      <c r="E13" s="330">
        <f>SUM(E14:E18)</f>
        <v>0</v>
      </c>
    </row>
    <row r="14" spans="1:5" s="357" customFormat="1" ht="12" customHeight="1">
      <c r="A14" s="310" t="s">
        <v>75</v>
      </c>
      <c r="B14" s="358" t="s">
        <v>311</v>
      </c>
      <c r="C14" s="349"/>
      <c r="D14" s="349"/>
      <c r="E14" s="332"/>
    </row>
    <row r="15" spans="1:5" s="357" customFormat="1" ht="12" customHeight="1">
      <c r="A15" s="309" t="s">
        <v>76</v>
      </c>
      <c r="B15" s="359" t="s">
        <v>312</v>
      </c>
      <c r="C15" s="348"/>
      <c r="D15" s="348"/>
      <c r="E15" s="331"/>
    </row>
    <row r="16" spans="1:5" s="357" customFormat="1" ht="12" customHeight="1">
      <c r="A16" s="309" t="s">
        <v>77</v>
      </c>
      <c r="B16" s="359" t="s">
        <v>313</v>
      </c>
      <c r="C16" s="348"/>
      <c r="D16" s="348"/>
      <c r="E16" s="331"/>
    </row>
    <row r="17" spans="1:5" s="357" customFormat="1" ht="12" customHeight="1">
      <c r="A17" s="309" t="s">
        <v>78</v>
      </c>
      <c r="B17" s="359" t="s">
        <v>314</v>
      </c>
      <c r="C17" s="348"/>
      <c r="D17" s="348"/>
      <c r="E17" s="331"/>
    </row>
    <row r="18" spans="1:5" s="357" customFormat="1" ht="12" customHeight="1">
      <c r="A18" s="309" t="s">
        <v>79</v>
      </c>
      <c r="B18" s="359" t="s">
        <v>315</v>
      </c>
      <c r="C18" s="348"/>
      <c r="D18" s="348"/>
      <c r="E18" s="331"/>
    </row>
    <row r="19" spans="1:5" s="357" customFormat="1" ht="12" customHeight="1" thickBot="1">
      <c r="A19" s="311" t="s">
        <v>86</v>
      </c>
      <c r="B19" s="360" t="s">
        <v>316</v>
      </c>
      <c r="C19" s="350"/>
      <c r="D19" s="350"/>
      <c r="E19" s="333"/>
    </row>
    <row r="20" spans="1:5" s="357" customFormat="1" ht="12" customHeight="1" thickBot="1">
      <c r="A20" s="315" t="s">
        <v>9</v>
      </c>
      <c r="B20" s="316" t="s">
        <v>317</v>
      </c>
      <c r="C20" s="347">
        <f>SUM(C21:C25)</f>
        <v>0</v>
      </c>
      <c r="D20" s="347">
        <f>SUM(D21:D25)</f>
        <v>0</v>
      </c>
      <c r="E20" s="330">
        <f>SUM(E21:E25)</f>
        <v>0</v>
      </c>
    </row>
    <row r="21" spans="1:5" s="357" customFormat="1" ht="12" customHeight="1">
      <c r="A21" s="310" t="s">
        <v>58</v>
      </c>
      <c r="B21" s="358" t="s">
        <v>318</v>
      </c>
      <c r="C21" s="349"/>
      <c r="D21" s="349"/>
      <c r="E21" s="332"/>
    </row>
    <row r="22" spans="1:5" s="357" customFormat="1" ht="12" customHeight="1">
      <c r="A22" s="309" t="s">
        <v>59</v>
      </c>
      <c r="B22" s="359" t="s">
        <v>319</v>
      </c>
      <c r="C22" s="348"/>
      <c r="D22" s="348"/>
      <c r="E22" s="331"/>
    </row>
    <row r="23" spans="1:5" s="357" customFormat="1" ht="12" customHeight="1">
      <c r="A23" s="309" t="s">
        <v>60</v>
      </c>
      <c r="B23" s="359" t="s">
        <v>320</v>
      </c>
      <c r="C23" s="348"/>
      <c r="D23" s="348"/>
      <c r="E23" s="331"/>
    </row>
    <row r="24" spans="1:5" s="357" customFormat="1" ht="12" customHeight="1">
      <c r="A24" s="309" t="s">
        <v>61</v>
      </c>
      <c r="B24" s="359" t="s">
        <v>321</v>
      </c>
      <c r="C24" s="348"/>
      <c r="D24" s="348"/>
      <c r="E24" s="331"/>
    </row>
    <row r="25" spans="1:5" s="357" customFormat="1" ht="12" customHeight="1">
      <c r="A25" s="309" t="s">
        <v>119</v>
      </c>
      <c r="B25" s="359" t="s">
        <v>322</v>
      </c>
      <c r="C25" s="348"/>
      <c r="D25" s="348"/>
      <c r="E25" s="331"/>
    </row>
    <row r="26" spans="1:5" s="357" customFormat="1" ht="12" customHeight="1" thickBot="1">
      <c r="A26" s="311" t="s">
        <v>120</v>
      </c>
      <c r="B26" s="360" t="s">
        <v>323</v>
      </c>
      <c r="C26" s="350"/>
      <c r="D26" s="350"/>
      <c r="E26" s="333"/>
    </row>
    <row r="27" spans="1:5" s="357" customFormat="1" ht="12" customHeight="1" thickBot="1">
      <c r="A27" s="315" t="s">
        <v>121</v>
      </c>
      <c r="B27" s="316" t="s">
        <v>692</v>
      </c>
      <c r="C27" s="353">
        <f>SUM(C28:C33)</f>
        <v>0</v>
      </c>
      <c r="D27" s="353">
        <f>SUM(D28:D33)</f>
        <v>0</v>
      </c>
      <c r="E27" s="366">
        <f>SUM(E28:E33)</f>
        <v>0</v>
      </c>
    </row>
    <row r="28" spans="1:5" s="357" customFormat="1" ht="12" customHeight="1">
      <c r="A28" s="310" t="s">
        <v>324</v>
      </c>
      <c r="B28" s="358" t="s">
        <v>696</v>
      </c>
      <c r="C28" s="349"/>
      <c r="D28" s="349">
        <f>+D29+D30</f>
        <v>0</v>
      </c>
      <c r="E28" s="332">
        <f>+E29+E30</f>
        <v>0</v>
      </c>
    </row>
    <row r="29" spans="1:5" s="357" customFormat="1" ht="12" customHeight="1">
      <c r="A29" s="309" t="s">
        <v>325</v>
      </c>
      <c r="B29" s="359" t="s">
        <v>697</v>
      </c>
      <c r="C29" s="348"/>
      <c r="D29" s="348"/>
      <c r="E29" s="331"/>
    </row>
    <row r="30" spans="1:5" s="357" customFormat="1" ht="12" customHeight="1">
      <c r="A30" s="309" t="s">
        <v>326</v>
      </c>
      <c r="B30" s="359" t="s">
        <v>698</v>
      </c>
      <c r="C30" s="348"/>
      <c r="D30" s="348"/>
      <c r="E30" s="331"/>
    </row>
    <row r="31" spans="1:5" s="357" customFormat="1" ht="12" customHeight="1">
      <c r="A31" s="309" t="s">
        <v>693</v>
      </c>
      <c r="B31" s="359" t="s">
        <v>699</v>
      </c>
      <c r="C31" s="348"/>
      <c r="D31" s="348"/>
      <c r="E31" s="331"/>
    </row>
    <row r="32" spans="1:5" s="357" customFormat="1" ht="12" customHeight="1">
      <c r="A32" s="309" t="s">
        <v>694</v>
      </c>
      <c r="B32" s="359" t="s">
        <v>327</v>
      </c>
      <c r="C32" s="348"/>
      <c r="D32" s="348"/>
      <c r="E32" s="331"/>
    </row>
    <row r="33" spans="1:5" s="357" customFormat="1" ht="12" customHeight="1" thickBot="1">
      <c r="A33" s="311" t="s">
        <v>695</v>
      </c>
      <c r="B33" s="339" t="s">
        <v>328</v>
      </c>
      <c r="C33" s="350"/>
      <c r="D33" s="350"/>
      <c r="E33" s="333"/>
    </row>
    <row r="34" spans="1:5" s="357" customFormat="1" ht="12" customHeight="1" thickBot="1">
      <c r="A34" s="315" t="s">
        <v>11</v>
      </c>
      <c r="B34" s="316" t="s">
        <v>329</v>
      </c>
      <c r="C34" s="347">
        <f>SUM(C35:C44)</f>
        <v>0</v>
      </c>
      <c r="D34" s="347">
        <f>SUM(D35:D44)</f>
        <v>0</v>
      </c>
      <c r="E34" s="330">
        <f>SUM(E35:E44)</f>
        <v>0</v>
      </c>
    </row>
    <row r="35" spans="1:5" s="357" customFormat="1" ht="12" customHeight="1">
      <c r="A35" s="310" t="s">
        <v>62</v>
      </c>
      <c r="B35" s="358" t="s">
        <v>330</v>
      </c>
      <c r="C35" s="349"/>
      <c r="D35" s="349"/>
      <c r="E35" s="332"/>
    </row>
    <row r="36" spans="1:5" s="357" customFormat="1" ht="12" customHeight="1">
      <c r="A36" s="309" t="s">
        <v>63</v>
      </c>
      <c r="B36" s="359" t="s">
        <v>331</v>
      </c>
      <c r="C36" s="348"/>
      <c r="D36" s="348"/>
      <c r="E36" s="331"/>
    </row>
    <row r="37" spans="1:5" s="357" customFormat="1" ht="12" customHeight="1">
      <c r="A37" s="309" t="s">
        <v>64</v>
      </c>
      <c r="B37" s="359" t="s">
        <v>332</v>
      </c>
      <c r="C37" s="348"/>
      <c r="D37" s="348"/>
      <c r="E37" s="331"/>
    </row>
    <row r="38" spans="1:5" s="357" customFormat="1" ht="12" customHeight="1">
      <c r="A38" s="309" t="s">
        <v>123</v>
      </c>
      <c r="B38" s="359" t="s">
        <v>333</v>
      </c>
      <c r="C38" s="348"/>
      <c r="D38" s="348"/>
      <c r="E38" s="331"/>
    </row>
    <row r="39" spans="1:5" s="357" customFormat="1" ht="12" customHeight="1">
      <c r="A39" s="309" t="s">
        <v>124</v>
      </c>
      <c r="B39" s="359" t="s">
        <v>334</v>
      </c>
      <c r="C39" s="348"/>
      <c r="D39" s="348"/>
      <c r="E39" s="331"/>
    </row>
    <row r="40" spans="1:5" s="357" customFormat="1" ht="12" customHeight="1">
      <c r="A40" s="309" t="s">
        <v>125</v>
      </c>
      <c r="B40" s="359" t="s">
        <v>335</v>
      </c>
      <c r="C40" s="348"/>
      <c r="D40" s="348"/>
      <c r="E40" s="331"/>
    </row>
    <row r="41" spans="1:5" s="357" customFormat="1" ht="12" customHeight="1">
      <c r="A41" s="309" t="s">
        <v>126</v>
      </c>
      <c r="B41" s="359" t="s">
        <v>336</v>
      </c>
      <c r="C41" s="348"/>
      <c r="D41" s="348"/>
      <c r="E41" s="331"/>
    </row>
    <row r="42" spans="1:5" s="357" customFormat="1" ht="12" customHeight="1">
      <c r="A42" s="309" t="s">
        <v>127</v>
      </c>
      <c r="B42" s="359" t="s">
        <v>337</v>
      </c>
      <c r="C42" s="348"/>
      <c r="D42" s="348"/>
      <c r="E42" s="331"/>
    </row>
    <row r="43" spans="1:5" s="357" customFormat="1" ht="12" customHeight="1">
      <c r="A43" s="309" t="s">
        <v>338</v>
      </c>
      <c r="B43" s="359" t="s">
        <v>339</v>
      </c>
      <c r="C43" s="351"/>
      <c r="D43" s="351"/>
      <c r="E43" s="334"/>
    </row>
    <row r="44" spans="1:5" s="357" customFormat="1" ht="12" customHeight="1" thickBot="1">
      <c r="A44" s="311" t="s">
        <v>340</v>
      </c>
      <c r="B44" s="360" t="s">
        <v>341</v>
      </c>
      <c r="C44" s="352"/>
      <c r="D44" s="352"/>
      <c r="E44" s="335"/>
    </row>
    <row r="45" spans="1:5" s="357" customFormat="1" ht="12" customHeight="1" thickBot="1">
      <c r="A45" s="315" t="s">
        <v>12</v>
      </c>
      <c r="B45" s="316" t="s">
        <v>342</v>
      </c>
      <c r="C45" s="347">
        <f>SUM(C46:C50)</f>
        <v>0</v>
      </c>
      <c r="D45" s="347">
        <f>SUM(D46:D50)</f>
        <v>0</v>
      </c>
      <c r="E45" s="330">
        <f>SUM(E46:E50)</f>
        <v>0</v>
      </c>
    </row>
    <row r="46" spans="1:5" s="357" customFormat="1" ht="12" customHeight="1">
      <c r="A46" s="310" t="s">
        <v>65</v>
      </c>
      <c r="B46" s="358" t="s">
        <v>343</v>
      </c>
      <c r="C46" s="368"/>
      <c r="D46" s="368"/>
      <c r="E46" s="336"/>
    </row>
    <row r="47" spans="1:5" s="357" customFormat="1" ht="12" customHeight="1">
      <c r="A47" s="309" t="s">
        <v>66</v>
      </c>
      <c r="B47" s="359" t="s">
        <v>344</v>
      </c>
      <c r="C47" s="351"/>
      <c r="D47" s="351"/>
      <c r="E47" s="334"/>
    </row>
    <row r="48" spans="1:5" s="357" customFormat="1" ht="12" customHeight="1">
      <c r="A48" s="309" t="s">
        <v>345</v>
      </c>
      <c r="B48" s="359" t="s">
        <v>346</v>
      </c>
      <c r="C48" s="351"/>
      <c r="D48" s="351"/>
      <c r="E48" s="334"/>
    </row>
    <row r="49" spans="1:5" s="357" customFormat="1" ht="12" customHeight="1">
      <c r="A49" s="309" t="s">
        <v>347</v>
      </c>
      <c r="B49" s="359" t="s">
        <v>348</v>
      </c>
      <c r="C49" s="351"/>
      <c r="D49" s="351"/>
      <c r="E49" s="334"/>
    </row>
    <row r="50" spans="1:5" s="357" customFormat="1" ht="12" customHeight="1" thickBot="1">
      <c r="A50" s="311" t="s">
        <v>349</v>
      </c>
      <c r="B50" s="360" t="s">
        <v>350</v>
      </c>
      <c r="C50" s="352"/>
      <c r="D50" s="352"/>
      <c r="E50" s="335"/>
    </row>
    <row r="51" spans="1:5" s="357" customFormat="1" ht="17.25" customHeight="1" thickBot="1">
      <c r="A51" s="315" t="s">
        <v>128</v>
      </c>
      <c r="B51" s="316" t="s">
        <v>351</v>
      </c>
      <c r="C51" s="347">
        <f>SUM(C52:C54)</f>
        <v>0</v>
      </c>
      <c r="D51" s="347">
        <f>SUM(D52:D54)</f>
        <v>0</v>
      </c>
      <c r="E51" s="330">
        <f>SUM(E52:E54)</f>
        <v>0</v>
      </c>
    </row>
    <row r="52" spans="1:5" s="357" customFormat="1" ht="12" customHeight="1">
      <c r="A52" s="310" t="s">
        <v>67</v>
      </c>
      <c r="B52" s="358" t="s">
        <v>352</v>
      </c>
      <c r="C52" s="349"/>
      <c r="D52" s="349"/>
      <c r="E52" s="332"/>
    </row>
    <row r="53" spans="1:5" s="357" customFormat="1" ht="12" customHeight="1">
      <c r="A53" s="309" t="s">
        <v>68</v>
      </c>
      <c r="B53" s="359" t="s">
        <v>353</v>
      </c>
      <c r="C53" s="348"/>
      <c r="D53" s="348"/>
      <c r="E53" s="331"/>
    </row>
    <row r="54" spans="1:5" s="357" customFormat="1" ht="12" customHeight="1">
      <c r="A54" s="309" t="s">
        <v>354</v>
      </c>
      <c r="B54" s="359" t="s">
        <v>355</v>
      </c>
      <c r="C54" s="348"/>
      <c r="D54" s="348"/>
      <c r="E54" s="331"/>
    </row>
    <row r="55" spans="1:5" s="357" customFormat="1" ht="12" customHeight="1" thickBot="1">
      <c r="A55" s="311" t="s">
        <v>356</v>
      </c>
      <c r="B55" s="360" t="s">
        <v>357</v>
      </c>
      <c r="C55" s="350"/>
      <c r="D55" s="350"/>
      <c r="E55" s="333"/>
    </row>
    <row r="56" spans="1:5" s="357" customFormat="1" ht="12" customHeight="1" thickBot="1">
      <c r="A56" s="315" t="s">
        <v>14</v>
      </c>
      <c r="B56" s="337" t="s">
        <v>358</v>
      </c>
      <c r="C56" s="347">
        <f>SUM(C57:C59)</f>
        <v>0</v>
      </c>
      <c r="D56" s="347">
        <f>SUM(D57:D59)</f>
        <v>0</v>
      </c>
      <c r="E56" s="330">
        <f>SUM(E57:E59)</f>
        <v>0</v>
      </c>
    </row>
    <row r="57" spans="1:5" s="357" customFormat="1" ht="12" customHeight="1">
      <c r="A57" s="310" t="s">
        <v>129</v>
      </c>
      <c r="B57" s="358" t="s">
        <v>359</v>
      </c>
      <c r="C57" s="351"/>
      <c r="D57" s="351"/>
      <c r="E57" s="334"/>
    </row>
    <row r="58" spans="1:5" s="357" customFormat="1" ht="12" customHeight="1">
      <c r="A58" s="309" t="s">
        <v>130</v>
      </c>
      <c r="B58" s="359" t="s">
        <v>360</v>
      </c>
      <c r="C58" s="351"/>
      <c r="D58" s="351"/>
      <c r="E58" s="334"/>
    </row>
    <row r="59" spans="1:5" s="357" customFormat="1" ht="12" customHeight="1">
      <c r="A59" s="309" t="s">
        <v>155</v>
      </c>
      <c r="B59" s="359" t="s">
        <v>361</v>
      </c>
      <c r="C59" s="351"/>
      <c r="D59" s="351"/>
      <c r="E59" s="334"/>
    </row>
    <row r="60" spans="1:5" s="357" customFormat="1" ht="12" customHeight="1" thickBot="1">
      <c r="A60" s="311" t="s">
        <v>362</v>
      </c>
      <c r="B60" s="360" t="s">
        <v>363</v>
      </c>
      <c r="C60" s="351"/>
      <c r="D60" s="351"/>
      <c r="E60" s="334"/>
    </row>
    <row r="61" spans="1:5" s="357" customFormat="1" ht="12" customHeight="1" thickBot="1">
      <c r="A61" s="315" t="s">
        <v>15</v>
      </c>
      <c r="B61" s="316" t="s">
        <v>364</v>
      </c>
      <c r="C61" s="353">
        <f>+C6+C13+C20+C27+C34+C45+C51+C56</f>
        <v>0</v>
      </c>
      <c r="D61" s="353">
        <f>+D6+D13+D20+D27+D34+D45+D51+D56</f>
        <v>0</v>
      </c>
      <c r="E61" s="366">
        <f>+E6+E13+E20+E27+E34+E45+E51+E56</f>
        <v>0</v>
      </c>
    </row>
    <row r="62" spans="1:5" s="357" customFormat="1" ht="12" customHeight="1" thickBot="1">
      <c r="A62" s="369" t="s">
        <v>365</v>
      </c>
      <c r="B62" s="337" t="s">
        <v>366</v>
      </c>
      <c r="C62" s="347">
        <f>+C63+C64+C65</f>
        <v>0</v>
      </c>
      <c r="D62" s="347">
        <f>+D63+D64+D65</f>
        <v>0</v>
      </c>
      <c r="E62" s="330">
        <f>+E63+E64+E65</f>
        <v>0</v>
      </c>
    </row>
    <row r="63" spans="1:5" s="357" customFormat="1" ht="12" customHeight="1">
      <c r="A63" s="310" t="s">
        <v>367</v>
      </c>
      <c r="B63" s="358" t="s">
        <v>368</v>
      </c>
      <c r="C63" s="351"/>
      <c r="D63" s="351"/>
      <c r="E63" s="334"/>
    </row>
    <row r="64" spans="1:5" s="357" customFormat="1" ht="12" customHeight="1">
      <c r="A64" s="309" t="s">
        <v>369</v>
      </c>
      <c r="B64" s="359" t="s">
        <v>370</v>
      </c>
      <c r="C64" s="351"/>
      <c r="D64" s="351"/>
      <c r="E64" s="334"/>
    </row>
    <row r="65" spans="1:5" s="357" customFormat="1" ht="12" customHeight="1" thickBot="1">
      <c r="A65" s="311" t="s">
        <v>371</v>
      </c>
      <c r="B65" s="295" t="s">
        <v>416</v>
      </c>
      <c r="C65" s="351"/>
      <c r="D65" s="351"/>
      <c r="E65" s="334"/>
    </row>
    <row r="66" spans="1:5" s="357" customFormat="1" ht="12" customHeight="1" thickBot="1">
      <c r="A66" s="369" t="s">
        <v>373</v>
      </c>
      <c r="B66" s="337" t="s">
        <v>374</v>
      </c>
      <c r="C66" s="347">
        <f>+C67+C68+C69+C70</f>
        <v>0</v>
      </c>
      <c r="D66" s="347">
        <f>+D67+D68+D69+D70</f>
        <v>0</v>
      </c>
      <c r="E66" s="330">
        <f>+E67+E68+E69+E70</f>
        <v>0</v>
      </c>
    </row>
    <row r="67" spans="1:5" s="357" customFormat="1" ht="13.5" customHeight="1">
      <c r="A67" s="310" t="s">
        <v>106</v>
      </c>
      <c r="B67" s="358" t="s">
        <v>375</v>
      </c>
      <c r="C67" s="351"/>
      <c r="D67" s="351"/>
      <c r="E67" s="334"/>
    </row>
    <row r="68" spans="1:5" s="357" customFormat="1" ht="12" customHeight="1">
      <c r="A68" s="309" t="s">
        <v>107</v>
      </c>
      <c r="B68" s="359" t="s">
        <v>376</v>
      </c>
      <c r="C68" s="351"/>
      <c r="D68" s="351"/>
      <c r="E68" s="334"/>
    </row>
    <row r="69" spans="1:5" s="357" customFormat="1" ht="12" customHeight="1">
      <c r="A69" s="309" t="s">
        <v>377</v>
      </c>
      <c r="B69" s="359" t="s">
        <v>378</v>
      </c>
      <c r="C69" s="351"/>
      <c r="D69" s="351"/>
      <c r="E69" s="334"/>
    </row>
    <row r="70" spans="1:5" s="357" customFormat="1" ht="12" customHeight="1" thickBot="1">
      <c r="A70" s="311" t="s">
        <v>379</v>
      </c>
      <c r="B70" s="360" t="s">
        <v>380</v>
      </c>
      <c r="C70" s="351"/>
      <c r="D70" s="351"/>
      <c r="E70" s="334"/>
    </row>
    <row r="71" spans="1:5" s="357" customFormat="1" ht="12" customHeight="1" thickBot="1">
      <c r="A71" s="369" t="s">
        <v>381</v>
      </c>
      <c r="B71" s="337" t="s">
        <v>382</v>
      </c>
      <c r="C71" s="347">
        <f>+C72+C73</f>
        <v>0</v>
      </c>
      <c r="D71" s="347">
        <f>+D72+D73</f>
        <v>0</v>
      </c>
      <c r="E71" s="330">
        <f>+E72+E73</f>
        <v>0</v>
      </c>
    </row>
    <row r="72" spans="1:5" s="357" customFormat="1" ht="12" customHeight="1">
      <c r="A72" s="310" t="s">
        <v>383</v>
      </c>
      <c r="B72" s="358" t="s">
        <v>384</v>
      </c>
      <c r="C72" s="351"/>
      <c r="D72" s="351"/>
      <c r="E72" s="334"/>
    </row>
    <row r="73" spans="1:5" s="357" customFormat="1" ht="12" customHeight="1" thickBot="1">
      <c r="A73" s="311" t="s">
        <v>385</v>
      </c>
      <c r="B73" s="360" t="s">
        <v>386</v>
      </c>
      <c r="C73" s="351"/>
      <c r="D73" s="351"/>
      <c r="E73" s="334"/>
    </row>
    <row r="74" spans="1:5" s="357" customFormat="1" ht="12" customHeight="1" thickBot="1">
      <c r="A74" s="369" t="s">
        <v>387</v>
      </c>
      <c r="B74" s="337" t="s">
        <v>388</v>
      </c>
      <c r="C74" s="347">
        <f>+C75+C76+C77</f>
        <v>0</v>
      </c>
      <c r="D74" s="347">
        <f>+D75+D76+D77</f>
        <v>0</v>
      </c>
      <c r="E74" s="330">
        <f>+E75+E76+E77</f>
        <v>0</v>
      </c>
    </row>
    <row r="75" spans="1:5" s="357" customFormat="1" ht="12" customHeight="1">
      <c r="A75" s="310" t="s">
        <v>389</v>
      </c>
      <c r="B75" s="358" t="s">
        <v>390</v>
      </c>
      <c r="C75" s="351"/>
      <c r="D75" s="351"/>
      <c r="E75" s="334"/>
    </row>
    <row r="76" spans="1:5" s="357" customFormat="1" ht="12" customHeight="1">
      <c r="A76" s="309" t="s">
        <v>391</v>
      </c>
      <c r="B76" s="359" t="s">
        <v>392</v>
      </c>
      <c r="C76" s="351"/>
      <c r="D76" s="351"/>
      <c r="E76" s="334"/>
    </row>
    <row r="77" spans="1:5" s="357" customFormat="1" ht="12" customHeight="1" thickBot="1">
      <c r="A77" s="311" t="s">
        <v>393</v>
      </c>
      <c r="B77" s="339" t="s">
        <v>394</v>
      </c>
      <c r="C77" s="351"/>
      <c r="D77" s="351"/>
      <c r="E77" s="334"/>
    </row>
    <row r="78" spans="1:5" s="357" customFormat="1" ht="12" customHeight="1" thickBot="1">
      <c r="A78" s="369" t="s">
        <v>395</v>
      </c>
      <c r="B78" s="337" t="s">
        <v>396</v>
      </c>
      <c r="C78" s="347">
        <f>+C79+C80+C81+C82</f>
        <v>0</v>
      </c>
      <c r="D78" s="347">
        <f>+D79+D80+D81+D82</f>
        <v>0</v>
      </c>
      <c r="E78" s="330">
        <f>+E79+E80+E81+E82</f>
        <v>0</v>
      </c>
    </row>
    <row r="79" spans="1:5" s="357" customFormat="1" ht="12" customHeight="1">
      <c r="A79" s="361" t="s">
        <v>397</v>
      </c>
      <c r="B79" s="358" t="s">
        <v>398</v>
      </c>
      <c r="C79" s="351"/>
      <c r="D79" s="351"/>
      <c r="E79" s="334"/>
    </row>
    <row r="80" spans="1:5" s="357" customFormat="1" ht="12" customHeight="1">
      <c r="A80" s="362" t="s">
        <v>399</v>
      </c>
      <c r="B80" s="359" t="s">
        <v>400</v>
      </c>
      <c r="C80" s="351"/>
      <c r="D80" s="351"/>
      <c r="E80" s="334"/>
    </row>
    <row r="81" spans="1:5" s="357" customFormat="1" ht="12" customHeight="1">
      <c r="A81" s="362" t="s">
        <v>401</v>
      </c>
      <c r="B81" s="359" t="s">
        <v>402</v>
      </c>
      <c r="C81" s="351"/>
      <c r="D81" s="351"/>
      <c r="E81" s="334"/>
    </row>
    <row r="82" spans="1:5" s="357" customFormat="1" ht="12" customHeight="1" thickBot="1">
      <c r="A82" s="370" t="s">
        <v>403</v>
      </c>
      <c r="B82" s="339" t="s">
        <v>404</v>
      </c>
      <c r="C82" s="351"/>
      <c r="D82" s="351"/>
      <c r="E82" s="334"/>
    </row>
    <row r="83" spans="1:5" s="357" customFormat="1" ht="12" customHeight="1" thickBot="1">
      <c r="A83" s="369" t="s">
        <v>405</v>
      </c>
      <c r="B83" s="337" t="s">
        <v>406</v>
      </c>
      <c r="C83" s="372"/>
      <c r="D83" s="372"/>
      <c r="E83" s="373"/>
    </row>
    <row r="84" spans="1:5" s="357" customFormat="1" ht="12" customHeight="1" thickBot="1">
      <c r="A84" s="369" t="s">
        <v>407</v>
      </c>
      <c r="B84" s="293" t="s">
        <v>408</v>
      </c>
      <c r="C84" s="353">
        <f>+C62+C66+C71+C74+C78+C83</f>
        <v>0</v>
      </c>
      <c r="D84" s="353">
        <f>+D62+D66+D71+D74+D78+D83</f>
        <v>0</v>
      </c>
      <c r="E84" s="366">
        <f>+E62+E66+E71+E74+E78+E83</f>
        <v>0</v>
      </c>
    </row>
    <row r="85" spans="1:5" s="357" customFormat="1" ht="12" customHeight="1" thickBot="1">
      <c r="A85" s="371" t="s">
        <v>409</v>
      </c>
      <c r="B85" s="296" t="s">
        <v>410</v>
      </c>
      <c r="C85" s="353">
        <f>+C61+C84</f>
        <v>0</v>
      </c>
      <c r="D85" s="353">
        <f>+D61+D84</f>
        <v>0</v>
      </c>
      <c r="E85" s="366">
        <f>+E61+E84</f>
        <v>0</v>
      </c>
    </row>
    <row r="86" spans="1:5" s="357" customFormat="1" ht="12" customHeight="1">
      <c r="A86" s="291"/>
      <c r="B86" s="291"/>
      <c r="C86" s="292"/>
      <c r="D86" s="292"/>
      <c r="E86" s="292"/>
    </row>
    <row r="87" spans="1:5" ht="16.5" customHeight="1">
      <c r="A87" s="646" t="s">
        <v>36</v>
      </c>
      <c r="B87" s="646"/>
      <c r="C87" s="646"/>
      <c r="D87" s="646"/>
      <c r="E87" s="646"/>
    </row>
    <row r="88" spans="1:5" s="363" customFormat="1" ht="16.5" customHeight="1" thickBot="1">
      <c r="A88" s="46" t="s">
        <v>110</v>
      </c>
      <c r="B88" s="46"/>
      <c r="C88" s="324"/>
      <c r="D88" s="324"/>
      <c r="E88" s="324" t="str">
        <f>E2</f>
        <v>Forintban!</v>
      </c>
    </row>
    <row r="89" spans="1:5" s="363" customFormat="1" ht="16.5" customHeight="1">
      <c r="A89" s="647" t="s">
        <v>57</v>
      </c>
      <c r="B89" s="649" t="s">
        <v>173</v>
      </c>
      <c r="C89" s="651" t="str">
        <f>+C3</f>
        <v>2016. évi</v>
      </c>
      <c r="D89" s="651"/>
      <c r="E89" s="652"/>
    </row>
    <row r="90" spans="1:5" ht="37.5" customHeight="1" thickBot="1">
      <c r="A90" s="648"/>
      <c r="B90" s="650"/>
      <c r="C90" s="47" t="s">
        <v>174</v>
      </c>
      <c r="D90" s="47" t="s">
        <v>179</v>
      </c>
      <c r="E90" s="48" t="s">
        <v>180</v>
      </c>
    </row>
    <row r="91" spans="1:5" s="356" customFormat="1" ht="12" customHeight="1" thickBot="1">
      <c r="A91" s="320" t="s">
        <v>411</v>
      </c>
      <c r="B91" s="321" t="s">
        <v>412</v>
      </c>
      <c r="C91" s="321" t="s">
        <v>413</v>
      </c>
      <c r="D91" s="321" t="s">
        <v>414</v>
      </c>
      <c r="E91" s="322" t="s">
        <v>415</v>
      </c>
    </row>
    <row r="92" spans="1:5" ht="12" customHeight="1" thickBot="1">
      <c r="A92" s="317" t="s">
        <v>7</v>
      </c>
      <c r="B92" s="319" t="s">
        <v>417</v>
      </c>
      <c r="C92" s="346">
        <f>SUM(C93:C97)</f>
        <v>0</v>
      </c>
      <c r="D92" s="346">
        <f>SUM(D93:D97)</f>
        <v>0</v>
      </c>
      <c r="E92" s="301">
        <f>SUM(E93:E97)</f>
        <v>0</v>
      </c>
    </row>
    <row r="93" spans="1:5" ht="12" customHeight="1">
      <c r="A93" s="312" t="s">
        <v>69</v>
      </c>
      <c r="B93" s="305" t="s">
        <v>37</v>
      </c>
      <c r="C93" s="77"/>
      <c r="D93" s="77"/>
      <c r="E93" s="300"/>
    </row>
    <row r="94" spans="1:5" ht="12" customHeight="1">
      <c r="A94" s="309" t="s">
        <v>70</v>
      </c>
      <c r="B94" s="303" t="s">
        <v>131</v>
      </c>
      <c r="C94" s="348"/>
      <c r="D94" s="348"/>
      <c r="E94" s="331"/>
    </row>
    <row r="95" spans="1:5" ht="12" customHeight="1">
      <c r="A95" s="309" t="s">
        <v>71</v>
      </c>
      <c r="B95" s="303" t="s">
        <v>98</v>
      </c>
      <c r="C95" s="350"/>
      <c r="D95" s="350"/>
      <c r="E95" s="333"/>
    </row>
    <row r="96" spans="1:5" ht="12" customHeight="1">
      <c r="A96" s="309" t="s">
        <v>72</v>
      </c>
      <c r="B96" s="306" t="s">
        <v>132</v>
      </c>
      <c r="C96" s="350"/>
      <c r="D96" s="350"/>
      <c r="E96" s="333"/>
    </row>
    <row r="97" spans="1:5" ht="12" customHeight="1">
      <c r="A97" s="309" t="s">
        <v>81</v>
      </c>
      <c r="B97" s="314" t="s">
        <v>133</v>
      </c>
      <c r="C97" s="350"/>
      <c r="D97" s="350"/>
      <c r="E97" s="333"/>
    </row>
    <row r="98" spans="1:5" ht="12" customHeight="1">
      <c r="A98" s="309" t="s">
        <v>73</v>
      </c>
      <c r="B98" s="303" t="s">
        <v>418</v>
      </c>
      <c r="C98" s="350"/>
      <c r="D98" s="350"/>
      <c r="E98" s="333"/>
    </row>
    <row r="99" spans="1:5" ht="12" customHeight="1">
      <c r="A99" s="309" t="s">
        <v>74</v>
      </c>
      <c r="B99" s="326" t="s">
        <v>419</v>
      </c>
      <c r="C99" s="350"/>
      <c r="D99" s="350"/>
      <c r="E99" s="333"/>
    </row>
    <row r="100" spans="1:5" ht="12" customHeight="1">
      <c r="A100" s="309" t="s">
        <v>82</v>
      </c>
      <c r="B100" s="327" t="s">
        <v>420</v>
      </c>
      <c r="C100" s="350"/>
      <c r="D100" s="350"/>
      <c r="E100" s="333"/>
    </row>
    <row r="101" spans="1:5" ht="12" customHeight="1">
      <c r="A101" s="309" t="s">
        <v>83</v>
      </c>
      <c r="B101" s="327" t="s">
        <v>421</v>
      </c>
      <c r="C101" s="350"/>
      <c r="D101" s="350"/>
      <c r="E101" s="333"/>
    </row>
    <row r="102" spans="1:5" ht="12" customHeight="1">
      <c r="A102" s="309" t="s">
        <v>84</v>
      </c>
      <c r="B102" s="326" t="s">
        <v>422</v>
      </c>
      <c r="C102" s="350"/>
      <c r="D102" s="350"/>
      <c r="E102" s="333"/>
    </row>
    <row r="103" spans="1:5" ht="12" customHeight="1">
      <c r="A103" s="309" t="s">
        <v>85</v>
      </c>
      <c r="B103" s="326" t="s">
        <v>423</v>
      </c>
      <c r="C103" s="350"/>
      <c r="D103" s="350"/>
      <c r="E103" s="333"/>
    </row>
    <row r="104" spans="1:5" ht="12" customHeight="1">
      <c r="A104" s="309" t="s">
        <v>87</v>
      </c>
      <c r="B104" s="327" t="s">
        <v>424</v>
      </c>
      <c r="C104" s="350"/>
      <c r="D104" s="350"/>
      <c r="E104" s="333"/>
    </row>
    <row r="105" spans="1:5" ht="12" customHeight="1">
      <c r="A105" s="308" t="s">
        <v>134</v>
      </c>
      <c r="B105" s="328" t="s">
        <v>425</v>
      </c>
      <c r="C105" s="350"/>
      <c r="D105" s="350"/>
      <c r="E105" s="333"/>
    </row>
    <row r="106" spans="1:5" ht="12" customHeight="1">
      <c r="A106" s="309" t="s">
        <v>426</v>
      </c>
      <c r="B106" s="328" t="s">
        <v>427</v>
      </c>
      <c r="C106" s="350"/>
      <c r="D106" s="350"/>
      <c r="E106" s="333"/>
    </row>
    <row r="107" spans="1:5" ht="12" customHeight="1" thickBot="1">
      <c r="A107" s="313" t="s">
        <v>428</v>
      </c>
      <c r="B107" s="329" t="s">
        <v>429</v>
      </c>
      <c r="C107" s="78"/>
      <c r="D107" s="78"/>
      <c r="E107" s="294"/>
    </row>
    <row r="108" spans="1:5" ht="12" customHeight="1" thickBot="1">
      <c r="A108" s="315" t="s">
        <v>8</v>
      </c>
      <c r="B108" s="318" t="s">
        <v>430</v>
      </c>
      <c r="C108" s="347">
        <f>+C109+C111+C113</f>
        <v>0</v>
      </c>
      <c r="D108" s="347">
        <f>+D109+D111+D113</f>
        <v>0</v>
      </c>
      <c r="E108" s="330">
        <f>+E109+E111+E113</f>
        <v>0</v>
      </c>
    </row>
    <row r="109" spans="1:5" ht="12" customHeight="1">
      <c r="A109" s="310" t="s">
        <v>75</v>
      </c>
      <c r="B109" s="303" t="s">
        <v>154</v>
      </c>
      <c r="C109" s="349"/>
      <c r="D109" s="349"/>
      <c r="E109" s="332"/>
    </row>
    <row r="110" spans="1:5" ht="12" customHeight="1">
      <c r="A110" s="310" t="s">
        <v>76</v>
      </c>
      <c r="B110" s="307" t="s">
        <v>431</v>
      </c>
      <c r="C110" s="349"/>
      <c r="D110" s="349"/>
      <c r="E110" s="332"/>
    </row>
    <row r="111" spans="1:5" ht="15.75">
      <c r="A111" s="310" t="s">
        <v>77</v>
      </c>
      <c r="B111" s="307" t="s">
        <v>135</v>
      </c>
      <c r="C111" s="348"/>
      <c r="D111" s="348"/>
      <c r="E111" s="331"/>
    </row>
    <row r="112" spans="1:5" ht="12" customHeight="1">
      <c r="A112" s="310" t="s">
        <v>78</v>
      </c>
      <c r="B112" s="307" t="s">
        <v>432</v>
      </c>
      <c r="C112" s="348"/>
      <c r="D112" s="348"/>
      <c r="E112" s="331"/>
    </row>
    <row r="113" spans="1:5" ht="12" customHeight="1">
      <c r="A113" s="310" t="s">
        <v>79</v>
      </c>
      <c r="B113" s="339" t="s">
        <v>156</v>
      </c>
      <c r="C113" s="348"/>
      <c r="D113" s="348"/>
      <c r="E113" s="331"/>
    </row>
    <row r="114" spans="1:5" ht="21.75" customHeight="1">
      <c r="A114" s="310" t="s">
        <v>86</v>
      </c>
      <c r="B114" s="338" t="s">
        <v>433</v>
      </c>
      <c r="C114" s="348"/>
      <c r="D114" s="348"/>
      <c r="E114" s="331"/>
    </row>
    <row r="115" spans="1:5" ht="24" customHeight="1">
      <c r="A115" s="310" t="s">
        <v>88</v>
      </c>
      <c r="B115" s="354" t="s">
        <v>434</v>
      </c>
      <c r="C115" s="348"/>
      <c r="D115" s="348"/>
      <c r="E115" s="331"/>
    </row>
    <row r="116" spans="1:5" ht="12" customHeight="1">
      <c r="A116" s="310" t="s">
        <v>136</v>
      </c>
      <c r="B116" s="327" t="s">
        <v>421</v>
      </c>
      <c r="C116" s="348"/>
      <c r="D116" s="348"/>
      <c r="E116" s="331"/>
    </row>
    <row r="117" spans="1:5" ht="12" customHeight="1">
      <c r="A117" s="310" t="s">
        <v>137</v>
      </c>
      <c r="B117" s="327" t="s">
        <v>435</v>
      </c>
      <c r="C117" s="348"/>
      <c r="D117" s="348"/>
      <c r="E117" s="331"/>
    </row>
    <row r="118" spans="1:5" ht="12" customHeight="1">
      <c r="A118" s="310" t="s">
        <v>138</v>
      </c>
      <c r="B118" s="327" t="s">
        <v>436</v>
      </c>
      <c r="C118" s="348"/>
      <c r="D118" s="348"/>
      <c r="E118" s="331"/>
    </row>
    <row r="119" spans="1:5" s="374" customFormat="1" ht="12" customHeight="1">
      <c r="A119" s="310" t="s">
        <v>437</v>
      </c>
      <c r="B119" s="327" t="s">
        <v>424</v>
      </c>
      <c r="C119" s="348"/>
      <c r="D119" s="348"/>
      <c r="E119" s="331"/>
    </row>
    <row r="120" spans="1:5" ht="12" customHeight="1">
      <c r="A120" s="310" t="s">
        <v>438</v>
      </c>
      <c r="B120" s="327" t="s">
        <v>439</v>
      </c>
      <c r="C120" s="348"/>
      <c r="D120" s="348"/>
      <c r="E120" s="331"/>
    </row>
    <row r="121" spans="1:5" ht="12" customHeight="1" thickBot="1">
      <c r="A121" s="308" t="s">
        <v>440</v>
      </c>
      <c r="B121" s="327" t="s">
        <v>441</v>
      </c>
      <c r="C121" s="350"/>
      <c r="D121" s="350"/>
      <c r="E121" s="333"/>
    </row>
    <row r="122" spans="1:5" ht="12" customHeight="1" thickBot="1">
      <c r="A122" s="315" t="s">
        <v>9</v>
      </c>
      <c r="B122" s="323" t="s">
        <v>442</v>
      </c>
      <c r="C122" s="347">
        <f>+C123+C124</f>
        <v>0</v>
      </c>
      <c r="D122" s="347">
        <f>+D123+D124</f>
        <v>0</v>
      </c>
      <c r="E122" s="330">
        <f>+E123+E124</f>
        <v>0</v>
      </c>
    </row>
    <row r="123" spans="1:5" ht="12" customHeight="1">
      <c r="A123" s="310" t="s">
        <v>58</v>
      </c>
      <c r="B123" s="304" t="s">
        <v>45</v>
      </c>
      <c r="C123" s="349"/>
      <c r="D123" s="349"/>
      <c r="E123" s="332"/>
    </row>
    <row r="124" spans="1:5" ht="12" customHeight="1" thickBot="1">
      <c r="A124" s="311" t="s">
        <v>59</v>
      </c>
      <c r="B124" s="307" t="s">
        <v>46</v>
      </c>
      <c r="C124" s="350"/>
      <c r="D124" s="350"/>
      <c r="E124" s="333"/>
    </row>
    <row r="125" spans="1:5" ht="12" customHeight="1" thickBot="1">
      <c r="A125" s="315" t="s">
        <v>10</v>
      </c>
      <c r="B125" s="323" t="s">
        <v>443</v>
      </c>
      <c r="C125" s="347">
        <f>+C92+C108+C122</f>
        <v>0</v>
      </c>
      <c r="D125" s="347">
        <f>+D92+D108+D122</f>
        <v>0</v>
      </c>
      <c r="E125" s="330">
        <f>+E92+E108+E122</f>
        <v>0</v>
      </c>
    </row>
    <row r="126" spans="1:5" ht="12" customHeight="1" thickBot="1">
      <c r="A126" s="315" t="s">
        <v>11</v>
      </c>
      <c r="B126" s="323" t="s">
        <v>444</v>
      </c>
      <c r="C126" s="347">
        <f>+C127+C128+C129</f>
        <v>0</v>
      </c>
      <c r="D126" s="347">
        <f>+D127+D128+D129</f>
        <v>0</v>
      </c>
      <c r="E126" s="330">
        <f>+E127+E128+E129</f>
        <v>0</v>
      </c>
    </row>
    <row r="127" spans="1:5" ht="12" customHeight="1">
      <c r="A127" s="310" t="s">
        <v>62</v>
      </c>
      <c r="B127" s="304" t="s">
        <v>445</v>
      </c>
      <c r="C127" s="348"/>
      <c r="D127" s="348"/>
      <c r="E127" s="331"/>
    </row>
    <row r="128" spans="1:5" ht="12" customHeight="1">
      <c r="A128" s="310" t="s">
        <v>63</v>
      </c>
      <c r="B128" s="304" t="s">
        <v>446</v>
      </c>
      <c r="C128" s="348"/>
      <c r="D128" s="348"/>
      <c r="E128" s="331"/>
    </row>
    <row r="129" spans="1:5" ht="12" customHeight="1" thickBot="1">
      <c r="A129" s="308" t="s">
        <v>64</v>
      </c>
      <c r="B129" s="302" t="s">
        <v>447</v>
      </c>
      <c r="C129" s="348"/>
      <c r="D129" s="348"/>
      <c r="E129" s="331"/>
    </row>
    <row r="130" spans="1:5" ht="12" customHeight="1" thickBot="1">
      <c r="A130" s="315" t="s">
        <v>12</v>
      </c>
      <c r="B130" s="323" t="s">
        <v>448</v>
      </c>
      <c r="C130" s="347">
        <f>+C131+C132+C134+C133</f>
        <v>0</v>
      </c>
      <c r="D130" s="347">
        <f>+D131+D132+D134+D133</f>
        <v>0</v>
      </c>
      <c r="E130" s="330">
        <f>+E131+E132+E134+E133</f>
        <v>0</v>
      </c>
    </row>
    <row r="131" spans="1:5" ht="12" customHeight="1">
      <c r="A131" s="310" t="s">
        <v>65</v>
      </c>
      <c r="B131" s="304" t="s">
        <v>449</v>
      </c>
      <c r="C131" s="348"/>
      <c r="D131" s="348"/>
      <c r="E131" s="331"/>
    </row>
    <row r="132" spans="1:5" ht="12" customHeight="1">
      <c r="A132" s="310" t="s">
        <v>66</v>
      </c>
      <c r="B132" s="304" t="s">
        <v>450</v>
      </c>
      <c r="C132" s="348"/>
      <c r="D132" s="348"/>
      <c r="E132" s="331"/>
    </row>
    <row r="133" spans="1:5" ht="12" customHeight="1">
      <c r="A133" s="310" t="s">
        <v>345</v>
      </c>
      <c r="B133" s="304" t="s">
        <v>451</v>
      </c>
      <c r="C133" s="348"/>
      <c r="D133" s="348"/>
      <c r="E133" s="331"/>
    </row>
    <row r="134" spans="1:5" ht="12" customHeight="1" thickBot="1">
      <c r="A134" s="308" t="s">
        <v>347</v>
      </c>
      <c r="B134" s="302" t="s">
        <v>452</v>
      </c>
      <c r="C134" s="348"/>
      <c r="D134" s="348"/>
      <c r="E134" s="331"/>
    </row>
    <row r="135" spans="1:5" ht="12" customHeight="1" thickBot="1">
      <c r="A135" s="315" t="s">
        <v>13</v>
      </c>
      <c r="B135" s="323" t="s">
        <v>453</v>
      </c>
      <c r="C135" s="353">
        <f>+C136+C137+C138+C139</f>
        <v>0</v>
      </c>
      <c r="D135" s="353">
        <f>+D136+D137+D138+D139</f>
        <v>0</v>
      </c>
      <c r="E135" s="366">
        <f>+E136+E137+E138+E139</f>
        <v>0</v>
      </c>
    </row>
    <row r="136" spans="1:5" ht="12" customHeight="1">
      <c r="A136" s="310" t="s">
        <v>67</v>
      </c>
      <c r="B136" s="304" t="s">
        <v>454</v>
      </c>
      <c r="C136" s="348"/>
      <c r="D136" s="348"/>
      <c r="E136" s="331"/>
    </row>
    <row r="137" spans="1:5" ht="12" customHeight="1">
      <c r="A137" s="310" t="s">
        <v>68</v>
      </c>
      <c r="B137" s="304" t="s">
        <v>455</v>
      </c>
      <c r="C137" s="348"/>
      <c r="D137" s="348"/>
      <c r="E137" s="331"/>
    </row>
    <row r="138" spans="1:5" ht="12" customHeight="1">
      <c r="A138" s="310" t="s">
        <v>354</v>
      </c>
      <c r="B138" s="304" t="s">
        <v>456</v>
      </c>
      <c r="C138" s="348"/>
      <c r="D138" s="348"/>
      <c r="E138" s="331"/>
    </row>
    <row r="139" spans="1:5" ht="12" customHeight="1" thickBot="1">
      <c r="A139" s="308" t="s">
        <v>356</v>
      </c>
      <c r="B139" s="302" t="s">
        <v>457</v>
      </c>
      <c r="C139" s="348"/>
      <c r="D139" s="348"/>
      <c r="E139" s="331"/>
    </row>
    <row r="140" spans="1:9" ht="15" customHeight="1" thickBot="1">
      <c r="A140" s="315" t="s">
        <v>14</v>
      </c>
      <c r="B140" s="323" t="s">
        <v>458</v>
      </c>
      <c r="C140" s="79">
        <f>+C141+C142+C143+C144</f>
        <v>0</v>
      </c>
      <c r="D140" s="79">
        <f>+D141+D142+D143+D144</f>
        <v>0</v>
      </c>
      <c r="E140" s="299">
        <f>+E141+E142+E143+E144</f>
        <v>0</v>
      </c>
      <c r="F140" s="364"/>
      <c r="G140" s="365"/>
      <c r="H140" s="365"/>
      <c r="I140" s="365"/>
    </row>
    <row r="141" spans="1:5" s="357" customFormat="1" ht="12.75" customHeight="1">
      <c r="A141" s="310" t="s">
        <v>129</v>
      </c>
      <c r="B141" s="304" t="s">
        <v>459</v>
      </c>
      <c r="C141" s="348"/>
      <c r="D141" s="348"/>
      <c r="E141" s="331"/>
    </row>
    <row r="142" spans="1:5" ht="12.75" customHeight="1">
      <c r="A142" s="310" t="s">
        <v>130</v>
      </c>
      <c r="B142" s="304" t="s">
        <v>460</v>
      </c>
      <c r="C142" s="348"/>
      <c r="D142" s="348"/>
      <c r="E142" s="331"/>
    </row>
    <row r="143" spans="1:5" ht="12.75" customHeight="1">
      <c r="A143" s="310" t="s">
        <v>155</v>
      </c>
      <c r="B143" s="304" t="s">
        <v>461</v>
      </c>
      <c r="C143" s="348"/>
      <c r="D143" s="348"/>
      <c r="E143" s="331"/>
    </row>
    <row r="144" spans="1:5" ht="12.75" customHeight="1" thickBot="1">
      <c r="A144" s="310" t="s">
        <v>362</v>
      </c>
      <c r="B144" s="304" t="s">
        <v>462</v>
      </c>
      <c r="C144" s="348"/>
      <c r="D144" s="348"/>
      <c r="E144" s="331"/>
    </row>
    <row r="145" spans="1:5" ht="16.5" thickBot="1">
      <c r="A145" s="315" t="s">
        <v>15</v>
      </c>
      <c r="B145" s="323" t="s">
        <v>463</v>
      </c>
      <c r="C145" s="297">
        <f>+C126+C130+C135+C140</f>
        <v>0</v>
      </c>
      <c r="D145" s="297">
        <f>+D126+D130+D135+D140</f>
        <v>0</v>
      </c>
      <c r="E145" s="298">
        <f>+E126+E130+E135+E140</f>
        <v>0</v>
      </c>
    </row>
    <row r="146" spans="1:5" ht="16.5" thickBot="1">
      <c r="A146" s="340" t="s">
        <v>16</v>
      </c>
      <c r="B146" s="343" t="s">
        <v>464</v>
      </c>
      <c r="C146" s="297">
        <f>+C125+C145</f>
        <v>0</v>
      </c>
      <c r="D146" s="297">
        <f>+D125+D145</f>
        <v>0</v>
      </c>
      <c r="E146" s="298">
        <f>+E125+E145</f>
        <v>0</v>
      </c>
    </row>
    <row r="148" spans="1:5" ht="18.75" customHeight="1">
      <c r="A148" s="645" t="s">
        <v>465</v>
      </c>
      <c r="B148" s="645"/>
      <c r="C148" s="645"/>
      <c r="D148" s="645"/>
      <c r="E148" s="645"/>
    </row>
    <row r="149" spans="1:5" ht="13.5" customHeight="1" thickBot="1">
      <c r="A149" s="325" t="s">
        <v>111</v>
      </c>
      <c r="B149" s="325"/>
      <c r="C149" s="355"/>
      <c r="E149" s="342" t="str">
        <f>E88</f>
        <v>Forintban!</v>
      </c>
    </row>
    <row r="150" spans="1:5" ht="21.75" thickBot="1">
      <c r="A150" s="315">
        <v>1</v>
      </c>
      <c r="B150" s="318" t="s">
        <v>466</v>
      </c>
      <c r="C150" s="341">
        <f>+C61-C125</f>
        <v>0</v>
      </c>
      <c r="D150" s="341">
        <f>+D61-D125</f>
        <v>0</v>
      </c>
      <c r="E150" s="341">
        <f>+E61-E125</f>
        <v>0</v>
      </c>
    </row>
    <row r="151" spans="1:5" ht="21.75" thickBot="1">
      <c r="A151" s="315" t="s">
        <v>8</v>
      </c>
      <c r="B151" s="318" t="s">
        <v>467</v>
      </c>
      <c r="C151" s="341">
        <f>+C84-C145</f>
        <v>0</v>
      </c>
      <c r="D151" s="341">
        <f>+D84-D145</f>
        <v>0</v>
      </c>
      <c r="E151" s="341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44" customFormat="1" ht="12.75" customHeight="1">
      <c r="C161" s="345"/>
      <c r="D161" s="345"/>
      <c r="E161" s="345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Balatonszárszói Önkormányzat
2016. ÉVI ZÁRSZÁMADÁS
ÁLLAMIGAZGATÁSI FELADATOK MÉRLEGE
&amp;R&amp;"Times New Roman CE,Félkövér dőlt"&amp;11 1.4. melléklet a 9/2017. (V.30.)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87" t="s">
        <v>115</v>
      </c>
      <c r="C1" s="388"/>
      <c r="D1" s="388"/>
      <c r="E1" s="388"/>
      <c r="F1" s="388"/>
      <c r="G1" s="388"/>
      <c r="H1" s="388"/>
      <c r="I1" s="388"/>
      <c r="J1" s="655" t="str">
        <f>+CONCATENATE("2.1. melléklet a 9/",LEFT('1.1.sz.mell.'!C3,4)+1,". (V.30.) önkormányzati rendelethez")</f>
        <v>2.1. melléklet a 9/2017. (V.30.) önkormányzati rendelethez</v>
      </c>
    </row>
    <row r="2" spans="7:10" ht="14.25" thickBot="1">
      <c r="G2" s="39"/>
      <c r="H2" s="39"/>
      <c r="I2" s="39" t="str">
        <f>'1.4.sz.mell.'!E2</f>
        <v>Forintban!</v>
      </c>
      <c r="J2" s="655"/>
    </row>
    <row r="3" spans="1:10" ht="18" customHeight="1" thickBot="1">
      <c r="A3" s="653" t="s">
        <v>57</v>
      </c>
      <c r="B3" s="414" t="s">
        <v>42</v>
      </c>
      <c r="C3" s="415"/>
      <c r="D3" s="415"/>
      <c r="E3" s="415"/>
      <c r="F3" s="414" t="s">
        <v>43</v>
      </c>
      <c r="G3" s="416"/>
      <c r="H3" s="416"/>
      <c r="I3" s="416"/>
      <c r="J3" s="655"/>
    </row>
    <row r="4" spans="1:10" s="389" customFormat="1" ht="35.25" customHeight="1" thickBot="1">
      <c r="A4" s="654"/>
      <c r="B4" s="27" t="s">
        <v>50</v>
      </c>
      <c r="C4" s="28" t="str">
        <f>+CONCATENATE(LEFT('1.1.sz.mell.'!C3,4),". évi eredeti előirányzat")</f>
        <v>2016. évi eredeti előirányzat</v>
      </c>
      <c r="D4" s="375" t="str">
        <f>+CONCATENATE(LEFT('1.1.sz.mell.'!C3,4),". évi módosított előirányzat")</f>
        <v>2016. évi módosított előirányzat</v>
      </c>
      <c r="E4" s="28" t="str">
        <f>+CONCATENATE(LEFT('1.1.sz.mell.'!C3,4),". évi teljesítés")</f>
        <v>2016. évi teljesítés</v>
      </c>
      <c r="F4" s="27" t="s">
        <v>50</v>
      </c>
      <c r="G4" s="28" t="str">
        <f>+C4</f>
        <v>2016. évi eredeti előirányzat</v>
      </c>
      <c r="H4" s="375" t="str">
        <f>+D4</f>
        <v>2016. évi módosított előirányzat</v>
      </c>
      <c r="I4" s="404" t="str">
        <f>+E4</f>
        <v>2016. évi teljesítés</v>
      </c>
      <c r="J4" s="655"/>
    </row>
    <row r="5" spans="1:10" s="390" customFormat="1" ht="12" customHeight="1" thickBot="1">
      <c r="A5" s="417" t="s">
        <v>411</v>
      </c>
      <c r="B5" s="418" t="s">
        <v>412</v>
      </c>
      <c r="C5" s="419" t="s">
        <v>413</v>
      </c>
      <c r="D5" s="419" t="s">
        <v>414</v>
      </c>
      <c r="E5" s="419" t="s">
        <v>415</v>
      </c>
      <c r="F5" s="418" t="s">
        <v>492</v>
      </c>
      <c r="G5" s="419" t="s">
        <v>493</v>
      </c>
      <c r="H5" s="419" t="s">
        <v>494</v>
      </c>
      <c r="I5" s="420" t="s">
        <v>495</v>
      </c>
      <c r="J5" s="655"/>
    </row>
    <row r="6" spans="1:10" ht="15" customHeight="1">
      <c r="A6" s="391" t="s">
        <v>7</v>
      </c>
      <c r="B6" s="392" t="s">
        <v>468</v>
      </c>
      <c r="C6" s="378">
        <v>223796286</v>
      </c>
      <c r="D6" s="378">
        <v>243856867</v>
      </c>
      <c r="E6" s="378">
        <v>243856867</v>
      </c>
      <c r="F6" s="392" t="s">
        <v>51</v>
      </c>
      <c r="G6" s="378">
        <v>128624000</v>
      </c>
      <c r="H6" s="378">
        <v>152969190</v>
      </c>
      <c r="I6" s="384">
        <v>147559406</v>
      </c>
      <c r="J6" s="655"/>
    </row>
    <row r="7" spans="1:10" ht="15" customHeight="1">
      <c r="A7" s="393" t="s">
        <v>8</v>
      </c>
      <c r="B7" s="394" t="s">
        <v>469</v>
      </c>
      <c r="C7" s="379">
        <v>46999714</v>
      </c>
      <c r="D7" s="379">
        <v>74546666</v>
      </c>
      <c r="E7" s="379">
        <v>67025598</v>
      </c>
      <c r="F7" s="394" t="s">
        <v>131</v>
      </c>
      <c r="G7" s="379">
        <v>32993000</v>
      </c>
      <c r="H7" s="379">
        <v>38924994</v>
      </c>
      <c r="I7" s="385">
        <v>38124433</v>
      </c>
      <c r="J7" s="655"/>
    </row>
    <row r="8" spans="1:10" ht="15" customHeight="1">
      <c r="A8" s="393" t="s">
        <v>9</v>
      </c>
      <c r="B8" s="394" t="s">
        <v>470</v>
      </c>
      <c r="C8" s="379"/>
      <c r="D8" s="379"/>
      <c r="E8" s="379"/>
      <c r="F8" s="394" t="s">
        <v>159</v>
      </c>
      <c r="G8" s="379">
        <v>192716000</v>
      </c>
      <c r="H8" s="379">
        <v>212153027</v>
      </c>
      <c r="I8" s="385">
        <v>188704800</v>
      </c>
      <c r="J8" s="655"/>
    </row>
    <row r="9" spans="1:10" ht="15" customHeight="1">
      <c r="A9" s="393" t="s">
        <v>10</v>
      </c>
      <c r="B9" s="394" t="s">
        <v>122</v>
      </c>
      <c r="C9" s="379">
        <v>220250000</v>
      </c>
      <c r="D9" s="379">
        <v>220250000</v>
      </c>
      <c r="E9" s="379">
        <v>264296868</v>
      </c>
      <c r="F9" s="394" t="s">
        <v>132</v>
      </c>
      <c r="G9" s="379">
        <v>9400000</v>
      </c>
      <c r="H9" s="379">
        <v>11089100</v>
      </c>
      <c r="I9" s="385">
        <v>8815610</v>
      </c>
      <c r="J9" s="655"/>
    </row>
    <row r="10" spans="1:10" ht="15" customHeight="1">
      <c r="A10" s="393" t="s">
        <v>11</v>
      </c>
      <c r="B10" s="395" t="s">
        <v>471</v>
      </c>
      <c r="C10" s="379"/>
      <c r="D10" s="379"/>
      <c r="E10" s="379">
        <v>1490500</v>
      </c>
      <c r="F10" s="394" t="s">
        <v>133</v>
      </c>
      <c r="G10" s="379">
        <v>166288000</v>
      </c>
      <c r="H10" s="379">
        <v>201304781</v>
      </c>
      <c r="I10" s="385">
        <v>188148414</v>
      </c>
      <c r="J10" s="655"/>
    </row>
    <row r="11" spans="1:10" ht="15" customHeight="1">
      <c r="A11" s="393" t="s">
        <v>12</v>
      </c>
      <c r="B11" s="394" t="s">
        <v>662</v>
      </c>
      <c r="C11" s="380"/>
      <c r="D11" s="380"/>
      <c r="E11" s="380"/>
      <c r="F11" s="394" t="s">
        <v>38</v>
      </c>
      <c r="G11" s="379">
        <v>50000000</v>
      </c>
      <c r="H11" s="379"/>
      <c r="I11" s="385"/>
      <c r="J11" s="655"/>
    </row>
    <row r="12" spans="1:10" ht="15" customHeight="1">
      <c r="A12" s="393" t="s">
        <v>13</v>
      </c>
      <c r="B12" s="394" t="s">
        <v>341</v>
      </c>
      <c r="C12" s="379">
        <v>57479000</v>
      </c>
      <c r="D12" s="379">
        <v>58639500</v>
      </c>
      <c r="E12" s="379">
        <v>55252131</v>
      </c>
      <c r="F12" s="7"/>
      <c r="G12" s="379"/>
      <c r="H12" s="379"/>
      <c r="I12" s="385"/>
      <c r="J12" s="655"/>
    </row>
    <row r="13" spans="1:10" ht="15" customHeight="1">
      <c r="A13" s="393" t="s">
        <v>14</v>
      </c>
      <c r="B13" s="7"/>
      <c r="C13" s="379"/>
      <c r="D13" s="379"/>
      <c r="E13" s="379"/>
      <c r="F13" s="7"/>
      <c r="G13" s="379"/>
      <c r="H13" s="379"/>
      <c r="I13" s="385"/>
      <c r="J13" s="655"/>
    </row>
    <row r="14" spans="1:10" ht="15" customHeight="1">
      <c r="A14" s="393" t="s">
        <v>15</v>
      </c>
      <c r="B14" s="403"/>
      <c r="C14" s="380"/>
      <c r="D14" s="380"/>
      <c r="E14" s="380"/>
      <c r="F14" s="7"/>
      <c r="G14" s="379"/>
      <c r="H14" s="379"/>
      <c r="I14" s="385"/>
      <c r="J14" s="655"/>
    </row>
    <row r="15" spans="1:10" ht="15" customHeight="1">
      <c r="A15" s="393" t="s">
        <v>16</v>
      </c>
      <c r="B15" s="7"/>
      <c r="C15" s="379"/>
      <c r="D15" s="379"/>
      <c r="E15" s="379"/>
      <c r="F15" s="7"/>
      <c r="G15" s="379"/>
      <c r="H15" s="379"/>
      <c r="I15" s="385"/>
      <c r="J15" s="655"/>
    </row>
    <row r="16" spans="1:10" ht="15" customHeight="1">
      <c r="A16" s="393" t="s">
        <v>17</v>
      </c>
      <c r="B16" s="7"/>
      <c r="C16" s="379"/>
      <c r="D16" s="379"/>
      <c r="E16" s="379"/>
      <c r="F16" s="7"/>
      <c r="G16" s="379"/>
      <c r="H16" s="379"/>
      <c r="I16" s="385"/>
      <c r="J16" s="655"/>
    </row>
    <row r="17" spans="1:10" ht="15" customHeight="1" thickBot="1">
      <c r="A17" s="393" t="s">
        <v>18</v>
      </c>
      <c r="B17" s="12"/>
      <c r="C17" s="381"/>
      <c r="D17" s="381"/>
      <c r="E17" s="381"/>
      <c r="F17" s="7"/>
      <c r="G17" s="381"/>
      <c r="H17" s="381"/>
      <c r="I17" s="386"/>
      <c r="J17" s="655"/>
    </row>
    <row r="18" spans="1:10" ht="17.25" customHeight="1" thickBot="1">
      <c r="A18" s="396" t="s">
        <v>19</v>
      </c>
      <c r="B18" s="377" t="s">
        <v>472</v>
      </c>
      <c r="C18" s="382">
        <f>+C6+C7+C9+C10+C12+C13+C14+C15+C16+C17</f>
        <v>548525000</v>
      </c>
      <c r="D18" s="382">
        <f>+D6+D7+D9+D10+D12+D13+D14+D15+D16+D17</f>
        <v>597293033</v>
      </c>
      <c r="E18" s="382">
        <f>+E6+E7+E9+E10+E12+E13+E14+E15+E16+E17</f>
        <v>631921964</v>
      </c>
      <c r="F18" s="377" t="s">
        <v>479</v>
      </c>
      <c r="G18" s="382">
        <f>SUM(G6:G17)</f>
        <v>580021000</v>
      </c>
      <c r="H18" s="382">
        <f>SUM(H6:H17)</f>
        <v>616441092</v>
      </c>
      <c r="I18" s="382">
        <f>SUM(I6:I17)</f>
        <v>571352663</v>
      </c>
      <c r="J18" s="655"/>
    </row>
    <row r="19" spans="1:10" ht="15" customHeight="1">
      <c r="A19" s="397" t="s">
        <v>20</v>
      </c>
      <c r="B19" s="398" t="s">
        <v>473</v>
      </c>
      <c r="C19" s="40">
        <f>+C20+C21+C22+C23</f>
        <v>39734000</v>
      </c>
      <c r="D19" s="40">
        <f>+D20+D21+D22+D23</f>
        <v>26593738</v>
      </c>
      <c r="E19" s="40">
        <f>+E20+E21+E22+E23</f>
        <v>34571127</v>
      </c>
      <c r="F19" s="399" t="s">
        <v>139</v>
      </c>
      <c r="G19" s="383"/>
      <c r="H19" s="383"/>
      <c r="I19" s="383"/>
      <c r="J19" s="655"/>
    </row>
    <row r="20" spans="1:10" ht="15" customHeight="1">
      <c r="A20" s="400" t="s">
        <v>21</v>
      </c>
      <c r="B20" s="399" t="s">
        <v>152</v>
      </c>
      <c r="C20" s="376">
        <v>39734000</v>
      </c>
      <c r="D20" s="376">
        <v>26593738</v>
      </c>
      <c r="E20" s="376">
        <v>26593738</v>
      </c>
      <c r="F20" s="399" t="s">
        <v>480</v>
      </c>
      <c r="G20" s="376"/>
      <c r="H20" s="376"/>
      <c r="I20" s="376"/>
      <c r="J20" s="655"/>
    </row>
    <row r="21" spans="1:10" ht="15" customHeight="1">
      <c r="A21" s="400" t="s">
        <v>22</v>
      </c>
      <c r="B21" s="399" t="s">
        <v>153</v>
      </c>
      <c r="C21" s="376"/>
      <c r="D21" s="376"/>
      <c r="E21" s="376"/>
      <c r="F21" s="399" t="s">
        <v>113</v>
      </c>
      <c r="G21" s="376"/>
      <c r="H21" s="376"/>
      <c r="I21" s="376"/>
      <c r="J21" s="655"/>
    </row>
    <row r="22" spans="1:10" ht="15" customHeight="1">
      <c r="A22" s="400" t="s">
        <v>23</v>
      </c>
      <c r="B22" s="399" t="s">
        <v>157</v>
      </c>
      <c r="C22" s="376"/>
      <c r="D22" s="376"/>
      <c r="E22" s="376"/>
      <c r="F22" s="399" t="s">
        <v>114</v>
      </c>
      <c r="G22" s="376"/>
      <c r="H22" s="376"/>
      <c r="I22" s="376"/>
      <c r="J22" s="655"/>
    </row>
    <row r="23" spans="1:10" ht="15" customHeight="1">
      <c r="A23" s="400" t="s">
        <v>24</v>
      </c>
      <c r="B23" s="399" t="s">
        <v>158</v>
      </c>
      <c r="C23" s="376"/>
      <c r="D23" s="376"/>
      <c r="E23" s="376">
        <v>7977389</v>
      </c>
      <c r="F23" s="398" t="s">
        <v>160</v>
      </c>
      <c r="G23" s="376"/>
      <c r="H23" s="376"/>
      <c r="I23" s="376"/>
      <c r="J23" s="655"/>
    </row>
    <row r="24" spans="1:10" ht="15" customHeight="1">
      <c r="A24" s="400" t="s">
        <v>25</v>
      </c>
      <c r="B24" s="399" t="s">
        <v>474</v>
      </c>
      <c r="C24" s="401">
        <f>+C25+C26</f>
        <v>0</v>
      </c>
      <c r="D24" s="401">
        <f>+D25+D26</f>
        <v>0</v>
      </c>
      <c r="E24" s="401">
        <f>+E25+E26</f>
        <v>0</v>
      </c>
      <c r="F24" s="399" t="s">
        <v>140</v>
      </c>
      <c r="G24" s="376"/>
      <c r="H24" s="376"/>
      <c r="I24" s="376"/>
      <c r="J24" s="655"/>
    </row>
    <row r="25" spans="1:10" ht="15" customHeight="1">
      <c r="A25" s="397" t="s">
        <v>26</v>
      </c>
      <c r="B25" s="398" t="s">
        <v>475</v>
      </c>
      <c r="C25" s="383"/>
      <c r="D25" s="383"/>
      <c r="E25" s="383"/>
      <c r="F25" s="392" t="s">
        <v>141</v>
      </c>
      <c r="G25" s="383"/>
      <c r="H25" s="383"/>
      <c r="I25" s="383"/>
      <c r="J25" s="655"/>
    </row>
    <row r="26" spans="1:10" ht="15" customHeight="1" thickBot="1">
      <c r="A26" s="400" t="s">
        <v>27</v>
      </c>
      <c r="B26" s="399" t="s">
        <v>476</v>
      </c>
      <c r="C26" s="376"/>
      <c r="D26" s="376"/>
      <c r="E26" s="376"/>
      <c r="F26" s="7"/>
      <c r="G26" s="376">
        <v>8238000</v>
      </c>
      <c r="H26" s="376">
        <v>8238215</v>
      </c>
      <c r="I26" s="376">
        <v>8238215</v>
      </c>
      <c r="J26" s="655"/>
    </row>
    <row r="27" spans="1:10" ht="17.25" customHeight="1" thickBot="1">
      <c r="A27" s="396" t="s">
        <v>28</v>
      </c>
      <c r="B27" s="377" t="s">
        <v>477</v>
      </c>
      <c r="C27" s="382">
        <f>+C19+C24</f>
        <v>39734000</v>
      </c>
      <c r="D27" s="382">
        <f>+D19+D24</f>
        <v>26593738</v>
      </c>
      <c r="E27" s="382">
        <f>+E19+E24</f>
        <v>34571127</v>
      </c>
      <c r="F27" s="377" t="s">
        <v>481</v>
      </c>
      <c r="G27" s="382">
        <f>SUM(G19:G26)</f>
        <v>8238000</v>
      </c>
      <c r="H27" s="382">
        <f>SUM(H19:H26)</f>
        <v>8238215</v>
      </c>
      <c r="I27" s="382">
        <f>SUM(I19:I26)</f>
        <v>8238215</v>
      </c>
      <c r="J27" s="655"/>
    </row>
    <row r="28" spans="1:10" ht="17.25" customHeight="1" thickBot="1">
      <c r="A28" s="396" t="s">
        <v>29</v>
      </c>
      <c r="B28" s="402" t="s">
        <v>478</v>
      </c>
      <c r="C28" s="600">
        <f>+C18+C27</f>
        <v>588259000</v>
      </c>
      <c r="D28" s="600">
        <f>+D18+D27</f>
        <v>623886771</v>
      </c>
      <c r="E28" s="601">
        <f>+E18+E27</f>
        <v>666493091</v>
      </c>
      <c r="F28" s="402" t="s">
        <v>482</v>
      </c>
      <c r="G28" s="600">
        <f>+G18+G27</f>
        <v>588259000</v>
      </c>
      <c r="H28" s="600">
        <f>+H18+H27</f>
        <v>624679307</v>
      </c>
      <c r="I28" s="600">
        <f>+I18+I27</f>
        <v>579590878</v>
      </c>
      <c r="J28" s="655"/>
    </row>
    <row r="29" spans="1:10" ht="17.25" customHeight="1" thickBot="1">
      <c r="A29" s="396" t="s">
        <v>30</v>
      </c>
      <c r="B29" s="402" t="s">
        <v>117</v>
      </c>
      <c r="C29" s="600">
        <f>IF(C18-G18&lt;0,G18-C18,"-")</f>
        <v>31496000</v>
      </c>
      <c r="D29" s="600">
        <f>IF(D18-H18&lt;0,H18-D18,"-")</f>
        <v>19148059</v>
      </c>
      <c r="E29" s="601" t="str">
        <f>IF(E18-I18&lt;0,I18-E18,"-")</f>
        <v>-</v>
      </c>
      <c r="F29" s="402" t="s">
        <v>118</v>
      </c>
      <c r="G29" s="600" t="str">
        <f>IF(C18-G18&gt;0,C18-G18,"-")</f>
        <v>-</v>
      </c>
      <c r="H29" s="600" t="str">
        <f>IF(D18-H18&gt;0,D18-H18,"-")</f>
        <v>-</v>
      </c>
      <c r="I29" s="600">
        <f>IF(E18-I18&gt;0,E18-I18,"-")</f>
        <v>60569301</v>
      </c>
      <c r="J29" s="655"/>
    </row>
    <row r="30" spans="1:10" ht="17.25" customHeight="1" thickBot="1">
      <c r="A30" s="396" t="s">
        <v>31</v>
      </c>
      <c r="B30" s="402" t="s">
        <v>707</v>
      </c>
      <c r="C30" s="600" t="str">
        <f>IF(C28-G28&lt;0,G28-C28,"-")</f>
        <v>-</v>
      </c>
      <c r="D30" s="600">
        <f>IF(D28-H28&lt;0,H28-D28,"-")</f>
        <v>792536</v>
      </c>
      <c r="E30" s="601" t="str">
        <f>IF(E28-I28&lt;0,I28-E28,"-")</f>
        <v>-</v>
      </c>
      <c r="F30" s="402" t="s">
        <v>708</v>
      </c>
      <c r="G30" s="600" t="str">
        <f>IF(C28-G28&gt;0,C28-G28,"-")</f>
        <v>-</v>
      </c>
      <c r="H30" s="600" t="str">
        <f>IF(D28-H28&gt;0,D28-H28,"-")</f>
        <v>-</v>
      </c>
      <c r="I30" s="600">
        <f>IF(E28-I28&gt;0,E28-I28,"-")</f>
        <v>86902213</v>
      </c>
      <c r="J30" s="655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&amp;CBalatonszárszói Önkormányzat&amp;R&amp;"Times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87" t="s">
        <v>116</v>
      </c>
      <c r="C1" s="388"/>
      <c r="D1" s="388"/>
      <c r="E1" s="388"/>
      <c r="F1" s="388"/>
      <c r="G1" s="388"/>
      <c r="H1" s="388"/>
      <c r="I1" s="388"/>
      <c r="J1" s="658" t="str">
        <f>+CONCATENATE("2.2. melléklet a 9/",LEFT('1.1.sz.mell.'!C3,4)+1,". (V.30.) önkormányzati rendelethez")</f>
        <v>2.2. melléklet a 9/2017. (V.30.) önkormányzati rendelethez</v>
      </c>
    </row>
    <row r="2" spans="7:10" ht="14.25" thickBot="1">
      <c r="G2" s="39"/>
      <c r="H2" s="39"/>
      <c r="I2" s="39" t="str">
        <f>'2.1.sz.mell  '!I2</f>
        <v>Forintban!</v>
      </c>
      <c r="J2" s="658"/>
    </row>
    <row r="3" spans="1:10" ht="24" customHeight="1" thickBot="1">
      <c r="A3" s="656" t="s">
        <v>57</v>
      </c>
      <c r="B3" s="414" t="s">
        <v>42</v>
      </c>
      <c r="C3" s="415"/>
      <c r="D3" s="415"/>
      <c r="E3" s="415"/>
      <c r="F3" s="414" t="s">
        <v>43</v>
      </c>
      <c r="G3" s="416"/>
      <c r="H3" s="416"/>
      <c r="I3" s="416"/>
      <c r="J3" s="658"/>
    </row>
    <row r="4" spans="1:10" s="389" customFormat="1" ht="35.25" customHeight="1" thickBot="1">
      <c r="A4" s="657"/>
      <c r="B4" s="27" t="s">
        <v>50</v>
      </c>
      <c r="C4" s="28" t="str">
        <f>+'2.1.sz.mell  '!C4</f>
        <v>2016. évi eredeti előirányzat</v>
      </c>
      <c r="D4" s="375" t="str">
        <f>+'2.1.sz.mell  '!D4</f>
        <v>2016. évi módosított előirányzat</v>
      </c>
      <c r="E4" s="28" t="str">
        <f>+'2.1.sz.mell  '!E4</f>
        <v>2016. évi teljesítés</v>
      </c>
      <c r="F4" s="27" t="s">
        <v>50</v>
      </c>
      <c r="G4" s="28" t="str">
        <f>+'2.1.sz.mell  '!C4</f>
        <v>2016. évi eredeti előirányzat</v>
      </c>
      <c r="H4" s="375" t="str">
        <f>+'2.1.sz.mell  '!D4</f>
        <v>2016. évi módosított előirányzat</v>
      </c>
      <c r="I4" s="404" t="str">
        <f>+'2.1.sz.mell  '!E4</f>
        <v>2016. évi teljesítés</v>
      </c>
      <c r="J4" s="658"/>
    </row>
    <row r="5" spans="1:10" s="389" customFormat="1" ht="13.5" thickBot="1">
      <c r="A5" s="417" t="s">
        <v>411</v>
      </c>
      <c r="B5" s="418" t="s">
        <v>412</v>
      </c>
      <c r="C5" s="419" t="s">
        <v>413</v>
      </c>
      <c r="D5" s="419" t="s">
        <v>414</v>
      </c>
      <c r="E5" s="419" t="s">
        <v>415</v>
      </c>
      <c r="F5" s="418" t="s">
        <v>492</v>
      </c>
      <c r="G5" s="419" t="s">
        <v>493</v>
      </c>
      <c r="H5" s="419" t="s">
        <v>494</v>
      </c>
      <c r="I5" s="420" t="s">
        <v>495</v>
      </c>
      <c r="J5" s="658"/>
    </row>
    <row r="6" spans="1:10" ht="12.75" customHeight="1">
      <c r="A6" s="391" t="s">
        <v>7</v>
      </c>
      <c r="B6" s="392" t="s">
        <v>483</v>
      </c>
      <c r="C6" s="378"/>
      <c r="D6" s="378">
        <v>792542</v>
      </c>
      <c r="E6" s="378">
        <v>792542</v>
      </c>
      <c r="F6" s="392" t="s">
        <v>154</v>
      </c>
      <c r="G6" s="378">
        <v>18277000</v>
      </c>
      <c r="H6" s="378">
        <v>20783907</v>
      </c>
      <c r="I6" s="384">
        <v>17037352</v>
      </c>
      <c r="J6" s="658"/>
    </row>
    <row r="7" spans="1:10" ht="12.75">
      <c r="A7" s="393" t="s">
        <v>8</v>
      </c>
      <c r="B7" s="394" t="s">
        <v>484</v>
      </c>
      <c r="C7" s="379"/>
      <c r="D7" s="379">
        <v>296542</v>
      </c>
      <c r="E7" s="379">
        <v>296542</v>
      </c>
      <c r="F7" s="394" t="s">
        <v>496</v>
      </c>
      <c r="G7" s="379"/>
      <c r="H7" s="379"/>
      <c r="I7" s="385"/>
      <c r="J7" s="658"/>
    </row>
    <row r="8" spans="1:10" ht="12.75" customHeight="1">
      <c r="A8" s="393" t="s">
        <v>9</v>
      </c>
      <c r="B8" s="394" t="s">
        <v>485</v>
      </c>
      <c r="C8" s="379"/>
      <c r="D8" s="379"/>
      <c r="E8" s="379"/>
      <c r="F8" s="394" t="s">
        <v>135</v>
      </c>
      <c r="G8" s="379">
        <v>6934000</v>
      </c>
      <c r="H8" s="379">
        <v>15696355</v>
      </c>
      <c r="I8" s="385">
        <v>10918398</v>
      </c>
      <c r="J8" s="658"/>
    </row>
    <row r="9" spans="1:10" ht="12.75" customHeight="1">
      <c r="A9" s="393" t="s">
        <v>10</v>
      </c>
      <c r="B9" s="394" t="s">
        <v>486</v>
      </c>
      <c r="C9" s="379">
        <v>240000</v>
      </c>
      <c r="D9" s="379">
        <v>240000</v>
      </c>
      <c r="E9" s="379">
        <v>236000</v>
      </c>
      <c r="F9" s="394" t="s">
        <v>497</v>
      </c>
      <c r="G9" s="379"/>
      <c r="H9" s="379"/>
      <c r="I9" s="385"/>
      <c r="J9" s="658"/>
    </row>
    <row r="10" spans="1:10" ht="12.75" customHeight="1">
      <c r="A10" s="393" t="s">
        <v>11</v>
      </c>
      <c r="B10" s="394" t="s">
        <v>487</v>
      </c>
      <c r="C10" s="379"/>
      <c r="D10" s="379"/>
      <c r="E10" s="379"/>
      <c r="F10" s="394" t="s">
        <v>156</v>
      </c>
      <c r="G10" s="379">
        <v>300000</v>
      </c>
      <c r="H10" s="379">
        <v>300000</v>
      </c>
      <c r="I10" s="385"/>
      <c r="J10" s="658"/>
    </row>
    <row r="11" spans="1:10" ht="12.75" customHeight="1">
      <c r="A11" s="393" t="s">
        <v>12</v>
      </c>
      <c r="B11" s="394" t="s">
        <v>488</v>
      </c>
      <c r="C11" s="380"/>
      <c r="D11" s="380"/>
      <c r="E11" s="380">
        <v>254000</v>
      </c>
      <c r="F11" s="435"/>
      <c r="G11" s="379"/>
      <c r="H11" s="379"/>
      <c r="I11" s="385"/>
      <c r="J11" s="658"/>
    </row>
    <row r="12" spans="1:10" ht="12.75" customHeight="1">
      <c r="A12" s="393" t="s">
        <v>13</v>
      </c>
      <c r="B12" s="7"/>
      <c r="C12" s="379"/>
      <c r="D12" s="379"/>
      <c r="E12" s="379"/>
      <c r="F12" s="435"/>
      <c r="G12" s="379"/>
      <c r="H12" s="379"/>
      <c r="I12" s="385"/>
      <c r="J12" s="658"/>
    </row>
    <row r="13" spans="1:10" ht="12.75" customHeight="1">
      <c r="A13" s="393" t="s">
        <v>14</v>
      </c>
      <c r="B13" s="7"/>
      <c r="C13" s="379"/>
      <c r="D13" s="379"/>
      <c r="E13" s="379"/>
      <c r="F13" s="436"/>
      <c r="G13" s="379"/>
      <c r="H13" s="379"/>
      <c r="I13" s="385"/>
      <c r="J13" s="658"/>
    </row>
    <row r="14" spans="1:10" ht="12.75" customHeight="1">
      <c r="A14" s="393" t="s">
        <v>15</v>
      </c>
      <c r="B14" s="433"/>
      <c r="C14" s="380"/>
      <c r="D14" s="380"/>
      <c r="E14" s="380"/>
      <c r="F14" s="435"/>
      <c r="G14" s="379"/>
      <c r="H14" s="379"/>
      <c r="I14" s="385"/>
      <c r="J14" s="658"/>
    </row>
    <row r="15" spans="1:10" ht="12.75">
      <c r="A15" s="393" t="s">
        <v>16</v>
      </c>
      <c r="B15" s="7"/>
      <c r="C15" s="380"/>
      <c r="D15" s="380"/>
      <c r="E15" s="380"/>
      <c r="F15" s="435"/>
      <c r="G15" s="379"/>
      <c r="H15" s="379"/>
      <c r="I15" s="385"/>
      <c r="J15" s="658"/>
    </row>
    <row r="16" spans="1:10" ht="12.75" customHeight="1" thickBot="1">
      <c r="A16" s="430" t="s">
        <v>17</v>
      </c>
      <c r="B16" s="434"/>
      <c r="C16" s="432"/>
      <c r="D16" s="85"/>
      <c r="E16" s="92"/>
      <c r="F16" s="431" t="s">
        <v>38</v>
      </c>
      <c r="G16" s="379"/>
      <c r="H16" s="379"/>
      <c r="I16" s="385"/>
      <c r="J16" s="658"/>
    </row>
    <row r="17" spans="1:10" ht="15.75" customHeight="1" thickBot="1">
      <c r="A17" s="396" t="s">
        <v>18</v>
      </c>
      <c r="B17" s="377" t="s">
        <v>489</v>
      </c>
      <c r="C17" s="382">
        <f>+C6+C8+C9+C11+C12+C13+C14+C15+C16</f>
        <v>240000</v>
      </c>
      <c r="D17" s="382">
        <f>+D6+D8+D9+D11+D12+D13+D14+D15+D16</f>
        <v>1032542</v>
      </c>
      <c r="E17" s="382">
        <f>+E6+E8+E9+E11+E12+E13+E14+E15+E16</f>
        <v>1282542</v>
      </c>
      <c r="F17" s="377" t="s">
        <v>498</v>
      </c>
      <c r="G17" s="382">
        <f>+G6+G8+G10+G11+G12+G13+G14+G15+G16</f>
        <v>25511000</v>
      </c>
      <c r="H17" s="382">
        <f>+H6+H8+H10+H11+H12+H13+H14+H15+H16</f>
        <v>36780262</v>
      </c>
      <c r="I17" s="413">
        <f>+I6+I8+I10+I11+I12+I13+I14+I15+I16</f>
        <v>27955750</v>
      </c>
      <c r="J17" s="658"/>
    </row>
    <row r="18" spans="1:10" ht="12.75" customHeight="1">
      <c r="A18" s="391" t="s">
        <v>19</v>
      </c>
      <c r="B18" s="422" t="s">
        <v>172</v>
      </c>
      <c r="C18" s="429">
        <f>+C19+C20+C21+C22+C23</f>
        <v>25271000</v>
      </c>
      <c r="D18" s="429">
        <f>+D19+D20+D21+D22+D23</f>
        <v>36540262</v>
      </c>
      <c r="E18" s="429">
        <f>+E19+E20+E21+E22+E23</f>
        <v>36540262</v>
      </c>
      <c r="F18" s="399" t="s">
        <v>139</v>
      </c>
      <c r="G18" s="80"/>
      <c r="H18" s="80"/>
      <c r="I18" s="408"/>
      <c r="J18" s="658"/>
    </row>
    <row r="19" spans="1:10" ht="12.75" customHeight="1">
      <c r="A19" s="393" t="s">
        <v>20</v>
      </c>
      <c r="B19" s="423" t="s">
        <v>161</v>
      </c>
      <c r="C19" s="376">
        <v>25271000</v>
      </c>
      <c r="D19" s="376">
        <v>36540262</v>
      </c>
      <c r="E19" s="376">
        <v>36540262</v>
      </c>
      <c r="F19" s="399" t="s">
        <v>142</v>
      </c>
      <c r="G19" s="376"/>
      <c r="H19" s="376"/>
      <c r="I19" s="409"/>
      <c r="J19" s="658"/>
    </row>
    <row r="20" spans="1:10" ht="12.75" customHeight="1">
      <c r="A20" s="391" t="s">
        <v>21</v>
      </c>
      <c r="B20" s="423" t="s">
        <v>162</v>
      </c>
      <c r="C20" s="376"/>
      <c r="D20" s="376"/>
      <c r="E20" s="376"/>
      <c r="F20" s="399" t="s">
        <v>113</v>
      </c>
      <c r="G20" s="376"/>
      <c r="H20" s="376"/>
      <c r="I20" s="409"/>
      <c r="J20" s="658"/>
    </row>
    <row r="21" spans="1:10" ht="12.75" customHeight="1">
      <c r="A21" s="393" t="s">
        <v>22</v>
      </c>
      <c r="B21" s="423" t="s">
        <v>163</v>
      </c>
      <c r="C21" s="376"/>
      <c r="D21" s="376"/>
      <c r="E21" s="376"/>
      <c r="F21" s="399" t="s">
        <v>114</v>
      </c>
      <c r="G21" s="376"/>
      <c r="H21" s="376"/>
      <c r="I21" s="409"/>
      <c r="J21" s="658"/>
    </row>
    <row r="22" spans="1:10" ht="12.75" customHeight="1">
      <c r="A22" s="391" t="s">
        <v>23</v>
      </c>
      <c r="B22" s="423" t="s">
        <v>164</v>
      </c>
      <c r="C22" s="376"/>
      <c r="D22" s="376"/>
      <c r="E22" s="376"/>
      <c r="F22" s="398" t="s">
        <v>160</v>
      </c>
      <c r="G22" s="376"/>
      <c r="H22" s="376"/>
      <c r="I22" s="409"/>
      <c r="J22" s="658"/>
    </row>
    <row r="23" spans="1:10" ht="12.75" customHeight="1">
      <c r="A23" s="393" t="s">
        <v>24</v>
      </c>
      <c r="B23" s="424" t="s">
        <v>165</v>
      </c>
      <c r="C23" s="376"/>
      <c r="D23" s="376"/>
      <c r="E23" s="376"/>
      <c r="F23" s="399" t="s">
        <v>143</v>
      </c>
      <c r="G23" s="376"/>
      <c r="H23" s="376"/>
      <c r="I23" s="409"/>
      <c r="J23" s="658"/>
    </row>
    <row r="24" spans="1:10" ht="12.75" customHeight="1">
      <c r="A24" s="391" t="s">
        <v>25</v>
      </c>
      <c r="B24" s="425" t="s">
        <v>166</v>
      </c>
      <c r="C24" s="401">
        <f>+C25+C26+C27+C28+C29</f>
        <v>0</v>
      </c>
      <c r="D24" s="401">
        <f>+D25+D26+D27+D28+D29</f>
        <v>0</v>
      </c>
      <c r="E24" s="401">
        <f>+E25+E26+E27+E28+E29</f>
        <v>0</v>
      </c>
      <c r="F24" s="426" t="s">
        <v>141</v>
      </c>
      <c r="G24" s="376"/>
      <c r="H24" s="376"/>
      <c r="I24" s="409"/>
      <c r="J24" s="658"/>
    </row>
    <row r="25" spans="1:10" ht="12.75" customHeight="1">
      <c r="A25" s="393" t="s">
        <v>26</v>
      </c>
      <c r="B25" s="424" t="s">
        <v>167</v>
      </c>
      <c r="C25" s="376"/>
      <c r="D25" s="376"/>
      <c r="E25" s="376"/>
      <c r="F25" s="426" t="s">
        <v>499</v>
      </c>
      <c r="G25" s="376"/>
      <c r="H25" s="376"/>
      <c r="I25" s="409"/>
      <c r="J25" s="658"/>
    </row>
    <row r="26" spans="1:10" ht="12.75" customHeight="1">
      <c r="A26" s="391" t="s">
        <v>27</v>
      </c>
      <c r="B26" s="424" t="s">
        <v>168</v>
      </c>
      <c r="C26" s="376"/>
      <c r="D26" s="376"/>
      <c r="E26" s="376"/>
      <c r="F26" s="421"/>
      <c r="G26" s="376"/>
      <c r="H26" s="376"/>
      <c r="I26" s="409"/>
      <c r="J26" s="658"/>
    </row>
    <row r="27" spans="1:10" ht="12.75" customHeight="1">
      <c r="A27" s="393" t="s">
        <v>28</v>
      </c>
      <c r="B27" s="423" t="s">
        <v>169</v>
      </c>
      <c r="C27" s="376"/>
      <c r="D27" s="376"/>
      <c r="E27" s="376"/>
      <c r="F27" s="410"/>
      <c r="G27" s="376"/>
      <c r="H27" s="376"/>
      <c r="I27" s="409"/>
      <c r="J27" s="658"/>
    </row>
    <row r="28" spans="1:10" ht="12.75" customHeight="1">
      <c r="A28" s="391" t="s">
        <v>29</v>
      </c>
      <c r="B28" s="427" t="s">
        <v>170</v>
      </c>
      <c r="C28" s="376"/>
      <c r="D28" s="376"/>
      <c r="E28" s="376"/>
      <c r="F28" s="7"/>
      <c r="G28" s="376"/>
      <c r="H28" s="376"/>
      <c r="I28" s="409"/>
      <c r="J28" s="658"/>
    </row>
    <row r="29" spans="1:10" ht="12.75" customHeight="1" thickBot="1">
      <c r="A29" s="393" t="s">
        <v>30</v>
      </c>
      <c r="B29" s="428" t="s">
        <v>171</v>
      </c>
      <c r="C29" s="376"/>
      <c r="D29" s="376"/>
      <c r="E29" s="376"/>
      <c r="F29" s="410"/>
      <c r="G29" s="376"/>
      <c r="H29" s="376"/>
      <c r="I29" s="409"/>
      <c r="J29" s="658"/>
    </row>
    <row r="30" spans="1:10" ht="24.75" customHeight="1" thickBot="1">
      <c r="A30" s="396" t="s">
        <v>31</v>
      </c>
      <c r="B30" s="377" t="s">
        <v>490</v>
      </c>
      <c r="C30" s="382">
        <f>+C18+C24</f>
        <v>25271000</v>
      </c>
      <c r="D30" s="382">
        <f>+D18+D24</f>
        <v>36540262</v>
      </c>
      <c r="E30" s="382">
        <f>+E18+E24</f>
        <v>36540262</v>
      </c>
      <c r="F30" s="377" t="s">
        <v>501</v>
      </c>
      <c r="G30" s="382">
        <f>SUM(G18:G29)</f>
        <v>0</v>
      </c>
      <c r="H30" s="382">
        <f>SUM(H18:H29)</f>
        <v>0</v>
      </c>
      <c r="I30" s="413">
        <f>SUM(I18:I29)</f>
        <v>0</v>
      </c>
      <c r="J30" s="658"/>
    </row>
    <row r="31" spans="1:10" ht="16.5" customHeight="1" thickBot="1">
      <c r="A31" s="396" t="s">
        <v>32</v>
      </c>
      <c r="B31" s="402" t="s">
        <v>491</v>
      </c>
      <c r="C31" s="600">
        <f>+C17+C30</f>
        <v>25511000</v>
      </c>
      <c r="D31" s="600">
        <f>+D17+D30</f>
        <v>37572804</v>
      </c>
      <c r="E31" s="601">
        <f>+E17+E30</f>
        <v>37822804</v>
      </c>
      <c r="F31" s="402" t="s">
        <v>500</v>
      </c>
      <c r="G31" s="600">
        <f>+G17+G30</f>
        <v>25511000</v>
      </c>
      <c r="H31" s="600">
        <f>+H17+H30</f>
        <v>36780262</v>
      </c>
      <c r="I31" s="602">
        <f>+I17+I30</f>
        <v>27955750</v>
      </c>
      <c r="J31" s="658"/>
    </row>
    <row r="32" spans="1:10" ht="16.5" customHeight="1" thickBot="1">
      <c r="A32" s="396" t="s">
        <v>33</v>
      </c>
      <c r="B32" s="402" t="s">
        <v>117</v>
      </c>
      <c r="C32" s="600">
        <f>IF(C17-G17&lt;0,G17-C17,"-")</f>
        <v>25271000</v>
      </c>
      <c r="D32" s="600">
        <f>IF(D17-H17&lt;0,H17-D17,"-")</f>
        <v>35747720</v>
      </c>
      <c r="E32" s="601">
        <f>IF(E17-I17&lt;0,I17-E17,"-")</f>
        <v>26673208</v>
      </c>
      <c r="F32" s="402" t="s">
        <v>118</v>
      </c>
      <c r="G32" s="600" t="str">
        <f>IF(C17-G17&gt;0,C17-G17,"-")</f>
        <v>-</v>
      </c>
      <c r="H32" s="600" t="str">
        <f>IF(D17-H17&gt;0,D17-H17,"-")</f>
        <v>-</v>
      </c>
      <c r="I32" s="602" t="str">
        <f>IF(E17-I17&gt;0,E17-I17,"-")</f>
        <v>-</v>
      </c>
      <c r="J32" s="658"/>
    </row>
    <row r="33" spans="1:10" ht="16.5" customHeight="1" thickBot="1">
      <c r="A33" s="396" t="s">
        <v>34</v>
      </c>
      <c r="B33" s="402" t="s">
        <v>707</v>
      </c>
      <c r="C33" s="600" t="str">
        <f>IF(C31-G31&lt;0,G31-C31,"-")</f>
        <v>-</v>
      </c>
      <c r="D33" s="600" t="str">
        <f>IF(D31-H31&lt;0,H31-D31,"-")</f>
        <v>-</v>
      </c>
      <c r="E33" s="600" t="str">
        <f>IF(E31-I31&lt;0,I31-E31,"-")</f>
        <v>-</v>
      </c>
      <c r="F33" s="402" t="s">
        <v>708</v>
      </c>
      <c r="G33" s="600" t="str">
        <f>IF(C31-G31&gt;0,C31-G31,"-")</f>
        <v>-</v>
      </c>
      <c r="H33" s="600">
        <f>IF(D31-H31&gt;0,D31-H31,"-")</f>
        <v>792542</v>
      </c>
      <c r="I33" s="600">
        <f>IF(E31-I31&gt;0,E31-I31,"-")</f>
        <v>9867054</v>
      </c>
      <c r="J33" s="658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&amp;CBalatonszárszói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E5" sqref="E5"/>
    </sheetView>
  </sheetViews>
  <sheetFormatPr defaultColWidth="9.00390625" defaultRowHeight="12.75"/>
  <cols>
    <col min="1" max="1" width="46.375" style="251" customWidth="1"/>
    <col min="2" max="2" width="13.875" style="251" customWidth="1"/>
    <col min="3" max="3" width="66.125" style="251" customWidth="1"/>
    <col min="4" max="5" width="13.875" style="251" customWidth="1"/>
    <col min="6" max="16384" width="9.375" style="251" customWidth="1"/>
  </cols>
  <sheetData>
    <row r="1" spans="1:5" ht="18.75">
      <c r="A1" s="437" t="s">
        <v>108</v>
      </c>
      <c r="E1" s="443" t="s">
        <v>112</v>
      </c>
    </row>
    <row r="3" spans="1:5" ht="12.75">
      <c r="A3" s="438"/>
      <c r="B3" s="444"/>
      <c r="C3" s="438"/>
      <c r="D3" s="445"/>
      <c r="E3" s="444"/>
    </row>
    <row r="4" spans="1:5" ht="15.75">
      <c r="A4" s="412" t="str">
        <f>+ÖSSZEFÜGGÉSEK!A4</f>
        <v>2016. évi eredeti előirányzat BEVÉTELEK</v>
      </c>
      <c r="B4" s="446"/>
      <c r="C4" s="439"/>
      <c r="D4" s="445"/>
      <c r="E4" s="444"/>
    </row>
    <row r="5" spans="1:5" ht="12.75">
      <c r="A5" s="438"/>
      <c r="B5" s="444"/>
      <c r="C5" s="438"/>
      <c r="D5" s="445"/>
      <c r="E5" s="444"/>
    </row>
    <row r="6" spans="1:5" ht="12.75">
      <c r="A6" s="438" t="s">
        <v>505</v>
      </c>
      <c r="B6" s="444">
        <f>+'1.1.sz.mell.'!C61</f>
        <v>548765000</v>
      </c>
      <c r="C6" s="438" t="s">
        <v>506</v>
      </c>
      <c r="D6" s="445">
        <f>+'2.1.sz.mell  '!C18+'2.2.sz.mell  '!C17</f>
        <v>548765000</v>
      </c>
      <c r="E6" s="444">
        <f>+B6-D6</f>
        <v>0</v>
      </c>
    </row>
    <row r="7" spans="1:5" ht="12.75">
      <c r="A7" s="438" t="s">
        <v>507</v>
      </c>
      <c r="B7" s="444">
        <f>+'1.1.sz.mell.'!C84</f>
        <v>65005000</v>
      </c>
      <c r="C7" s="438" t="s">
        <v>508</v>
      </c>
      <c r="D7" s="445">
        <f>+'2.1.sz.mell  '!C27+'2.2.sz.mell  '!C30</f>
        <v>65005000</v>
      </c>
      <c r="E7" s="444">
        <f>+B7-D7</f>
        <v>0</v>
      </c>
    </row>
    <row r="8" spans="1:5" ht="12.75">
      <c r="A8" s="438" t="s">
        <v>509</v>
      </c>
      <c r="B8" s="444">
        <f>+'1.1.sz.mell.'!C85</f>
        <v>613770000</v>
      </c>
      <c r="C8" s="438" t="s">
        <v>510</v>
      </c>
      <c r="D8" s="445">
        <f>+'2.1.sz.mell  '!C28+'2.2.sz.mell  '!C31</f>
        <v>613770000</v>
      </c>
      <c r="E8" s="444">
        <f>+B8-D8</f>
        <v>0</v>
      </c>
    </row>
    <row r="9" spans="1:5" ht="12.75">
      <c r="A9" s="438"/>
      <c r="B9" s="444"/>
      <c r="C9" s="438"/>
      <c r="D9" s="445"/>
      <c r="E9" s="444"/>
    </row>
    <row r="10" spans="1:5" ht="15.75">
      <c r="A10" s="412" t="str">
        <f>+ÖSSZEFÜGGÉSEK!A10</f>
        <v>2016. évi módosított előirányzat BEVÉTELEK</v>
      </c>
      <c r="B10" s="446"/>
      <c r="C10" s="439"/>
      <c r="D10" s="445"/>
      <c r="E10" s="444"/>
    </row>
    <row r="11" spans="1:5" ht="12.75">
      <c r="A11" s="438"/>
      <c r="B11" s="444"/>
      <c r="C11" s="438"/>
      <c r="D11" s="445"/>
      <c r="E11" s="444"/>
    </row>
    <row r="12" spans="1:5" ht="12.75">
      <c r="A12" s="438" t="s">
        <v>511</v>
      </c>
      <c r="B12" s="444">
        <f>+'1.1.sz.mell.'!D61</f>
        <v>598325575</v>
      </c>
      <c r="C12" s="438" t="s">
        <v>517</v>
      </c>
      <c r="D12" s="445">
        <f>+'2.1.sz.mell  '!D18+'2.2.sz.mell  '!D17</f>
        <v>598325575</v>
      </c>
      <c r="E12" s="444">
        <f>+B12-D12</f>
        <v>0</v>
      </c>
    </row>
    <row r="13" spans="1:5" ht="12.75">
      <c r="A13" s="438" t="s">
        <v>512</v>
      </c>
      <c r="B13" s="444">
        <f>+'1.1.sz.mell.'!D84</f>
        <v>63134000</v>
      </c>
      <c r="C13" s="438" t="s">
        <v>518</v>
      </c>
      <c r="D13" s="445">
        <f>+'2.1.sz.mell  '!D27+'2.2.sz.mell  '!D30</f>
        <v>63134000</v>
      </c>
      <c r="E13" s="444">
        <f>+B13-D13</f>
        <v>0</v>
      </c>
    </row>
    <row r="14" spans="1:5" ht="12.75">
      <c r="A14" s="438" t="s">
        <v>513</v>
      </c>
      <c r="B14" s="444">
        <f>+'1.1.sz.mell.'!D85</f>
        <v>661459575</v>
      </c>
      <c r="C14" s="438" t="s">
        <v>519</v>
      </c>
      <c r="D14" s="445">
        <f>+'2.1.sz.mell  '!D28+'2.2.sz.mell  '!D31</f>
        <v>661459575</v>
      </c>
      <c r="E14" s="444">
        <f>+B14-D14</f>
        <v>0</v>
      </c>
    </row>
    <row r="15" spans="1:5" ht="12.75">
      <c r="A15" s="438"/>
      <c r="B15" s="444"/>
      <c r="C15" s="438"/>
      <c r="D15" s="445"/>
      <c r="E15" s="444"/>
    </row>
    <row r="16" spans="1:5" ht="14.25">
      <c r="A16" s="447" t="str">
        <f>+ÖSSZEFÜGGÉSEK!A16</f>
        <v>2016. évi teljesítés BEVÉTELEK</v>
      </c>
      <c r="B16" s="411"/>
      <c r="C16" s="439"/>
      <c r="D16" s="445"/>
      <c r="E16" s="444"/>
    </row>
    <row r="17" spans="1:5" ht="12.75">
      <c r="A17" s="438"/>
      <c r="B17" s="444"/>
      <c r="C17" s="438"/>
      <c r="D17" s="445"/>
      <c r="E17" s="444"/>
    </row>
    <row r="18" spans="1:5" ht="12.75">
      <c r="A18" s="438" t="s">
        <v>514</v>
      </c>
      <c r="B18" s="444">
        <f>+'1.1.sz.mell.'!E61</f>
        <v>633204506</v>
      </c>
      <c r="C18" s="438" t="s">
        <v>520</v>
      </c>
      <c r="D18" s="445">
        <f>+'2.1.sz.mell  '!E18+'2.2.sz.mell  '!E17</f>
        <v>633204506</v>
      </c>
      <c r="E18" s="444">
        <f>+B18-D18</f>
        <v>0</v>
      </c>
    </row>
    <row r="19" spans="1:5" ht="12.75">
      <c r="A19" s="438" t="s">
        <v>515</v>
      </c>
      <c r="B19" s="444">
        <f>+'1.1.sz.mell.'!E84</f>
        <v>71111389</v>
      </c>
      <c r="C19" s="438" t="s">
        <v>521</v>
      </c>
      <c r="D19" s="445">
        <f>+'2.1.sz.mell  '!E27+'2.2.sz.mell  '!E30</f>
        <v>71111389</v>
      </c>
      <c r="E19" s="444">
        <f>+B19-D19</f>
        <v>0</v>
      </c>
    </row>
    <row r="20" spans="1:5" ht="12.75">
      <c r="A20" s="438" t="s">
        <v>516</v>
      </c>
      <c r="B20" s="444">
        <f>+'1.1.sz.mell.'!E85</f>
        <v>704315895</v>
      </c>
      <c r="C20" s="438" t="s">
        <v>522</v>
      </c>
      <c r="D20" s="445">
        <f>+'2.1.sz.mell  '!E28+'2.2.sz.mell  '!E31</f>
        <v>704315895</v>
      </c>
      <c r="E20" s="444">
        <f>+B20-D20</f>
        <v>0</v>
      </c>
    </row>
    <row r="21" spans="1:5" ht="12.75">
      <c r="A21" s="438"/>
      <c r="B21" s="444"/>
      <c r="C21" s="438"/>
      <c r="D21" s="445"/>
      <c r="E21" s="444"/>
    </row>
    <row r="22" spans="1:5" ht="15.75">
      <c r="A22" s="412" t="str">
        <f>+ÖSSZEFÜGGÉSEK!A22</f>
        <v>2016. évi eredeti előirányzat KIADÁSOK</v>
      </c>
      <c r="B22" s="446"/>
      <c r="C22" s="439"/>
      <c r="D22" s="445"/>
      <c r="E22" s="444"/>
    </row>
    <row r="23" spans="1:5" ht="12.75">
      <c r="A23" s="438"/>
      <c r="B23" s="444"/>
      <c r="C23" s="438"/>
      <c r="D23" s="445"/>
      <c r="E23" s="444"/>
    </row>
    <row r="24" spans="1:5" ht="12.75">
      <c r="A24" s="438" t="s">
        <v>523</v>
      </c>
      <c r="B24" s="444">
        <f>+'1.1.sz.mell.'!C125</f>
        <v>605532000</v>
      </c>
      <c r="C24" s="438" t="s">
        <v>529</v>
      </c>
      <c r="D24" s="445">
        <f>+'2.1.sz.mell  '!G18+'2.2.sz.mell  '!G17</f>
        <v>605532000</v>
      </c>
      <c r="E24" s="444">
        <f>+B24-D24</f>
        <v>0</v>
      </c>
    </row>
    <row r="25" spans="1:5" ht="12.75">
      <c r="A25" s="438" t="s">
        <v>502</v>
      </c>
      <c r="B25" s="444">
        <f>+'1.1.sz.mell.'!C145</f>
        <v>8238000</v>
      </c>
      <c r="C25" s="438" t="s">
        <v>530</v>
      </c>
      <c r="D25" s="445">
        <f>+'2.1.sz.mell  '!G27+'2.2.sz.mell  '!G30</f>
        <v>8238000</v>
      </c>
      <c r="E25" s="444">
        <f>+B25-D25</f>
        <v>0</v>
      </c>
    </row>
    <row r="26" spans="1:5" ht="12.75">
      <c r="A26" s="438" t="s">
        <v>524</v>
      </c>
      <c r="B26" s="444">
        <f>+'1.1.sz.mell.'!C146</f>
        <v>613770000</v>
      </c>
      <c r="C26" s="438" t="s">
        <v>531</v>
      </c>
      <c r="D26" s="445">
        <f>+'2.1.sz.mell  '!G28+'2.2.sz.mell  '!G31</f>
        <v>613770000</v>
      </c>
      <c r="E26" s="444">
        <f>+B26-D26</f>
        <v>0</v>
      </c>
    </row>
    <row r="27" spans="1:5" ht="12.75">
      <c r="A27" s="438"/>
      <c r="B27" s="444"/>
      <c r="C27" s="438"/>
      <c r="D27" s="445"/>
      <c r="E27" s="444"/>
    </row>
    <row r="28" spans="1:5" ht="15.75">
      <c r="A28" s="412" t="str">
        <f>+ÖSSZEFÜGGÉSEK!A28</f>
        <v>2016. évi módosított előirányzat KIADÁSOK</v>
      </c>
      <c r="B28" s="446"/>
      <c r="C28" s="439"/>
      <c r="D28" s="445"/>
      <c r="E28" s="444"/>
    </row>
    <row r="29" spans="1:5" ht="12.75">
      <c r="A29" s="438"/>
      <c r="B29" s="444"/>
      <c r="C29" s="438"/>
      <c r="D29" s="445"/>
      <c r="E29" s="444"/>
    </row>
    <row r="30" spans="1:5" ht="12.75">
      <c r="A30" s="438" t="s">
        <v>525</v>
      </c>
      <c r="B30" s="444">
        <f>+'1.1.sz.mell.'!D125</f>
        <v>653221354</v>
      </c>
      <c r="C30" s="438" t="s">
        <v>536</v>
      </c>
      <c r="D30" s="445">
        <f>+'2.1.sz.mell  '!H18+'2.2.sz.mell  '!H17</f>
        <v>653221354</v>
      </c>
      <c r="E30" s="444">
        <f>+B30-D30</f>
        <v>0</v>
      </c>
    </row>
    <row r="31" spans="1:5" ht="12.75">
      <c r="A31" s="438" t="s">
        <v>503</v>
      </c>
      <c r="B31" s="444">
        <f>+'1.1.sz.mell.'!D145</f>
        <v>8238215</v>
      </c>
      <c r="C31" s="438" t="s">
        <v>533</v>
      </c>
      <c r="D31" s="445">
        <f>+'2.1.sz.mell  '!H27+'2.2.sz.mell  '!H30</f>
        <v>8238215</v>
      </c>
      <c r="E31" s="444">
        <f>+B31-D31</f>
        <v>0</v>
      </c>
    </row>
    <row r="32" spans="1:5" ht="12.75">
      <c r="A32" s="438" t="s">
        <v>526</v>
      </c>
      <c r="B32" s="444">
        <f>+'1.1.sz.mell.'!D146</f>
        <v>661459569</v>
      </c>
      <c r="C32" s="438" t="s">
        <v>532</v>
      </c>
      <c r="D32" s="445">
        <f>+'2.1.sz.mell  '!H28+'2.2.sz.mell  '!H31</f>
        <v>661459569</v>
      </c>
      <c r="E32" s="444">
        <f>+B32-D32</f>
        <v>0</v>
      </c>
    </row>
    <row r="33" spans="1:5" ht="12.75">
      <c r="A33" s="438"/>
      <c r="B33" s="444"/>
      <c r="C33" s="438"/>
      <c r="D33" s="445"/>
      <c r="E33" s="444"/>
    </row>
    <row r="34" spans="1:5" ht="15.75">
      <c r="A34" s="442" t="str">
        <f>+ÖSSZEFÜGGÉSEK!A34</f>
        <v>2016. évi teljesítés KIADÁSOK</v>
      </c>
      <c r="B34" s="446"/>
      <c r="C34" s="439"/>
      <c r="D34" s="445"/>
      <c r="E34" s="444"/>
    </row>
    <row r="35" spans="1:5" ht="12.75">
      <c r="A35" s="438"/>
      <c r="B35" s="444"/>
      <c r="C35" s="438"/>
      <c r="D35" s="445"/>
      <c r="E35" s="444"/>
    </row>
    <row r="36" spans="1:5" ht="12.75">
      <c r="A36" s="438" t="s">
        <v>527</v>
      </c>
      <c r="B36" s="444">
        <f>+'1.1.sz.mell.'!E125</f>
        <v>599308413</v>
      </c>
      <c r="C36" s="438" t="s">
        <v>537</v>
      </c>
      <c r="D36" s="445">
        <f>+'2.1.sz.mell  '!I18+'2.2.sz.mell  '!I17</f>
        <v>599308413</v>
      </c>
      <c r="E36" s="444">
        <f>+B36-D36</f>
        <v>0</v>
      </c>
    </row>
    <row r="37" spans="1:5" ht="12.75">
      <c r="A37" s="438" t="s">
        <v>504</v>
      </c>
      <c r="B37" s="444">
        <f>+'1.1.sz.mell.'!E145</f>
        <v>8238215</v>
      </c>
      <c r="C37" s="438" t="s">
        <v>535</v>
      </c>
      <c r="D37" s="445">
        <f>+'2.1.sz.mell  '!I27+'2.2.sz.mell  '!I30</f>
        <v>8238215</v>
      </c>
      <c r="E37" s="444">
        <f>+B37-D37</f>
        <v>0</v>
      </c>
    </row>
    <row r="38" spans="1:5" ht="12.75">
      <c r="A38" s="438" t="s">
        <v>528</v>
      </c>
      <c r="B38" s="444">
        <f>+'1.1.sz.mell.'!E146</f>
        <v>607546628</v>
      </c>
      <c r="C38" s="438" t="s">
        <v>534</v>
      </c>
      <c r="D38" s="445">
        <f>+'2.1.sz.mell  '!I28+'2.2.sz.mell  '!I31</f>
        <v>607546628</v>
      </c>
      <c r="E38" s="444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59" t="s">
        <v>1</v>
      </c>
      <c r="B1" s="659"/>
      <c r="C1" s="659"/>
      <c r="D1" s="659"/>
      <c r="E1" s="659"/>
      <c r="F1" s="659"/>
      <c r="G1" s="659"/>
      <c r="H1" s="660" t="str">
        <f>+CONCATENATE("3. melléklet a 9/",LEFT(ÖSSZEFÜGGÉSEK!A4,4)+1,". (V.30.) önkormányzati rendelethez")</f>
        <v>3. melléklet a 9/2017. (V.30.) önkormányzati rendelethez</v>
      </c>
    </row>
    <row r="2" spans="1:8" ht="22.5" customHeight="1" thickBot="1">
      <c r="A2" s="26"/>
      <c r="B2" s="10"/>
      <c r="C2" s="10"/>
      <c r="D2" s="10"/>
      <c r="E2" s="10"/>
      <c r="F2" s="598"/>
      <c r="G2" s="596" t="str">
        <f>'2.2.sz.mell  '!I2</f>
        <v>Forintban!</v>
      </c>
      <c r="H2" s="660"/>
    </row>
    <row r="3" spans="1:8" s="6" customFormat="1" ht="50.25" customHeight="1" thickBot="1">
      <c r="A3" s="27" t="s">
        <v>53</v>
      </c>
      <c r="B3" s="28" t="s">
        <v>54</v>
      </c>
      <c r="C3" s="28" t="s">
        <v>55</v>
      </c>
      <c r="D3" s="28" t="str">
        <f>+CONCATENATE("Felhasználás ",LEFT(ÖSSZEFÜGGÉSEK!A4,4)-1,". XII.31-ig")</f>
        <v>Felhasználás 2015. XII.31-ig</v>
      </c>
      <c r="E3" s="28" t="str">
        <f>+CONCATENATE(LEFT(ÖSSZEFÜGGÉSEK!A4,4),". évi módosított előirányzat")</f>
        <v>2016. évi módosított előirányzat</v>
      </c>
      <c r="F3" s="82" t="str">
        <f>+CONCATENATE(LEFT(ÖSSZEFÜGGÉSEK!A4,4),". évi teljesítés")</f>
        <v>2016. évi teljesítés</v>
      </c>
      <c r="G3" s="81" t="str">
        <f>+CONCATENATE("Összes teljesítés ",LEFT(ÖSSZEFÜGGÉSEK!A4,4),". dec. 31-ig")</f>
        <v>Összes teljesítés 2016. dec. 31-ig</v>
      </c>
      <c r="H3" s="660"/>
    </row>
    <row r="4" spans="1:8" s="10" customFormat="1" ht="12" customHeight="1" thickBot="1">
      <c r="A4" s="405" t="s">
        <v>411</v>
      </c>
      <c r="B4" s="406" t="s">
        <v>412</v>
      </c>
      <c r="C4" s="406" t="s">
        <v>413</v>
      </c>
      <c r="D4" s="406" t="s">
        <v>414</v>
      </c>
      <c r="E4" s="406" t="s">
        <v>415</v>
      </c>
      <c r="F4" s="49" t="s">
        <v>492</v>
      </c>
      <c r="G4" s="407" t="s">
        <v>538</v>
      </c>
      <c r="H4" s="660"/>
    </row>
    <row r="5" spans="1:8" ht="15.75" customHeight="1">
      <c r="A5" s="7" t="s">
        <v>714</v>
      </c>
      <c r="B5" s="2">
        <v>29000</v>
      </c>
      <c r="C5" s="11">
        <v>2016</v>
      </c>
      <c r="D5" s="2"/>
      <c r="E5" s="2"/>
      <c r="F5" s="50">
        <v>29000</v>
      </c>
      <c r="G5" s="51">
        <f>+D5+F5</f>
        <v>29000</v>
      </c>
      <c r="H5" s="660"/>
    </row>
    <row r="6" spans="1:8" ht="15.75" customHeight="1">
      <c r="A6" s="7" t="s">
        <v>713</v>
      </c>
      <c r="B6" s="2">
        <v>2032000</v>
      </c>
      <c r="C6" s="11">
        <v>2016</v>
      </c>
      <c r="D6" s="2"/>
      <c r="E6" s="2"/>
      <c r="F6" s="50">
        <v>2032000</v>
      </c>
      <c r="G6" s="51">
        <f aca="true" t="shared" si="0" ref="G6:G23">+D6+F6</f>
        <v>2032000</v>
      </c>
      <c r="H6" s="660"/>
    </row>
    <row r="7" spans="1:8" ht="15.75" customHeight="1">
      <c r="A7" s="7" t="s">
        <v>715</v>
      </c>
      <c r="B7" s="2">
        <v>39990</v>
      </c>
      <c r="C7" s="11">
        <v>2016</v>
      </c>
      <c r="D7" s="2"/>
      <c r="E7" s="2"/>
      <c r="F7" s="50">
        <v>39990</v>
      </c>
      <c r="G7" s="51">
        <f t="shared" si="0"/>
        <v>39990</v>
      </c>
      <c r="H7" s="660"/>
    </row>
    <row r="8" spans="1:8" ht="15.75" customHeight="1">
      <c r="A8" s="7" t="s">
        <v>716</v>
      </c>
      <c r="B8" s="2">
        <v>58710</v>
      </c>
      <c r="C8" s="11">
        <v>2016</v>
      </c>
      <c r="D8" s="2"/>
      <c r="E8" s="2"/>
      <c r="F8" s="50">
        <v>58710</v>
      </c>
      <c r="G8" s="51">
        <f t="shared" si="0"/>
        <v>58710</v>
      </c>
      <c r="H8" s="660"/>
    </row>
    <row r="9" spans="1:8" ht="15.75" customHeight="1">
      <c r="A9" s="7" t="s">
        <v>717</v>
      </c>
      <c r="B9" s="2">
        <v>79150</v>
      </c>
      <c r="C9" s="11">
        <v>2016</v>
      </c>
      <c r="D9" s="2"/>
      <c r="E9" s="2"/>
      <c r="F9" s="50">
        <v>79150</v>
      </c>
      <c r="G9" s="51">
        <f t="shared" si="0"/>
        <v>79150</v>
      </c>
      <c r="H9" s="660"/>
    </row>
    <row r="10" spans="1:8" ht="15.75" customHeight="1">
      <c r="A10" s="7" t="s">
        <v>718</v>
      </c>
      <c r="B10" s="2">
        <v>292100</v>
      </c>
      <c r="C10" s="11">
        <v>2016</v>
      </c>
      <c r="D10" s="2"/>
      <c r="E10" s="2"/>
      <c r="F10" s="50">
        <v>292100</v>
      </c>
      <c r="G10" s="51">
        <f t="shared" si="0"/>
        <v>292100</v>
      </c>
      <c r="H10" s="660"/>
    </row>
    <row r="11" spans="1:8" ht="15.75" customHeight="1">
      <c r="A11" s="7" t="s">
        <v>719</v>
      </c>
      <c r="B11" s="2">
        <v>125600</v>
      </c>
      <c r="C11" s="11">
        <v>2016</v>
      </c>
      <c r="D11" s="2"/>
      <c r="E11" s="2"/>
      <c r="F11" s="50">
        <v>125600</v>
      </c>
      <c r="G11" s="51">
        <f t="shared" si="0"/>
        <v>125600</v>
      </c>
      <c r="H11" s="660"/>
    </row>
    <row r="12" spans="1:8" ht="15.75" customHeight="1">
      <c r="A12" s="7" t="s">
        <v>720</v>
      </c>
      <c r="B12" s="2">
        <v>3945932</v>
      </c>
      <c r="C12" s="11">
        <v>2016</v>
      </c>
      <c r="D12" s="2"/>
      <c r="E12" s="2"/>
      <c r="F12" s="50">
        <v>3945932</v>
      </c>
      <c r="G12" s="51">
        <f t="shared" si="0"/>
        <v>3945932</v>
      </c>
      <c r="H12" s="660"/>
    </row>
    <row r="13" spans="1:8" ht="15.75" customHeight="1">
      <c r="A13" s="7" t="s">
        <v>721</v>
      </c>
      <c r="B13" s="2">
        <v>326000</v>
      </c>
      <c r="C13" s="11">
        <v>2016</v>
      </c>
      <c r="D13" s="2"/>
      <c r="E13" s="2"/>
      <c r="F13" s="50">
        <v>326000</v>
      </c>
      <c r="G13" s="51">
        <f t="shared" si="0"/>
        <v>326000</v>
      </c>
      <c r="H13" s="660"/>
    </row>
    <row r="14" spans="1:8" ht="15.75" customHeight="1">
      <c r="A14" s="7" t="s">
        <v>722</v>
      </c>
      <c r="B14" s="2">
        <v>3834511</v>
      </c>
      <c r="C14" s="11">
        <v>2016</v>
      </c>
      <c r="D14" s="2"/>
      <c r="E14" s="2"/>
      <c r="F14" s="50">
        <v>3834511</v>
      </c>
      <c r="G14" s="51">
        <f t="shared" si="0"/>
        <v>3834511</v>
      </c>
      <c r="H14" s="660"/>
    </row>
    <row r="15" spans="1:8" ht="15.75" customHeight="1">
      <c r="A15" s="7" t="s">
        <v>723</v>
      </c>
      <c r="B15" s="2">
        <v>4595658</v>
      </c>
      <c r="C15" s="11">
        <v>2016</v>
      </c>
      <c r="D15" s="2"/>
      <c r="E15" s="2"/>
      <c r="F15" s="50">
        <v>4595658</v>
      </c>
      <c r="G15" s="51">
        <f t="shared" si="0"/>
        <v>4595658</v>
      </c>
      <c r="H15" s="660"/>
    </row>
    <row r="16" spans="1:8" ht="15.75" customHeight="1">
      <c r="A16" s="7" t="s">
        <v>724</v>
      </c>
      <c r="B16" s="2">
        <v>320000</v>
      </c>
      <c r="C16" s="11">
        <v>2016</v>
      </c>
      <c r="D16" s="2"/>
      <c r="E16" s="2"/>
      <c r="F16" s="50">
        <v>320000</v>
      </c>
      <c r="G16" s="51">
        <f t="shared" si="0"/>
        <v>320000</v>
      </c>
      <c r="H16" s="660"/>
    </row>
    <row r="17" spans="1:8" ht="15.75" customHeight="1">
      <c r="A17" s="7" t="s">
        <v>725</v>
      </c>
      <c r="B17" s="2">
        <v>364490</v>
      </c>
      <c r="C17" s="11">
        <v>2016</v>
      </c>
      <c r="D17" s="2"/>
      <c r="E17" s="2"/>
      <c r="F17" s="50">
        <v>364490</v>
      </c>
      <c r="G17" s="51">
        <f t="shared" si="0"/>
        <v>364490</v>
      </c>
      <c r="H17" s="660"/>
    </row>
    <row r="18" spans="1:8" ht="15.75" customHeight="1">
      <c r="A18" s="7" t="s">
        <v>726</v>
      </c>
      <c r="B18" s="2">
        <v>254000</v>
      </c>
      <c r="C18" s="11">
        <v>2016</v>
      </c>
      <c r="D18" s="2"/>
      <c r="E18" s="2"/>
      <c r="F18" s="50">
        <v>254000</v>
      </c>
      <c r="G18" s="51">
        <f t="shared" si="0"/>
        <v>254000</v>
      </c>
      <c r="H18" s="660"/>
    </row>
    <row r="19" spans="1:8" ht="15.75" customHeight="1">
      <c r="A19" s="7" t="s">
        <v>727</v>
      </c>
      <c r="B19" s="2">
        <v>740211</v>
      </c>
      <c r="C19" s="11">
        <v>2016</v>
      </c>
      <c r="D19" s="2"/>
      <c r="E19" s="2"/>
      <c r="F19" s="50">
        <v>740211</v>
      </c>
      <c r="G19" s="51">
        <f t="shared" si="0"/>
        <v>740211</v>
      </c>
      <c r="H19" s="660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660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660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660"/>
    </row>
    <row r="23" spans="1:8" ht="15.75" customHeight="1" thickBot="1">
      <c r="A23" s="7"/>
      <c r="B23" s="3"/>
      <c r="C23" s="13"/>
      <c r="D23" s="3"/>
      <c r="E23" s="3"/>
      <c r="F23" s="52"/>
      <c r="G23" s="51">
        <f t="shared" si="0"/>
        <v>0</v>
      </c>
      <c r="H23" s="660"/>
    </row>
    <row r="24" spans="1:8" s="16" customFormat="1" ht="18" customHeight="1" thickBot="1">
      <c r="A24" s="29" t="s">
        <v>52</v>
      </c>
      <c r="B24" s="14">
        <f>SUM(B5:B23)</f>
        <v>17037352</v>
      </c>
      <c r="C24" s="21"/>
      <c r="D24" s="14">
        <f>SUM(D5:D23)</f>
        <v>0</v>
      </c>
      <c r="E24" s="14">
        <f>SUM(E5:E23)</f>
        <v>0</v>
      </c>
      <c r="F24" s="14">
        <f>SUM(F5:F23)</f>
        <v>17037352</v>
      </c>
      <c r="G24" s="15">
        <f>SUM(G5:G23)</f>
        <v>17037352</v>
      </c>
      <c r="H24" s="660"/>
    </row>
    <row r="25" spans="6:8" ht="12.75">
      <c r="F25" s="16"/>
      <c r="G25" s="16"/>
      <c r="H25" s="587"/>
    </row>
    <row r="26" ht="12.75">
      <c r="H26" s="587"/>
    </row>
    <row r="27" ht="12.75">
      <c r="H27" s="587"/>
    </row>
    <row r="28" ht="12.75">
      <c r="H28" s="587"/>
    </row>
    <row r="29" ht="12.75">
      <c r="H29" s="587"/>
    </row>
    <row r="30" ht="12.75">
      <c r="H30" s="587"/>
    </row>
    <row r="31" ht="12.75">
      <c r="H31" s="587"/>
    </row>
    <row r="32" ht="12.75">
      <c r="H32" s="587"/>
    </row>
    <row r="33" ht="12.75">
      <c r="H33" s="587"/>
    </row>
  </sheetData>
  <sheetProtection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&amp;CBalatonszárszói Önkormányzat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PENZUGY_4</cp:lastModifiedBy>
  <cp:lastPrinted>2017-05-23T08:09:33Z</cp:lastPrinted>
  <dcterms:created xsi:type="dcterms:W3CDTF">1999-10-30T10:30:45Z</dcterms:created>
  <dcterms:modified xsi:type="dcterms:W3CDTF">2017-05-24T07:47:00Z</dcterms:modified>
  <cp:category/>
  <cp:version/>
  <cp:contentType/>
  <cp:contentStatus/>
</cp:coreProperties>
</file>