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0" yWindow="0" windowWidth="24060" windowHeight="10860"/>
  </bookViews>
  <sheets>
    <sheet name="2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6" i="1" l="1"/>
  <c r="T28" i="1"/>
  <c r="AC27" i="1"/>
  <c r="AB27" i="1"/>
  <c r="AA27" i="1"/>
  <c r="W27" i="1"/>
  <c r="V27" i="1"/>
  <c r="P27" i="1"/>
  <c r="Z26" i="1"/>
  <c r="Y26" i="1"/>
  <c r="AL25" i="1"/>
  <c r="AI25" i="1"/>
  <c r="AF25" i="1"/>
  <c r="Z25" i="1"/>
  <c r="Y25" i="1"/>
  <c r="Q25" i="1"/>
  <c r="N25" i="1"/>
  <c r="K25" i="1"/>
  <c r="H25" i="1"/>
  <c r="E25" i="1"/>
  <c r="AC24" i="1"/>
  <c r="Z24" i="1"/>
  <c r="Y24" i="1"/>
  <c r="Q24" i="1"/>
  <c r="K24" i="1"/>
  <c r="H24" i="1"/>
  <c r="E24" i="1"/>
  <c r="Z23" i="1"/>
  <c r="Y23" i="1"/>
  <c r="AC22" i="1"/>
  <c r="Z22" i="1"/>
  <c r="Y22" i="1"/>
  <c r="K22" i="1"/>
  <c r="H22" i="1"/>
  <c r="E22" i="1"/>
  <c r="AC21" i="1"/>
  <c r="Z21" i="1"/>
  <c r="Y21" i="1"/>
  <c r="K21" i="1"/>
  <c r="H21" i="1"/>
  <c r="E21" i="1"/>
  <c r="AC20" i="1"/>
  <c r="Z20" i="1"/>
  <c r="Y20" i="1"/>
  <c r="K20" i="1"/>
  <c r="H20" i="1"/>
  <c r="E20" i="1"/>
  <c r="AC19" i="1"/>
  <c r="Z19" i="1"/>
  <c r="Y19" i="1"/>
  <c r="Q19" i="1"/>
  <c r="K19" i="1"/>
  <c r="H19" i="1"/>
  <c r="E19" i="1"/>
  <c r="AF18" i="1"/>
  <c r="Z18" i="1"/>
  <c r="V18" i="1"/>
  <c r="U18" i="1"/>
  <c r="U28" i="1" s="1"/>
  <c r="Q18" i="1"/>
  <c r="Q28" i="1" s="1"/>
  <c r="M18" i="1"/>
  <c r="M28" i="1" s="1"/>
  <c r="I18" i="1"/>
  <c r="I28" i="1" s="1"/>
  <c r="E18" i="1"/>
  <c r="AS17" i="1"/>
  <c r="AR17" i="1"/>
  <c r="AQ17" i="1"/>
  <c r="AK17" i="1"/>
  <c r="AJ17" i="1"/>
  <c r="O29" i="1" s="1"/>
  <c r="AC17" i="1"/>
  <c r="AB17" i="1"/>
  <c r="AB18" i="1" s="1"/>
  <c r="AA17" i="1"/>
  <c r="Z17" i="1"/>
  <c r="W17" i="1"/>
  <c r="W25" i="1" s="1"/>
  <c r="V17" i="1"/>
  <c r="S17" i="1"/>
  <c r="T25" i="1" s="1"/>
  <c r="R17" i="1"/>
  <c r="Q17" i="1"/>
  <c r="Q29" i="1" s="1"/>
  <c r="P17" i="1"/>
  <c r="P29" i="1" s="1"/>
  <c r="AO16" i="1"/>
  <c r="AN16" i="1"/>
  <c r="AM16" i="1"/>
  <c r="Z16" i="1"/>
  <c r="AL15" i="1"/>
  <c r="AL18" i="1" s="1"/>
  <c r="AK15" i="1"/>
  <c r="AK18" i="1" s="1"/>
  <c r="AJ15" i="1"/>
  <c r="AI15" i="1"/>
  <c r="AI18" i="1" s="1"/>
  <c r="AI28" i="1" s="1"/>
  <c r="AH15" i="1"/>
  <c r="AH18" i="1" s="1"/>
  <c r="AH28" i="1" s="1"/>
  <c r="AG15" i="1"/>
  <c r="AG18" i="1" s="1"/>
  <c r="AG28" i="1" s="1"/>
  <c r="AF15" i="1"/>
  <c r="AE15" i="1"/>
  <c r="AE18" i="1" s="1"/>
  <c r="AE28" i="1" s="1"/>
  <c r="AD15" i="1"/>
  <c r="AD18" i="1" s="1"/>
  <c r="AD28" i="1" s="1"/>
  <c r="AC15" i="1"/>
  <c r="AC18" i="1" s="1"/>
  <c r="AB15" i="1"/>
  <c r="AA15" i="1"/>
  <c r="AA18" i="1" s="1"/>
  <c r="Z15" i="1"/>
  <c r="W15" i="1"/>
  <c r="W18" i="1" s="1"/>
  <c r="W26" i="1" s="1"/>
  <c r="S15" i="1"/>
  <c r="R15" i="1"/>
  <c r="R18" i="1" s="1"/>
  <c r="R28" i="1" s="1"/>
  <c r="Q15" i="1"/>
  <c r="P15" i="1"/>
  <c r="P18" i="1" s="1"/>
  <c r="P28" i="1" s="1"/>
  <c r="O15" i="1"/>
  <c r="O18" i="1" s="1"/>
  <c r="O28" i="1" s="1"/>
  <c r="N15" i="1"/>
  <c r="N18" i="1" s="1"/>
  <c r="N26" i="1" s="1"/>
  <c r="M15" i="1"/>
  <c r="L15" i="1"/>
  <c r="L18" i="1" s="1"/>
  <c r="L28" i="1" s="1"/>
  <c r="K15" i="1"/>
  <c r="K18" i="1" s="1"/>
  <c r="K28" i="1" s="1"/>
  <c r="J15" i="1"/>
  <c r="J18" i="1" s="1"/>
  <c r="J28" i="1" s="1"/>
  <c r="I15" i="1"/>
  <c r="H15" i="1"/>
  <c r="G15" i="1"/>
  <c r="G18" i="1" s="1"/>
  <c r="G28" i="1" s="1"/>
  <c r="F15" i="1"/>
  <c r="F18" i="1" s="1"/>
  <c r="F28" i="1" s="1"/>
  <c r="E15" i="1"/>
  <c r="D15" i="1"/>
  <c r="D18" i="1" s="1"/>
  <c r="C15" i="1"/>
  <c r="C18" i="1" s="1"/>
  <c r="AO14" i="1"/>
  <c r="AN14" i="1"/>
  <c r="AM14" i="1"/>
  <c r="Z14" i="1"/>
  <c r="AO13" i="1"/>
  <c r="AN13" i="1"/>
  <c r="AM13" i="1"/>
  <c r="Z13" i="1"/>
  <c r="AO12" i="1"/>
  <c r="AN12" i="1"/>
  <c r="AM12" i="1"/>
  <c r="Z12" i="1"/>
  <c r="AO11" i="1"/>
  <c r="AN11" i="1"/>
  <c r="AM11" i="1"/>
  <c r="Z11" i="1"/>
  <c r="A9" i="1"/>
  <c r="Y9" i="1" s="1"/>
  <c r="A8" i="1"/>
  <c r="Y8" i="1" s="1"/>
  <c r="AN7" i="1"/>
  <c r="Y7" i="1"/>
  <c r="Y3" i="1"/>
  <c r="AP1" i="1"/>
  <c r="AC23" i="1" l="1"/>
  <c r="AO19" i="1"/>
  <c r="AO21" i="1"/>
  <c r="V28" i="1"/>
  <c r="AL28" i="1"/>
  <c r="AL26" i="1"/>
  <c r="AB28" i="1"/>
  <c r="AZ18" i="1"/>
  <c r="AO20" i="1"/>
  <c r="AP12" i="1"/>
  <c r="AP13" i="1"/>
  <c r="H23" i="1"/>
  <c r="H18" i="1"/>
  <c r="BA18" i="1"/>
  <c r="AN15" i="1"/>
  <c r="AO24" i="1"/>
  <c r="AP16" i="1"/>
  <c r="AM17" i="1"/>
  <c r="AM30" i="1" s="1"/>
  <c r="E28" i="1"/>
  <c r="AO18" i="1"/>
  <c r="X18" i="1"/>
  <c r="X28" i="1" s="1"/>
  <c r="AF26" i="1"/>
  <c r="AF28" i="1"/>
  <c r="AJ18" i="1"/>
  <c r="AJ28" i="1" s="1"/>
  <c r="AX18" i="1"/>
  <c r="E23" i="1"/>
  <c r="K26" i="1"/>
  <c r="AI26" i="1"/>
  <c r="W28" i="1"/>
  <c r="D28" i="1"/>
  <c r="A10" i="1"/>
  <c r="AP11" i="1"/>
  <c r="AO22" i="1"/>
  <c r="AP14" i="1"/>
  <c r="AM15" i="1"/>
  <c r="AO15" i="1"/>
  <c r="Q23" i="1"/>
  <c r="AC25" i="1"/>
  <c r="AO17" i="1"/>
  <c r="C28" i="1"/>
  <c r="S18" i="1"/>
  <c r="AV18" i="1"/>
  <c r="K23" i="1"/>
  <c r="E26" i="1"/>
  <c r="Q26" i="1"/>
  <c r="AC26" i="1"/>
  <c r="AA28" i="1"/>
  <c r="AC28" i="1"/>
  <c r="N28" i="1"/>
  <c r="AN17" i="1"/>
  <c r="AN30" i="1" s="1"/>
  <c r="AY18" i="1" l="1"/>
  <c r="AM18" i="1"/>
  <c r="AQ18" i="1" s="1"/>
  <c r="BA19" i="1"/>
  <c r="S28" i="1"/>
  <c r="T26" i="1"/>
  <c r="AO23" i="1"/>
  <c r="AP15" i="1"/>
  <c r="AN18" i="1"/>
  <c r="AR18" i="1" s="1"/>
  <c r="AO30" i="1"/>
  <c r="AO25" i="1"/>
  <c r="AP17" i="1"/>
  <c r="Y10" i="1"/>
  <c r="A11" i="1"/>
  <c r="BD18" i="1"/>
  <c r="AP18" i="1"/>
  <c r="AS18" i="1"/>
  <c r="H26" i="1"/>
  <c r="H28" i="1"/>
  <c r="AW18" i="1"/>
  <c r="BC18" i="1" s="1"/>
  <c r="BB18" i="1" l="1"/>
  <c r="A12" i="1"/>
  <c r="Y11" i="1"/>
  <c r="AO26" i="1"/>
  <c r="AX19" i="1"/>
  <c r="X26" i="1"/>
  <c r="A13" i="1" l="1"/>
  <c r="Y12" i="1"/>
  <c r="A14" i="1" l="1"/>
  <c r="Y13" i="1"/>
  <c r="Y14" i="1" l="1"/>
  <c r="A15" i="1"/>
  <c r="A16" i="1" l="1"/>
  <c r="Y15" i="1"/>
  <c r="A17" i="1" l="1"/>
  <c r="Y16" i="1"/>
  <c r="A18" i="1" l="1"/>
  <c r="Y18" i="1" s="1"/>
  <c r="Y17" i="1"/>
</calcChain>
</file>

<file path=xl/sharedStrings.xml><?xml version="1.0" encoding="utf-8"?>
<sst xmlns="http://schemas.openxmlformats.org/spreadsheetml/2006/main" count="130" uniqueCount="82">
  <si>
    <t>2. melléklet a 7/2019. (III. 1.) önkormányzati rendelethez</t>
  </si>
  <si>
    <t>Békés Város Önkormányzata és intézményei 2018. évi  kiadási előirányzatának IV. negyedév teljesítése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</si>
  <si>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</si>
  <si>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</si>
  <si>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</si>
  <si>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</si>
  <si>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</si>
  <si>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</si>
  <si>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</si>
  <si>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</si>
  <si>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</si>
  <si>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</si>
  <si>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</si>
  <si>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</si>
  <si>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</si>
  <si>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</si>
  <si>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</si>
  <si>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</si>
  <si>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</si>
  <si>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</si>
  <si>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</si>
  <si>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</si>
  <si>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</si>
  <si>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</si>
  <si>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</si>
  <si>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</si>
  <si>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</si>
  <si>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</si>
  <si>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</si>
  <si>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</si>
  <si>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</si>
  <si>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</si>
  <si>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</si>
  <si>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</si>
  <si>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</si>
  <si>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</si>
  <si>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</si>
  <si>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</si>
  <si>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</si>
  <si>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</si>
  <si>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</si>
  <si>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 xml:space="preserve"> Ft-ban</t>
  </si>
  <si>
    <t>Megnevezés</t>
  </si>
  <si>
    <t>Működési kiadások</t>
  </si>
  <si>
    <t>Felhalmozási kiadások</t>
  </si>
  <si>
    <t>Kiadások összesen</t>
  </si>
  <si>
    <t>Működés</t>
  </si>
  <si>
    <t>Felhalmozás</t>
  </si>
  <si>
    <t>Személyi juttatások</t>
  </si>
  <si>
    <t>Munkaadókat terhelő járulékok és szociális hozzájárulási adó</t>
  </si>
  <si>
    <t>Dologi kiadások</t>
  </si>
  <si>
    <t>Ellátottak pénzbeni juttatásai</t>
  </si>
  <si>
    <t>Egyéb működési célú kiadások</t>
  </si>
  <si>
    <t>Működési célú tartalékok</t>
  </si>
  <si>
    <t>Finanszírozási kiadások (2019.évi megelőlegezés, likvid hitel)</t>
  </si>
  <si>
    <t>Beruházások, felújítások</t>
  </si>
  <si>
    <t>Egyéb felhalmozási célú kiadások</t>
  </si>
  <si>
    <t>Hitel, kölcsön törlesztése</t>
  </si>
  <si>
    <t>Fejlesztési célú tartalékok</t>
  </si>
  <si>
    <t>Eredeti előírányzat</t>
  </si>
  <si>
    <t>Módosított előírányzat</t>
  </si>
  <si>
    <t>Teljesítés</t>
  </si>
  <si>
    <t>Eredeti előirányzat</t>
  </si>
  <si>
    <t>Módosított előirányzat</t>
  </si>
  <si>
    <t>Teljesítés %-a</t>
  </si>
  <si>
    <t>Gyógyászati Központ és Gyógyfürdő</t>
  </si>
  <si>
    <t>Kecskeméti Gábor Kulturális Központ</t>
  </si>
  <si>
    <t>Jantyik Mátyás Múzeum</t>
  </si>
  <si>
    <t>Összesen</t>
  </si>
  <si>
    <t>Püski Sándor Könyvtár</t>
  </si>
  <si>
    <t>Eredeti ei</t>
  </si>
  <si>
    <t>Módosított ei</t>
  </si>
  <si>
    <t>Telesítés</t>
  </si>
  <si>
    <t>Költségvetési szervek összesen:</t>
  </si>
  <si>
    <t>Polgármesteri Hivatal</t>
  </si>
  <si>
    <t xml:space="preserve"> Önkormányzat </t>
  </si>
  <si>
    <t>Békés Város mindösszesen:</t>
  </si>
  <si>
    <t>ok</t>
  </si>
  <si>
    <t xml:space="preserve"> </t>
  </si>
  <si>
    <t>Ellenőrzés</t>
  </si>
  <si>
    <t>Önk. Ell.</t>
  </si>
  <si>
    <t xml:space="preserve"> önk. K5 -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</si>
</sst>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MS Sans Serif"/>
      <family val="2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92D050"/>
      <name val="Times New Roman"/>
      <family val="1"/>
      <charset val="238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/>
    <xf numFmtId="0" fontId="12" fillId="0" borderId="0"/>
  </cellStyleXfs>
  <cellXfs count="69">
    <xf numFmtId="0" fontId="0" fillId="0" borderId="0" xfId="0"/>
    <xf numFmtId="0" fontId="3" fillId="2" borderId="0" xfId="3" applyFont="1" applyFill="1" applyBorder="1" applyAlignment="1">
      <alignment horizontal="center"/>
    </xf>
    <xf numFmtId="0" fontId="4" fillId="0" borderId="0" xfId="3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2" borderId="0" xfId="3" applyFont="1" applyFill="1" applyBorder="1" applyAlignment="1"/>
    <xf numFmtId="0" fontId="4" fillId="2" borderId="0" xfId="3" applyFont="1" applyFill="1" applyBorder="1" applyAlignment="1"/>
    <xf numFmtId="0" fontId="4" fillId="2" borderId="0" xfId="3" applyFont="1" applyFill="1" applyBorder="1" applyAlignment="1">
      <alignment horizontal="right" vertical="center"/>
    </xf>
    <xf numFmtId="0" fontId="3" fillId="0" borderId="0" xfId="3" applyFont="1" applyAlignment="1"/>
    <xf numFmtId="0" fontId="3" fillId="0" borderId="0" xfId="3" applyFont="1" applyBorder="1" applyAlignment="1">
      <alignment horizontal="right"/>
    </xf>
    <xf numFmtId="0" fontId="5" fillId="0" borderId="0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3" applyFont="1"/>
    <xf numFmtId="0" fontId="3" fillId="2" borderId="0" xfId="3" applyFont="1" applyFill="1" applyBorder="1"/>
    <xf numFmtId="0" fontId="6" fillId="0" borderId="0" xfId="3" applyFont="1" applyAlignment="1">
      <alignment horizontal="center"/>
    </xf>
    <xf numFmtId="0" fontId="6" fillId="0" borderId="0" xfId="3" applyFont="1" applyAlignment="1"/>
    <xf numFmtId="0" fontId="3" fillId="3" borderId="1" xfId="3" applyFont="1" applyFill="1" applyBorder="1"/>
    <xf numFmtId="0" fontId="4" fillId="3" borderId="1" xfId="3" applyFont="1" applyFill="1" applyBorder="1" applyAlignment="1">
      <alignment horizontal="center"/>
    </xf>
    <xf numFmtId="0" fontId="3" fillId="3" borderId="2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/>
    </xf>
    <xf numFmtId="0" fontId="3" fillId="3" borderId="1" xfId="3" applyFont="1" applyFill="1" applyBorder="1" applyAlignment="1">
      <alignment horizontal="center" vertical="center"/>
    </xf>
    <xf numFmtId="0" fontId="7" fillId="0" borderId="3" xfId="3" applyFont="1" applyBorder="1" applyAlignment="1"/>
    <xf numFmtId="0" fontId="7" fillId="0" borderId="0" xfId="3" applyFont="1"/>
    <xf numFmtId="0" fontId="7" fillId="3" borderId="4" xfId="3" applyFont="1" applyFill="1" applyBorder="1" applyAlignment="1">
      <alignment horizontal="center" vertical="center"/>
    </xf>
    <xf numFmtId="0" fontId="7" fillId="0" borderId="4" xfId="3" applyFont="1" applyBorder="1"/>
    <xf numFmtId="0" fontId="7" fillId="0" borderId="3" xfId="3" applyFont="1" applyBorder="1"/>
    <xf numFmtId="0" fontId="7" fillId="0" borderId="3" xfId="3" applyFont="1" applyBorder="1" applyAlignment="1">
      <alignment horizontal="right"/>
    </xf>
    <xf numFmtId="0" fontId="7" fillId="0" borderId="5" xfId="3" applyFont="1" applyBorder="1"/>
    <xf numFmtId="0" fontId="3" fillId="3" borderId="1" xfId="3" applyFont="1" applyFill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/>
    </xf>
    <xf numFmtId="0" fontId="9" fillId="0" borderId="6" xfId="4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textRotation="90" wrapText="1"/>
    </xf>
    <xf numFmtId="164" fontId="7" fillId="0" borderId="5" xfId="1" applyNumberFormat="1" applyFont="1" applyBorder="1" applyAlignment="1">
      <alignment vertical="center" wrapText="1"/>
    </xf>
    <xf numFmtId="3" fontId="7" fillId="0" borderId="1" xfId="1" applyNumberFormat="1" applyFont="1" applyBorder="1" applyAlignment="1">
      <alignment vertical="center"/>
    </xf>
    <xf numFmtId="0" fontId="7" fillId="0" borderId="1" xfId="4" applyFont="1" applyBorder="1" applyAlignment="1">
      <alignment vertical="center" wrapText="1"/>
    </xf>
    <xf numFmtId="3" fontId="9" fillId="0" borderId="1" xfId="1" applyNumberFormat="1" applyFont="1" applyBorder="1" applyAlignment="1">
      <alignment vertical="center"/>
    </xf>
    <xf numFmtId="10" fontId="9" fillId="0" borderId="1" xfId="2" applyNumberFormat="1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7" fillId="0" borderId="1" xfId="4" applyFont="1" applyBorder="1" applyAlignment="1">
      <alignment vertical="center"/>
    </xf>
    <xf numFmtId="0" fontId="10" fillId="0" borderId="0" xfId="3" applyFont="1" applyAlignment="1">
      <alignment horizontal="center"/>
    </xf>
    <xf numFmtId="0" fontId="9" fillId="0" borderId="1" xfId="4" applyFont="1" applyBorder="1" applyAlignment="1">
      <alignment vertical="center" wrapText="1"/>
    </xf>
    <xf numFmtId="3" fontId="3" fillId="0" borderId="0" xfId="3" applyNumberFormat="1" applyFont="1"/>
    <xf numFmtId="0" fontId="7" fillId="0" borderId="1" xfId="4" applyFont="1" applyFill="1" applyBorder="1" applyAlignment="1">
      <alignment vertical="center" wrapText="1"/>
    </xf>
    <xf numFmtId="3" fontId="7" fillId="0" borderId="1" xfId="1" applyNumberFormat="1" applyFont="1" applyFill="1" applyBorder="1" applyAlignment="1">
      <alignment vertical="center"/>
    </xf>
    <xf numFmtId="3" fontId="10" fillId="0" borderId="0" xfId="3" applyNumberFormat="1" applyFont="1"/>
    <xf numFmtId="3" fontId="9" fillId="0" borderId="1" xfId="1" applyNumberFormat="1" applyFont="1" applyFill="1" applyBorder="1" applyAlignment="1">
      <alignment vertical="center"/>
    </xf>
    <xf numFmtId="3" fontId="3" fillId="4" borderId="0" xfId="3" applyNumberFormat="1" applyFont="1" applyFill="1"/>
    <xf numFmtId="3" fontId="11" fillId="4" borderId="0" xfId="3" applyNumberFormat="1" applyFont="1" applyFill="1"/>
    <xf numFmtId="0" fontId="3" fillId="3" borderId="0" xfId="3" applyFont="1" applyFill="1" applyBorder="1" applyAlignment="1">
      <alignment horizontal="center" vertical="center" wrapText="1"/>
    </xf>
    <xf numFmtId="10" fontId="7" fillId="0" borderId="1" xfId="5" applyNumberFormat="1" applyFont="1" applyBorder="1" applyAlignment="1">
      <alignment vertical="center"/>
    </xf>
    <xf numFmtId="9" fontId="9" fillId="0" borderId="1" xfId="2" applyFont="1" applyBorder="1" applyAlignment="1">
      <alignment horizontal="center" vertical="center"/>
    </xf>
    <xf numFmtId="3" fontId="3" fillId="0" borderId="0" xfId="3" applyNumberFormat="1" applyFont="1" applyFill="1"/>
    <xf numFmtId="10" fontId="9" fillId="0" borderId="1" xfId="5" applyNumberFormat="1" applyFont="1" applyBorder="1" applyAlignment="1">
      <alignment vertical="center"/>
    </xf>
    <xf numFmtId="3" fontId="4" fillId="0" borderId="0" xfId="3" applyNumberFormat="1" applyFont="1" applyAlignment="1">
      <alignment vertical="center"/>
    </xf>
    <xf numFmtId="3" fontId="3" fillId="4" borderId="0" xfId="3" applyNumberFormat="1" applyFont="1" applyFill="1" applyAlignment="1">
      <alignment horizontal="center"/>
    </xf>
    <xf numFmtId="0" fontId="3" fillId="0" borderId="0" xfId="3" applyFont="1" applyAlignment="1">
      <alignment horizontal="center"/>
    </xf>
    <xf numFmtId="3" fontId="3" fillId="0" borderId="0" xfId="3" applyNumberFormat="1" applyFont="1" applyAlignment="1">
      <alignment vertical="center"/>
    </xf>
  </cellXfs>
  <cellStyles count="6">
    <cellStyle name="Ezres" xfId="1" builtinId="3"/>
    <cellStyle name="Normál" xfId="0" builtinId="0"/>
    <cellStyle name="Normál_2001 költségvetés" xfId="4"/>
    <cellStyle name="Normál_2013 I. félévi kv táblázatok végleges" xfId="3"/>
    <cellStyle name="Normál_Testület 3.n.év" xfId="5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%20%20IV%20%20negyed&#233;v%20&#233;s%20teljes&#237;t&#233;s%20t&#225;bl&#225;k%20&#214;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."/>
      <sheetName val="2.sz.m."/>
      <sheetName val="3. sz."/>
      <sheetName val="4.sz.m"/>
      <sheetName val="5.sz.m"/>
      <sheetName val="6. sz."/>
      <sheetName val="9. sz. "/>
      <sheetName val="10. sz"/>
      <sheetName val="11. sz."/>
      <sheetName val="12. sz nem épül be"/>
      <sheetName val="13.sz. Önkéntes bevétel"/>
      <sheetName val="14.sz Köteléző bevétel"/>
      <sheetName val="B ell."/>
      <sheetName val="15.sz. Önkéntes kiadás"/>
      <sheetName val="16.sz. Kötelező kiadás"/>
      <sheetName val="K ell."/>
      <sheetName val="Munka2"/>
      <sheetName val="Munka1"/>
    </sheetNames>
    <sheetDataSet>
      <sheetData sheetId="0"/>
      <sheetData sheetId="1"/>
      <sheetData sheetId="2"/>
      <sheetData sheetId="3"/>
      <sheetData sheetId="4">
        <row r="32">
          <cell r="E32">
            <v>124425171</v>
          </cell>
          <cell r="F32">
            <v>4946815</v>
          </cell>
        </row>
        <row r="54">
          <cell r="E54">
            <v>1278187232</v>
          </cell>
          <cell r="F54">
            <v>1469763118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6"/>
  <sheetViews>
    <sheetView tabSelected="1" workbookViewId="0">
      <selection activeCell="D4" sqref="D4"/>
    </sheetView>
  </sheetViews>
  <sheetFormatPr defaultRowHeight="12.75" x14ac:dyDescent="0.2"/>
  <cols>
    <col min="1" max="1" width="3.28515625" style="16" customWidth="1"/>
    <col min="2" max="2" width="28.140625" style="16" customWidth="1"/>
    <col min="3" max="3" width="14.85546875" style="16" customWidth="1"/>
    <col min="4" max="4" width="16.140625" style="16" customWidth="1"/>
    <col min="5" max="5" width="14.140625" style="16" customWidth="1"/>
    <col min="6" max="6" width="13.7109375" style="16" customWidth="1"/>
    <col min="7" max="7" width="14.28515625" style="16" customWidth="1"/>
    <col min="8" max="8" width="13.7109375" style="16" customWidth="1"/>
    <col min="9" max="9" width="15.42578125" style="16" customWidth="1"/>
    <col min="10" max="10" width="15.140625" style="16" customWidth="1"/>
    <col min="11" max="11" width="15.140625" style="16" bestFit="1" customWidth="1"/>
    <col min="12" max="12" width="14.42578125" style="16" customWidth="1"/>
    <col min="13" max="13" width="13.42578125" style="16" customWidth="1"/>
    <col min="14" max="14" width="13.42578125" style="16" bestFit="1" customWidth="1"/>
    <col min="15" max="15" width="13.28515625" style="16" customWidth="1"/>
    <col min="16" max="16" width="14.42578125" style="16" customWidth="1"/>
    <col min="17" max="17" width="13.85546875" style="16" customWidth="1"/>
    <col min="18" max="18" width="17.7109375" style="16" customWidth="1"/>
    <col min="19" max="19" width="16.28515625" style="16" customWidth="1"/>
    <col min="20" max="20" width="9.5703125" style="16" customWidth="1"/>
    <col min="21" max="21" width="14" style="16" customWidth="1"/>
    <col min="22" max="22" width="15.85546875" style="16" bestFit="1" customWidth="1"/>
    <col min="23" max="23" width="14.7109375" style="16" customWidth="1"/>
    <col min="24" max="24" width="15.85546875" style="16" hidden="1" customWidth="1"/>
    <col min="25" max="25" width="4.5703125" style="16" customWidth="1"/>
    <col min="26" max="26" width="26" style="16" customWidth="1"/>
    <col min="27" max="27" width="13.5703125" style="16" customWidth="1"/>
    <col min="28" max="28" width="13.7109375" style="16" customWidth="1"/>
    <col min="29" max="30" width="14" style="16" bestFit="1" customWidth="1"/>
    <col min="31" max="31" width="12.5703125" style="16" customWidth="1"/>
    <col min="32" max="32" width="12.140625" style="16" customWidth="1"/>
    <col min="33" max="33" width="9.85546875" style="16" customWidth="1"/>
    <col min="34" max="34" width="15" style="16" customWidth="1"/>
    <col min="35" max="35" width="11.140625" style="16" customWidth="1"/>
    <col min="36" max="36" width="17.5703125" style="16" customWidth="1"/>
    <col min="37" max="37" width="15.85546875" style="16" bestFit="1" customWidth="1"/>
    <col min="38" max="38" width="11.140625" style="16" customWidth="1"/>
    <col min="39" max="39" width="18.7109375" style="16" customWidth="1"/>
    <col min="40" max="40" width="16.85546875" style="16" customWidth="1"/>
    <col min="41" max="41" width="18.140625" style="16" customWidth="1"/>
    <col min="42" max="42" width="12.85546875" style="16" customWidth="1"/>
    <col min="43" max="45" width="16.85546875" style="16" hidden="1" customWidth="1"/>
    <col min="46" max="47" width="0" style="16" hidden="1" customWidth="1"/>
    <col min="48" max="48" width="14.28515625" style="16" hidden="1" customWidth="1"/>
    <col min="49" max="49" width="14.5703125" style="16" hidden="1" customWidth="1"/>
    <col min="50" max="50" width="15" style="16" hidden="1" customWidth="1"/>
    <col min="51" max="53" width="14.7109375" style="16" hidden="1" customWidth="1"/>
    <col min="54" max="54" width="14.42578125" style="16" hidden="1" customWidth="1"/>
    <col min="55" max="57" width="0" style="16" hidden="1" customWidth="1"/>
    <col min="58" max="16384" width="9.140625" style="16"/>
  </cols>
  <sheetData>
    <row r="1" spans="1:53" s="6" customFormat="1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 t="s">
        <v>0</v>
      </c>
      <c r="O1" s="3"/>
      <c r="P1" s="3"/>
      <c r="Q1" s="3"/>
      <c r="R1" s="3"/>
      <c r="S1" s="3"/>
      <c r="T1" s="3"/>
      <c r="U1" s="3"/>
      <c r="V1" s="3"/>
      <c r="W1" s="4"/>
      <c r="X1" s="5"/>
      <c r="Y1" s="1"/>
      <c r="Z1" s="1"/>
      <c r="AA1" s="1"/>
      <c r="AB1" s="1"/>
      <c r="AC1" s="1"/>
      <c r="AD1" s="1"/>
      <c r="AE1" s="1"/>
      <c r="AF1" s="1"/>
      <c r="AG1" s="1"/>
      <c r="AI1" s="1"/>
      <c r="AK1" s="7"/>
      <c r="AL1" s="8"/>
      <c r="AM1" s="8"/>
      <c r="AN1" s="8"/>
      <c r="AO1" s="7"/>
      <c r="AP1" s="8" t="str">
        <f>N1</f>
        <v>2. melléklet a 7/2019. (III. 1.) önkormányzati rendelethez</v>
      </c>
    </row>
    <row r="2" spans="1:53" s="9" customFormat="1" x14ac:dyDescent="0.2">
      <c r="A2" s="6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</row>
    <row r="3" spans="1:53" ht="20.25" x14ac:dyDescent="0.2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3"/>
      <c r="Y3" s="14" t="str">
        <f>A3</f>
        <v>Békés Város Önkormányzata és intézményei 2018. évi  kiadási előirányzatának IV. negyedév teljesítése</v>
      </c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</row>
    <row r="4" spans="1:53" ht="18.75" x14ac:dyDescent="0.3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9"/>
      <c r="AO4" s="19"/>
      <c r="AP4" s="19"/>
    </row>
    <row r="5" spans="1:53" ht="18.75" x14ac:dyDescent="0.3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9"/>
      <c r="AO5" s="19"/>
      <c r="AP5" s="19"/>
    </row>
    <row r="6" spans="1:53" ht="15.75" x14ac:dyDescent="0.25">
      <c r="A6" s="20"/>
      <c r="B6" s="21" t="s">
        <v>2</v>
      </c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  <c r="M6" s="21" t="s">
        <v>13</v>
      </c>
      <c r="N6" s="21" t="s">
        <v>14</v>
      </c>
      <c r="O6" s="21" t="s">
        <v>15</v>
      </c>
      <c r="P6" s="21" t="s">
        <v>16</v>
      </c>
      <c r="Q6" s="21" t="s">
        <v>17</v>
      </c>
      <c r="R6" s="21" t="s">
        <v>18</v>
      </c>
      <c r="S6" s="21" t="s">
        <v>19</v>
      </c>
      <c r="T6" s="21" t="s">
        <v>20</v>
      </c>
      <c r="U6" s="21" t="s">
        <v>21</v>
      </c>
      <c r="V6" s="21" t="s">
        <v>22</v>
      </c>
      <c r="W6" s="21" t="s">
        <v>23</v>
      </c>
      <c r="X6" s="21"/>
      <c r="Y6" s="20"/>
      <c r="Z6" s="22" t="s">
        <v>24</v>
      </c>
      <c r="AA6" s="23" t="s">
        <v>25</v>
      </c>
      <c r="AB6" s="23" t="s">
        <v>26</v>
      </c>
      <c r="AC6" s="23" t="s">
        <v>27</v>
      </c>
      <c r="AD6" s="23" t="s">
        <v>28</v>
      </c>
      <c r="AE6" s="23" t="s">
        <v>29</v>
      </c>
      <c r="AF6" s="23" t="s">
        <v>30</v>
      </c>
      <c r="AG6" s="23" t="s">
        <v>31</v>
      </c>
      <c r="AH6" s="23" t="s">
        <v>32</v>
      </c>
      <c r="AI6" s="23" t="s">
        <v>33</v>
      </c>
      <c r="AJ6" s="23" t="s">
        <v>34</v>
      </c>
      <c r="AK6" s="23" t="s">
        <v>35</v>
      </c>
      <c r="AL6" s="23" t="s">
        <v>36</v>
      </c>
      <c r="AM6" s="23" t="s">
        <v>37</v>
      </c>
      <c r="AN6" s="23" t="s">
        <v>38</v>
      </c>
      <c r="AO6" s="23" t="s">
        <v>39</v>
      </c>
      <c r="AP6" s="23" t="s">
        <v>40</v>
      </c>
    </row>
    <row r="7" spans="1:53" ht="15" x14ac:dyDescent="0.25">
      <c r="A7" s="24">
        <v>1</v>
      </c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 t="s">
        <v>41</v>
      </c>
      <c r="X7" s="26"/>
      <c r="Y7" s="27">
        <f t="shared" ref="Y7:Z22" si="0">A7</f>
        <v>1</v>
      </c>
      <c r="Z7" s="28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30" t="str">
        <f>W7</f>
        <v xml:space="preserve"> Ft-ban</v>
      </c>
      <c r="AO7" s="30"/>
      <c r="AP7" s="31"/>
    </row>
    <row r="8" spans="1:53" ht="15" customHeight="1" x14ac:dyDescent="0.2">
      <c r="A8" s="32">
        <f t="shared" ref="A8:A18" si="1">A7+1</f>
        <v>2</v>
      </c>
      <c r="B8" s="33" t="s">
        <v>42</v>
      </c>
      <c r="C8" s="34" t="s">
        <v>43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5"/>
      <c r="Y8" s="36">
        <f t="shared" si="0"/>
        <v>2</v>
      </c>
      <c r="Z8" s="37" t="s">
        <v>42</v>
      </c>
      <c r="AA8" s="38" t="s">
        <v>44</v>
      </c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 t="s">
        <v>45</v>
      </c>
      <c r="AN8" s="38"/>
      <c r="AO8" s="38"/>
      <c r="AP8" s="38"/>
      <c r="AV8" s="34" t="s">
        <v>46</v>
      </c>
      <c r="AW8" s="34"/>
      <c r="AX8" s="34"/>
      <c r="AY8" s="34" t="s">
        <v>47</v>
      </c>
      <c r="AZ8" s="34"/>
      <c r="BA8" s="34"/>
    </row>
    <row r="9" spans="1:53" ht="15" customHeight="1" x14ac:dyDescent="0.2">
      <c r="A9" s="32">
        <f t="shared" si="1"/>
        <v>3</v>
      </c>
      <c r="B9" s="33"/>
      <c r="C9" s="34" t="s">
        <v>48</v>
      </c>
      <c r="D9" s="34"/>
      <c r="E9" s="34"/>
      <c r="F9" s="34" t="s">
        <v>49</v>
      </c>
      <c r="G9" s="34"/>
      <c r="H9" s="34"/>
      <c r="I9" s="34" t="s">
        <v>50</v>
      </c>
      <c r="J9" s="34"/>
      <c r="K9" s="34"/>
      <c r="L9" s="34" t="s">
        <v>51</v>
      </c>
      <c r="M9" s="34"/>
      <c r="N9" s="34"/>
      <c r="O9" s="34" t="s">
        <v>52</v>
      </c>
      <c r="P9" s="34"/>
      <c r="Q9" s="34"/>
      <c r="R9" s="39" t="s">
        <v>53</v>
      </c>
      <c r="S9" s="40"/>
      <c r="T9" s="41"/>
      <c r="U9" s="39" t="s">
        <v>54</v>
      </c>
      <c r="V9" s="40"/>
      <c r="W9" s="41"/>
      <c r="X9" s="42"/>
      <c r="Y9" s="36">
        <f t="shared" si="0"/>
        <v>3</v>
      </c>
      <c r="Z9" s="33"/>
      <c r="AA9" s="34" t="s">
        <v>55</v>
      </c>
      <c r="AB9" s="34"/>
      <c r="AC9" s="34"/>
      <c r="AD9" s="34" t="s">
        <v>56</v>
      </c>
      <c r="AE9" s="34"/>
      <c r="AF9" s="34"/>
      <c r="AG9" s="34" t="s">
        <v>57</v>
      </c>
      <c r="AH9" s="34"/>
      <c r="AI9" s="34"/>
      <c r="AJ9" s="34" t="s">
        <v>58</v>
      </c>
      <c r="AK9" s="34"/>
      <c r="AL9" s="34"/>
      <c r="AM9" s="34"/>
      <c r="AN9" s="34"/>
      <c r="AO9" s="34"/>
      <c r="AP9" s="34"/>
      <c r="AV9" s="34"/>
      <c r="AW9" s="34"/>
      <c r="AX9" s="34"/>
      <c r="AY9" s="34"/>
      <c r="AZ9" s="34"/>
      <c r="BA9" s="34"/>
    </row>
    <row r="10" spans="1:53" ht="60" x14ac:dyDescent="0.2">
      <c r="A10" s="32">
        <f t="shared" si="1"/>
        <v>4</v>
      </c>
      <c r="B10" s="33"/>
      <c r="C10" s="43" t="s">
        <v>59</v>
      </c>
      <c r="D10" s="43" t="s">
        <v>60</v>
      </c>
      <c r="E10" s="43" t="s">
        <v>61</v>
      </c>
      <c r="F10" s="43" t="s">
        <v>59</v>
      </c>
      <c r="G10" s="43" t="s">
        <v>60</v>
      </c>
      <c r="H10" s="43" t="s">
        <v>61</v>
      </c>
      <c r="I10" s="43" t="s">
        <v>59</v>
      </c>
      <c r="J10" s="43" t="s">
        <v>60</v>
      </c>
      <c r="K10" s="43" t="s">
        <v>61</v>
      </c>
      <c r="L10" s="43" t="s">
        <v>59</v>
      </c>
      <c r="M10" s="43" t="s">
        <v>60</v>
      </c>
      <c r="N10" s="43" t="s">
        <v>61</v>
      </c>
      <c r="O10" s="43" t="s">
        <v>59</v>
      </c>
      <c r="P10" s="43" t="s">
        <v>60</v>
      </c>
      <c r="Q10" s="43" t="s">
        <v>61</v>
      </c>
      <c r="R10" s="43" t="s">
        <v>59</v>
      </c>
      <c r="S10" s="43" t="s">
        <v>60</v>
      </c>
      <c r="T10" s="43" t="s">
        <v>61</v>
      </c>
      <c r="U10" s="43" t="s">
        <v>62</v>
      </c>
      <c r="V10" s="43" t="s">
        <v>63</v>
      </c>
      <c r="W10" s="43" t="s">
        <v>61</v>
      </c>
      <c r="X10" s="43"/>
      <c r="Y10" s="36">
        <f t="shared" si="0"/>
        <v>4</v>
      </c>
      <c r="Z10" s="33"/>
      <c r="AA10" s="43" t="s">
        <v>59</v>
      </c>
      <c r="AB10" s="43" t="s">
        <v>60</v>
      </c>
      <c r="AC10" s="43" t="s">
        <v>61</v>
      </c>
      <c r="AD10" s="43" t="s">
        <v>59</v>
      </c>
      <c r="AE10" s="43" t="s">
        <v>60</v>
      </c>
      <c r="AF10" s="43" t="s">
        <v>61</v>
      </c>
      <c r="AG10" s="43" t="s">
        <v>59</v>
      </c>
      <c r="AH10" s="43" t="s">
        <v>60</v>
      </c>
      <c r="AI10" s="43" t="s">
        <v>61</v>
      </c>
      <c r="AJ10" s="43" t="s">
        <v>59</v>
      </c>
      <c r="AK10" s="43" t="s">
        <v>60</v>
      </c>
      <c r="AL10" s="43" t="s">
        <v>61</v>
      </c>
      <c r="AM10" s="43" t="s">
        <v>59</v>
      </c>
      <c r="AN10" s="43" t="s">
        <v>60</v>
      </c>
      <c r="AO10" s="43" t="s">
        <v>61</v>
      </c>
      <c r="AP10" s="43" t="s">
        <v>64</v>
      </c>
      <c r="AV10" s="43" t="s">
        <v>59</v>
      </c>
      <c r="AW10" s="43" t="s">
        <v>60</v>
      </c>
      <c r="AX10" s="43" t="s">
        <v>61</v>
      </c>
      <c r="AY10" s="43" t="s">
        <v>59</v>
      </c>
      <c r="AZ10" s="43" t="s">
        <v>60</v>
      </c>
      <c r="BA10" s="43" t="s">
        <v>61</v>
      </c>
    </row>
    <row r="11" spans="1:53" ht="30" x14ac:dyDescent="0.2">
      <c r="A11" s="32">
        <f t="shared" si="1"/>
        <v>5</v>
      </c>
      <c r="B11" s="44" t="s">
        <v>65</v>
      </c>
      <c r="C11" s="45">
        <v>319618000</v>
      </c>
      <c r="D11" s="45">
        <v>413587940</v>
      </c>
      <c r="E11" s="45">
        <v>344962271</v>
      </c>
      <c r="F11" s="45">
        <v>62760000</v>
      </c>
      <c r="G11" s="45">
        <v>84186259</v>
      </c>
      <c r="H11" s="45">
        <v>73624806</v>
      </c>
      <c r="I11" s="45">
        <v>194161000</v>
      </c>
      <c r="J11" s="45">
        <v>236909972</v>
      </c>
      <c r="K11" s="45">
        <v>232827739</v>
      </c>
      <c r="L11" s="45"/>
      <c r="M11" s="45"/>
      <c r="N11" s="45"/>
      <c r="O11" s="45">
        <v>3500000</v>
      </c>
      <c r="P11" s="45">
        <v>4419551</v>
      </c>
      <c r="Q11" s="45">
        <v>4419551</v>
      </c>
      <c r="R11" s="45"/>
      <c r="S11" s="45"/>
      <c r="T11" s="45"/>
      <c r="U11" s="45"/>
      <c r="V11" s="45"/>
      <c r="W11" s="45"/>
      <c r="X11" s="45"/>
      <c r="Y11" s="36">
        <f t="shared" si="0"/>
        <v>5</v>
      </c>
      <c r="Z11" s="46" t="str">
        <f t="shared" si="0"/>
        <v>Gyógyászati Központ és Gyógyfürdő</v>
      </c>
      <c r="AA11" s="45"/>
      <c r="AB11" s="45">
        <v>25742198</v>
      </c>
      <c r="AC11" s="45">
        <v>23449711</v>
      </c>
      <c r="AD11" s="45"/>
      <c r="AE11" s="45"/>
      <c r="AF11" s="45"/>
      <c r="AG11" s="45"/>
      <c r="AH11" s="45"/>
      <c r="AI11" s="45"/>
      <c r="AJ11" s="45"/>
      <c r="AK11" s="45"/>
      <c r="AL11" s="45"/>
      <c r="AM11" s="47">
        <f>C11+F11+I11+L11+O11+R11+U11+AA11+AD11+AG11+AJ11</f>
        <v>580039000</v>
      </c>
      <c r="AN11" s="47">
        <f t="shared" ref="AM11:AN16" si="2">SUM(D11+G11+J11+M11+P11+S11+AB11+AE11+AH11+AK11)</f>
        <v>764845920</v>
      </c>
      <c r="AO11" s="47">
        <f t="shared" ref="AO11:AO18" si="3">SUM(E11+H11+K11+N11+Q11+W11+AC11+AF11+AI11+AL11)</f>
        <v>679284078</v>
      </c>
      <c r="AP11" s="48">
        <f>AO11/AN11</f>
        <v>0.8881319233552295</v>
      </c>
      <c r="AV11" s="47"/>
      <c r="AW11" s="47"/>
      <c r="AX11" s="47"/>
      <c r="AY11" s="47"/>
      <c r="AZ11" s="47"/>
      <c r="BA11" s="47"/>
    </row>
    <row r="12" spans="1:53" ht="30" x14ac:dyDescent="0.2">
      <c r="A12" s="32">
        <f t="shared" si="1"/>
        <v>6</v>
      </c>
      <c r="B12" s="46" t="s">
        <v>66</v>
      </c>
      <c r="C12" s="45">
        <v>50298695</v>
      </c>
      <c r="D12" s="45">
        <v>112751375</v>
      </c>
      <c r="E12" s="45">
        <v>72852652</v>
      </c>
      <c r="F12" s="45">
        <v>10698000</v>
      </c>
      <c r="G12" s="45">
        <v>20218396</v>
      </c>
      <c r="H12" s="45">
        <v>12658154</v>
      </c>
      <c r="I12" s="45">
        <v>51692000</v>
      </c>
      <c r="J12" s="45">
        <v>96086825</v>
      </c>
      <c r="K12" s="45">
        <v>88703862</v>
      </c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36">
        <f t="shared" si="0"/>
        <v>6</v>
      </c>
      <c r="Z12" s="46" t="str">
        <f t="shared" si="0"/>
        <v>Kecskeméti Gábor Kulturális Központ</v>
      </c>
      <c r="AA12" s="45"/>
      <c r="AB12" s="45">
        <v>4637167</v>
      </c>
      <c r="AC12" s="45">
        <v>4621142</v>
      </c>
      <c r="AD12" s="45"/>
      <c r="AE12" s="45"/>
      <c r="AF12" s="45"/>
      <c r="AG12" s="45"/>
      <c r="AH12" s="45"/>
      <c r="AI12" s="45"/>
      <c r="AJ12" s="45"/>
      <c r="AK12" s="45"/>
      <c r="AL12" s="45"/>
      <c r="AM12" s="47">
        <f>C12+F12+I12+L12+O12+R12+U12+AA12+AD12+AG12+AJ12</f>
        <v>112688695</v>
      </c>
      <c r="AN12" s="47">
        <f t="shared" si="2"/>
        <v>233693763</v>
      </c>
      <c r="AO12" s="47">
        <f t="shared" si="3"/>
        <v>178835810</v>
      </c>
      <c r="AP12" s="48">
        <f t="shared" ref="AP12:AP18" si="4">AO12/AN12</f>
        <v>0.76525709417413934</v>
      </c>
      <c r="AV12" s="47"/>
      <c r="AW12" s="47"/>
      <c r="AX12" s="47"/>
      <c r="AY12" s="47"/>
      <c r="AZ12" s="47"/>
      <c r="BA12" s="47"/>
    </row>
    <row r="13" spans="1:53" ht="15" x14ac:dyDescent="0.2">
      <c r="A13" s="32">
        <f t="shared" si="1"/>
        <v>7</v>
      </c>
      <c r="B13" s="46" t="s">
        <v>67</v>
      </c>
      <c r="C13" s="45">
        <v>13363000</v>
      </c>
      <c r="D13" s="45">
        <v>16398969</v>
      </c>
      <c r="E13" s="45">
        <v>15108718</v>
      </c>
      <c r="F13" s="45">
        <v>2533000</v>
      </c>
      <c r="G13" s="45">
        <v>2959718</v>
      </c>
      <c r="H13" s="45">
        <v>2813043</v>
      </c>
      <c r="I13" s="45">
        <v>5707000</v>
      </c>
      <c r="J13" s="45">
        <v>10085555</v>
      </c>
      <c r="K13" s="45">
        <v>5259738</v>
      </c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36">
        <f t="shared" si="0"/>
        <v>7</v>
      </c>
      <c r="Z13" s="46" t="str">
        <f t="shared" si="0"/>
        <v>Jantyik Mátyás Múzeum</v>
      </c>
      <c r="AA13" s="45"/>
      <c r="AB13" s="45">
        <v>2387859</v>
      </c>
      <c r="AC13" s="45">
        <v>2387859</v>
      </c>
      <c r="AD13" s="45"/>
      <c r="AE13" s="45"/>
      <c r="AF13" s="45"/>
      <c r="AG13" s="45"/>
      <c r="AH13" s="45"/>
      <c r="AI13" s="45"/>
      <c r="AJ13" s="45"/>
      <c r="AK13" s="45"/>
      <c r="AL13" s="45"/>
      <c r="AM13" s="47">
        <f>C13+F13+I13+L13+O13+R13+U13+AA13+AD13+AG13+AJ13</f>
        <v>21603000</v>
      </c>
      <c r="AN13" s="47">
        <f t="shared" si="2"/>
        <v>31832101</v>
      </c>
      <c r="AO13" s="47">
        <f t="shared" si="3"/>
        <v>25569358</v>
      </c>
      <c r="AP13" s="48">
        <f t="shared" si="4"/>
        <v>0.80325700147784773</v>
      </c>
      <c r="AQ13" s="49" t="s">
        <v>68</v>
      </c>
      <c r="AR13" s="49"/>
      <c r="AS13" s="49"/>
      <c r="AV13" s="47"/>
      <c r="AW13" s="47"/>
      <c r="AX13" s="47"/>
      <c r="AY13" s="47"/>
      <c r="AZ13" s="47"/>
      <c r="BA13" s="47"/>
    </row>
    <row r="14" spans="1:53" ht="15" x14ac:dyDescent="0.2">
      <c r="A14" s="32">
        <f t="shared" si="1"/>
        <v>8</v>
      </c>
      <c r="B14" s="50" t="s">
        <v>69</v>
      </c>
      <c r="C14" s="45">
        <v>22297000</v>
      </c>
      <c r="D14" s="45">
        <v>43435796</v>
      </c>
      <c r="E14" s="45">
        <v>26542768</v>
      </c>
      <c r="F14" s="45">
        <v>4231000</v>
      </c>
      <c r="G14" s="45">
        <v>8181880</v>
      </c>
      <c r="H14" s="45">
        <v>5023739</v>
      </c>
      <c r="I14" s="45">
        <v>6700000</v>
      </c>
      <c r="J14" s="45">
        <v>11665774</v>
      </c>
      <c r="K14" s="45">
        <v>10264084</v>
      </c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36">
        <f t="shared" si="0"/>
        <v>8</v>
      </c>
      <c r="Z14" s="46" t="str">
        <f t="shared" si="0"/>
        <v>Püski Sándor Könyvtár</v>
      </c>
      <c r="AA14" s="45"/>
      <c r="AB14" s="45">
        <v>8630816</v>
      </c>
      <c r="AC14" s="45">
        <v>8630816</v>
      </c>
      <c r="AD14" s="45"/>
      <c r="AE14" s="45"/>
      <c r="AF14" s="45"/>
      <c r="AG14" s="45"/>
      <c r="AH14" s="45"/>
      <c r="AI14" s="45"/>
      <c r="AJ14" s="45"/>
      <c r="AK14" s="45"/>
      <c r="AL14" s="45"/>
      <c r="AM14" s="47">
        <f>C14+F14+I14+L14+O14+R14+U14+AA14+AD14+AG14+AJ14</f>
        <v>33228000</v>
      </c>
      <c r="AN14" s="47">
        <f t="shared" si="2"/>
        <v>71914266</v>
      </c>
      <c r="AO14" s="47">
        <f t="shared" si="3"/>
        <v>50461407</v>
      </c>
      <c r="AP14" s="48">
        <f t="shared" si="4"/>
        <v>0.70168841047477282</v>
      </c>
      <c r="AQ14" s="51" t="s">
        <v>70</v>
      </c>
      <c r="AR14" s="51" t="s">
        <v>71</v>
      </c>
      <c r="AS14" s="51" t="s">
        <v>72</v>
      </c>
      <c r="AV14" s="47"/>
      <c r="AW14" s="47"/>
      <c r="AX14" s="47"/>
      <c r="AY14" s="47"/>
      <c r="AZ14" s="47"/>
      <c r="BA14" s="47"/>
    </row>
    <row r="15" spans="1:53" ht="28.5" x14ac:dyDescent="0.2">
      <c r="A15" s="32">
        <f t="shared" si="1"/>
        <v>9</v>
      </c>
      <c r="B15" s="52" t="s">
        <v>73</v>
      </c>
      <c r="C15" s="47">
        <f t="shared" ref="C15:S15" si="5">SUM(C11:C14)</f>
        <v>405576695</v>
      </c>
      <c r="D15" s="47">
        <f t="shared" si="5"/>
        <v>586174080</v>
      </c>
      <c r="E15" s="47">
        <f t="shared" si="5"/>
        <v>459466409</v>
      </c>
      <c r="F15" s="47">
        <f t="shared" si="5"/>
        <v>80222000</v>
      </c>
      <c r="G15" s="47">
        <f t="shared" si="5"/>
        <v>115546253</v>
      </c>
      <c r="H15" s="47">
        <f t="shared" si="5"/>
        <v>94119742</v>
      </c>
      <c r="I15" s="47">
        <f t="shared" si="5"/>
        <v>258260000</v>
      </c>
      <c r="J15" s="47">
        <f t="shared" si="5"/>
        <v>354748126</v>
      </c>
      <c r="K15" s="47">
        <f t="shared" si="5"/>
        <v>337055423</v>
      </c>
      <c r="L15" s="47">
        <f t="shared" si="5"/>
        <v>0</v>
      </c>
      <c r="M15" s="47">
        <f t="shared" si="5"/>
        <v>0</v>
      </c>
      <c r="N15" s="47">
        <f t="shared" si="5"/>
        <v>0</v>
      </c>
      <c r="O15" s="47">
        <f t="shared" si="5"/>
        <v>3500000</v>
      </c>
      <c r="P15" s="47">
        <f t="shared" si="5"/>
        <v>4419551</v>
      </c>
      <c r="Q15" s="47">
        <f t="shared" si="5"/>
        <v>4419551</v>
      </c>
      <c r="R15" s="47">
        <f t="shared" si="5"/>
        <v>0</v>
      </c>
      <c r="S15" s="47">
        <f t="shared" si="5"/>
        <v>0</v>
      </c>
      <c r="T15" s="47"/>
      <c r="U15" s="47"/>
      <c r="V15" s="47"/>
      <c r="W15" s="47">
        <f>SUM(W11:W14)</f>
        <v>0</v>
      </c>
      <c r="X15" s="47"/>
      <c r="Y15" s="36">
        <f t="shared" si="0"/>
        <v>9</v>
      </c>
      <c r="Z15" s="52" t="str">
        <f t="shared" si="0"/>
        <v>Költségvetési szervek összesen:</v>
      </c>
      <c r="AA15" s="47">
        <f t="shared" ref="AA15:AL15" si="6">SUM(AA11:AA14)</f>
        <v>0</v>
      </c>
      <c r="AB15" s="47">
        <f t="shared" si="6"/>
        <v>41398040</v>
      </c>
      <c r="AC15" s="47">
        <f t="shared" si="6"/>
        <v>39089528</v>
      </c>
      <c r="AD15" s="47">
        <f t="shared" si="6"/>
        <v>0</v>
      </c>
      <c r="AE15" s="47">
        <f t="shared" si="6"/>
        <v>0</v>
      </c>
      <c r="AF15" s="47">
        <f t="shared" si="6"/>
        <v>0</v>
      </c>
      <c r="AG15" s="47">
        <f t="shared" si="6"/>
        <v>0</v>
      </c>
      <c r="AH15" s="47">
        <f t="shared" si="6"/>
        <v>0</v>
      </c>
      <c r="AI15" s="47">
        <f t="shared" si="6"/>
        <v>0</v>
      </c>
      <c r="AJ15" s="47">
        <f t="shared" si="6"/>
        <v>0</v>
      </c>
      <c r="AK15" s="47">
        <f t="shared" si="6"/>
        <v>0</v>
      </c>
      <c r="AL15" s="47">
        <f t="shared" si="6"/>
        <v>0</v>
      </c>
      <c r="AM15" s="47">
        <f t="shared" si="2"/>
        <v>747558695</v>
      </c>
      <c r="AN15" s="47">
        <f t="shared" si="2"/>
        <v>1102286050</v>
      </c>
      <c r="AO15" s="47">
        <f t="shared" si="3"/>
        <v>934150653</v>
      </c>
      <c r="AP15" s="48">
        <f t="shared" si="4"/>
        <v>0.84746663808364442</v>
      </c>
      <c r="AQ15" s="53">
        <v>4543805338</v>
      </c>
      <c r="AR15" s="53">
        <v>6006879923</v>
      </c>
      <c r="AS15" s="53">
        <v>3981646536</v>
      </c>
      <c r="AV15" s="47"/>
      <c r="AW15" s="47"/>
      <c r="AX15" s="47"/>
      <c r="AY15" s="47"/>
      <c r="AZ15" s="47"/>
      <c r="BA15" s="47"/>
    </row>
    <row r="16" spans="1:53" ht="15" x14ac:dyDescent="0.2">
      <c r="A16" s="32">
        <f t="shared" si="1"/>
        <v>10</v>
      </c>
      <c r="B16" s="54" t="s">
        <v>74</v>
      </c>
      <c r="C16" s="45">
        <v>253456000</v>
      </c>
      <c r="D16" s="45">
        <v>263647998</v>
      </c>
      <c r="E16" s="45">
        <v>236015891</v>
      </c>
      <c r="F16" s="45">
        <v>59418000</v>
      </c>
      <c r="G16" s="45">
        <v>62281624</v>
      </c>
      <c r="H16" s="45">
        <v>49939219</v>
      </c>
      <c r="I16" s="45">
        <v>233562000</v>
      </c>
      <c r="J16" s="45">
        <v>225856396</v>
      </c>
      <c r="K16" s="45">
        <v>221410759</v>
      </c>
      <c r="L16" s="45"/>
      <c r="M16" s="45"/>
      <c r="N16" s="45"/>
      <c r="O16" s="45">
        <v>0</v>
      </c>
      <c r="P16" s="45">
        <v>516324</v>
      </c>
      <c r="Q16" s="45">
        <v>516324</v>
      </c>
      <c r="R16" s="45"/>
      <c r="S16" s="45"/>
      <c r="T16" s="45"/>
      <c r="U16" s="45"/>
      <c r="V16" s="45"/>
      <c r="W16" s="45"/>
      <c r="X16" s="45"/>
      <c r="Y16" s="36">
        <f t="shared" si="0"/>
        <v>10</v>
      </c>
      <c r="Z16" s="46" t="str">
        <f t="shared" si="0"/>
        <v>Polgármesteri Hivatal</v>
      </c>
      <c r="AA16" s="45"/>
      <c r="AB16" s="45">
        <v>4892965</v>
      </c>
      <c r="AC16" s="45">
        <v>4860965</v>
      </c>
      <c r="AD16" s="45"/>
      <c r="AE16" s="45">
        <v>0</v>
      </c>
      <c r="AF16" s="45"/>
      <c r="AG16" s="45"/>
      <c r="AH16" s="45"/>
      <c r="AI16" s="45"/>
      <c r="AJ16" s="45"/>
      <c r="AK16" s="45"/>
      <c r="AL16" s="45"/>
      <c r="AM16" s="47">
        <f t="shared" si="2"/>
        <v>546436000</v>
      </c>
      <c r="AN16" s="47">
        <f t="shared" si="2"/>
        <v>557195307</v>
      </c>
      <c r="AO16" s="47">
        <f t="shared" si="3"/>
        <v>512743158</v>
      </c>
      <c r="AP16" s="48">
        <f t="shared" si="4"/>
        <v>0.92022160193822311</v>
      </c>
      <c r="AQ16" s="53">
        <v>642639236</v>
      </c>
      <c r="AR16" s="53">
        <v>805341418</v>
      </c>
      <c r="AS16" s="53">
        <v>760080838</v>
      </c>
      <c r="AV16" s="47"/>
      <c r="AW16" s="47"/>
      <c r="AX16" s="47"/>
      <c r="AY16" s="47"/>
      <c r="AZ16" s="47"/>
      <c r="BA16" s="47"/>
    </row>
    <row r="17" spans="1:57" ht="15" x14ac:dyDescent="0.2">
      <c r="A17" s="32">
        <f t="shared" si="1"/>
        <v>11</v>
      </c>
      <c r="B17" s="54" t="s">
        <v>75</v>
      </c>
      <c r="C17" s="45">
        <v>288265000</v>
      </c>
      <c r="D17" s="45">
        <v>333474101</v>
      </c>
      <c r="E17" s="45">
        <v>294273950</v>
      </c>
      <c r="F17" s="45">
        <v>36555000</v>
      </c>
      <c r="G17" s="45">
        <v>42943903</v>
      </c>
      <c r="H17" s="45">
        <v>40009925</v>
      </c>
      <c r="I17" s="45">
        <v>356292240</v>
      </c>
      <c r="J17" s="45">
        <v>664424705</v>
      </c>
      <c r="K17" s="45">
        <v>577428719</v>
      </c>
      <c r="L17" s="45">
        <v>119700000</v>
      </c>
      <c r="M17" s="45">
        <v>127162500</v>
      </c>
      <c r="N17" s="45">
        <v>83634290</v>
      </c>
      <c r="O17" s="45">
        <v>852727000</v>
      </c>
      <c r="P17" s="45">
        <f>12497219+847403152+5950000+84728347</f>
        <v>950578718</v>
      </c>
      <c r="Q17" s="45">
        <f>12497219+834424067+2185000+82970129</f>
        <v>932076415</v>
      </c>
      <c r="R17" s="55">
        <f>'[1]5.sz.m'!E32</f>
        <v>124425171</v>
      </c>
      <c r="S17" s="55">
        <f>'[1]5.sz.m'!F32</f>
        <v>4946815</v>
      </c>
      <c r="T17" s="45"/>
      <c r="U17" s="45">
        <v>45458541</v>
      </c>
      <c r="V17" s="45">
        <f>45458541+157971685</f>
        <v>203430226</v>
      </c>
      <c r="W17" s="45">
        <f>45458541+157971685</f>
        <v>203430226</v>
      </c>
      <c r="X17" s="45"/>
      <c r="Y17" s="36">
        <f t="shared" si="0"/>
        <v>11</v>
      </c>
      <c r="Z17" s="46" t="str">
        <f t="shared" si="0"/>
        <v xml:space="preserve"> Önkormányzat </v>
      </c>
      <c r="AA17" s="45">
        <f>36658000+124101000</f>
        <v>160759000</v>
      </c>
      <c r="AB17" s="45">
        <f>599174744+124129962</f>
        <v>723304706</v>
      </c>
      <c r="AC17" s="45">
        <f>512473802+86925624</f>
        <v>599399426</v>
      </c>
      <c r="AD17" s="45">
        <v>32900000</v>
      </c>
      <c r="AE17" s="45">
        <v>30800000</v>
      </c>
      <c r="AF17" s="45">
        <v>7930000</v>
      </c>
      <c r="AG17" s="45"/>
      <c r="AH17" s="45">
        <v>0</v>
      </c>
      <c r="AI17" s="45">
        <v>0</v>
      </c>
      <c r="AJ17" s="55">
        <f>'[1]5.sz.m'!E54</f>
        <v>1278187232</v>
      </c>
      <c r="AK17" s="55">
        <f>'[1]5.sz.m'!F54</f>
        <v>1469763118</v>
      </c>
      <c r="AL17" s="45"/>
      <c r="AM17" s="47">
        <f>SUM(C17+F17+I17+L17+O17+R17+U17+AA17+AD17+AG17+AJ17)</f>
        <v>3295269184</v>
      </c>
      <c r="AN17" s="47">
        <f>SUM(D17+G17+J17+M17+P17+S17+V17+AB17+AE17+AH17+AK17)</f>
        <v>4550828792</v>
      </c>
      <c r="AO17" s="47">
        <f t="shared" si="3"/>
        <v>2738182951</v>
      </c>
      <c r="AP17" s="48">
        <f t="shared" si="4"/>
        <v>0.60168885188858579</v>
      </c>
      <c r="AQ17" s="56">
        <f>SUM(AQ15:AQ16)</f>
        <v>5186444574</v>
      </c>
      <c r="AR17" s="56">
        <f>SUM(AR15:AR16)</f>
        <v>6812221341</v>
      </c>
      <c r="AS17" s="56">
        <f>SUM(AS15:AS16)</f>
        <v>4741727374</v>
      </c>
      <c r="AV17" s="47"/>
      <c r="AW17" s="47"/>
      <c r="AX17" s="47"/>
      <c r="AY17" s="47"/>
      <c r="AZ17" s="47"/>
      <c r="BA17" s="47"/>
    </row>
    <row r="18" spans="1:57" ht="28.5" x14ac:dyDescent="0.2">
      <c r="A18" s="32">
        <f t="shared" si="1"/>
        <v>12</v>
      </c>
      <c r="B18" s="52" t="s">
        <v>76</v>
      </c>
      <c r="C18" s="47">
        <f t="shared" ref="C18:R18" si="7">SUM(C15:C17)</f>
        <v>947297695</v>
      </c>
      <c r="D18" s="47">
        <f t="shared" si="7"/>
        <v>1183296179</v>
      </c>
      <c r="E18" s="47">
        <f t="shared" si="7"/>
        <v>989756250</v>
      </c>
      <c r="F18" s="47">
        <f t="shared" si="7"/>
        <v>176195000</v>
      </c>
      <c r="G18" s="47">
        <f t="shared" si="7"/>
        <v>220771780</v>
      </c>
      <c r="H18" s="47">
        <f t="shared" si="7"/>
        <v>184068886</v>
      </c>
      <c r="I18" s="47">
        <f t="shared" si="7"/>
        <v>848114240</v>
      </c>
      <c r="J18" s="47">
        <f t="shared" si="7"/>
        <v>1245029227</v>
      </c>
      <c r="K18" s="47">
        <f t="shared" si="7"/>
        <v>1135894901</v>
      </c>
      <c r="L18" s="47">
        <f t="shared" si="7"/>
        <v>119700000</v>
      </c>
      <c r="M18" s="47">
        <f t="shared" si="7"/>
        <v>127162500</v>
      </c>
      <c r="N18" s="47">
        <f t="shared" si="7"/>
        <v>83634290</v>
      </c>
      <c r="O18" s="57">
        <f t="shared" si="7"/>
        <v>856227000</v>
      </c>
      <c r="P18" s="57">
        <f t="shared" si="7"/>
        <v>955514593</v>
      </c>
      <c r="Q18" s="57">
        <f t="shared" si="7"/>
        <v>937012290</v>
      </c>
      <c r="R18" s="47">
        <f t="shared" si="7"/>
        <v>124425171</v>
      </c>
      <c r="S18" s="47">
        <f>SUM(S17)</f>
        <v>4946815</v>
      </c>
      <c r="T18" s="47"/>
      <c r="U18" s="47">
        <f>SUM(U15:U17)</f>
        <v>45458541</v>
      </c>
      <c r="V18" s="47">
        <f>SUM(V15:V17)</f>
        <v>203430226</v>
      </c>
      <c r="W18" s="47">
        <f>SUM(W15:W17)</f>
        <v>203430226</v>
      </c>
      <c r="X18" s="47">
        <f>SUM(+T18+Q18+N18+K18+H18+E18)</f>
        <v>3330366617</v>
      </c>
      <c r="Y18" s="36">
        <f t="shared" si="0"/>
        <v>12</v>
      </c>
      <c r="Z18" s="52" t="str">
        <f t="shared" si="0"/>
        <v>Békés Város mindösszesen:</v>
      </c>
      <c r="AA18" s="47">
        <f t="shared" ref="AA18:AL18" si="8">SUM(AA15:AA17)</f>
        <v>160759000</v>
      </c>
      <c r="AB18" s="47">
        <f t="shared" si="8"/>
        <v>769595711</v>
      </c>
      <c r="AC18" s="47">
        <f t="shared" si="8"/>
        <v>643349919</v>
      </c>
      <c r="AD18" s="47">
        <f t="shared" si="8"/>
        <v>32900000</v>
      </c>
      <c r="AE18" s="47">
        <f t="shared" si="8"/>
        <v>30800000</v>
      </c>
      <c r="AF18" s="47">
        <f t="shared" si="8"/>
        <v>7930000</v>
      </c>
      <c r="AG18" s="47">
        <f t="shared" si="8"/>
        <v>0</v>
      </c>
      <c r="AH18" s="47">
        <f t="shared" si="8"/>
        <v>0</v>
      </c>
      <c r="AI18" s="47">
        <f t="shared" si="8"/>
        <v>0</v>
      </c>
      <c r="AJ18" s="47">
        <f t="shared" si="8"/>
        <v>1278187232</v>
      </c>
      <c r="AK18" s="47">
        <f t="shared" si="8"/>
        <v>1469763118</v>
      </c>
      <c r="AL18" s="47">
        <f t="shared" si="8"/>
        <v>0</v>
      </c>
      <c r="AM18" s="47">
        <f>SUM(C18+F18+I18+L18+O18+R18+U18+AA18+AD18+AG18+AJ18)</f>
        <v>4589263879</v>
      </c>
      <c r="AN18" s="47">
        <f>SUM(D18+G18+J18+M18+P18+S18+V18+AB18+AE18+AH18+AK18)</f>
        <v>6210310149</v>
      </c>
      <c r="AO18" s="47">
        <f t="shared" si="3"/>
        <v>4185076762</v>
      </c>
      <c r="AP18" s="48">
        <f t="shared" si="4"/>
        <v>0.67389174801098972</v>
      </c>
      <c r="AQ18" s="58">
        <f>AQ17-AM18</f>
        <v>597180695</v>
      </c>
      <c r="AR18" s="58">
        <f>AR17-AN18</f>
        <v>601911192</v>
      </c>
      <c r="AS18" s="58">
        <f>AS17-AO18</f>
        <v>556650612</v>
      </c>
      <c r="AT18" s="16" t="s">
        <v>77</v>
      </c>
      <c r="AV18" s="47">
        <f>C18+F18+I18+L18+O18+R18+U18</f>
        <v>3117417647</v>
      </c>
      <c r="AW18" s="47">
        <f>D18+G18+J18+M18+P18+S18+V18</f>
        <v>3940151320</v>
      </c>
      <c r="AX18" s="47">
        <f>E18+H18+K18+N18+Q18+T18+W18</f>
        <v>3533796843</v>
      </c>
      <c r="AY18" s="47">
        <f>AA18+AD18+AG18+AJ18</f>
        <v>1471846232</v>
      </c>
      <c r="AZ18" s="47">
        <f>AB18+AE18+AH18+AK18</f>
        <v>2270158829</v>
      </c>
      <c r="BA18" s="47">
        <f>AC18+AF18+AI18+AL18</f>
        <v>651279919</v>
      </c>
      <c r="BB18" s="59">
        <f>AV18+AY18-AM18</f>
        <v>0</v>
      </c>
      <c r="BC18" s="59">
        <f>AW18+AZ18-AN18</f>
        <v>0</v>
      </c>
      <c r="BD18" s="59">
        <f>AX18+BA18-AO18</f>
        <v>0</v>
      </c>
      <c r="BE18" s="16" t="s">
        <v>77</v>
      </c>
    </row>
    <row r="19" spans="1:57" ht="28.5" hidden="1" customHeight="1" x14ac:dyDescent="0.2">
      <c r="A19" s="60"/>
      <c r="B19" s="44" t="s">
        <v>65</v>
      </c>
      <c r="C19" s="45"/>
      <c r="D19" s="45"/>
      <c r="E19" s="61">
        <f t="shared" ref="E19:E26" si="9">E11/D11</f>
        <v>0.83407236439244337</v>
      </c>
      <c r="F19" s="45"/>
      <c r="G19" s="45"/>
      <c r="H19" s="61">
        <f t="shared" ref="H19:H26" si="10">H11/G11</f>
        <v>0.87454659316789451</v>
      </c>
      <c r="I19" s="45"/>
      <c r="J19" s="45"/>
      <c r="K19" s="61">
        <f t="shared" ref="K19:K26" si="11">K11/J11</f>
        <v>0.98276884267243925</v>
      </c>
      <c r="L19" s="45"/>
      <c r="M19" s="45"/>
      <c r="N19" s="61"/>
      <c r="O19" s="45"/>
      <c r="P19" s="45"/>
      <c r="Q19" s="61">
        <f>Q11/P11</f>
        <v>1</v>
      </c>
      <c r="R19" s="45"/>
      <c r="S19" s="45"/>
      <c r="T19" s="61"/>
      <c r="U19" s="45"/>
      <c r="V19" s="45"/>
      <c r="W19" s="61"/>
      <c r="X19" s="45"/>
      <c r="Y19" s="36">
        <f t="shared" si="0"/>
        <v>0</v>
      </c>
      <c r="Z19" s="46" t="str">
        <f t="shared" si="0"/>
        <v>Gyógyászati Központ és Gyógyfürdő</v>
      </c>
      <c r="AA19" s="45"/>
      <c r="AB19" s="45"/>
      <c r="AC19" s="61">
        <f>AC11/AB11</f>
        <v>0.91094439565727836</v>
      </c>
      <c r="AD19" s="45"/>
      <c r="AE19" s="45"/>
      <c r="AF19" s="61"/>
      <c r="AG19" s="45"/>
      <c r="AH19" s="45"/>
      <c r="AI19" s="61"/>
      <c r="AJ19" s="45"/>
      <c r="AK19" s="45"/>
      <c r="AL19" s="61"/>
      <c r="AM19" s="45"/>
      <c r="AN19" s="45"/>
      <c r="AO19" s="61">
        <f t="shared" ref="AO19:AO26" si="12">AO11/AN11</f>
        <v>0.8881319233552295</v>
      </c>
      <c r="AP19" s="62"/>
      <c r="AQ19" s="63"/>
      <c r="AR19" s="53"/>
      <c r="AS19" s="53"/>
      <c r="AX19" s="61">
        <f>AX18/AW18</f>
        <v>0.89686830682431762</v>
      </c>
      <c r="BA19" s="61">
        <f>BA18/AZ18</f>
        <v>0.28688738016048304</v>
      </c>
    </row>
    <row r="20" spans="1:57" ht="28.5" hidden="1" customHeight="1" x14ac:dyDescent="0.2">
      <c r="A20" s="60"/>
      <c r="B20" s="46" t="s">
        <v>66</v>
      </c>
      <c r="C20" s="45"/>
      <c r="D20" s="45"/>
      <c r="E20" s="61">
        <f t="shared" si="9"/>
        <v>0.64613537528921483</v>
      </c>
      <c r="F20" s="45"/>
      <c r="G20" s="45"/>
      <c r="H20" s="61">
        <f t="shared" si="10"/>
        <v>0.6260711284911028</v>
      </c>
      <c r="I20" s="45"/>
      <c r="J20" s="45"/>
      <c r="K20" s="61">
        <f t="shared" si="11"/>
        <v>0.92316362831220622</v>
      </c>
      <c r="L20" s="45"/>
      <c r="M20" s="45"/>
      <c r="N20" s="61"/>
      <c r="O20" s="45"/>
      <c r="P20" s="45"/>
      <c r="Q20" s="61"/>
      <c r="R20" s="45"/>
      <c r="S20" s="45"/>
      <c r="T20" s="61"/>
      <c r="U20" s="45"/>
      <c r="V20" s="45"/>
      <c r="W20" s="61"/>
      <c r="X20" s="45"/>
      <c r="Y20" s="36">
        <f t="shared" si="0"/>
        <v>0</v>
      </c>
      <c r="Z20" s="46" t="str">
        <f t="shared" si="0"/>
        <v>Kecskeméti Gábor Kulturális Központ</v>
      </c>
      <c r="AA20" s="45"/>
      <c r="AB20" s="45"/>
      <c r="AC20" s="61">
        <f t="shared" ref="AC20:AC26" si="13">AC12/AB12</f>
        <v>0.99654422624848316</v>
      </c>
      <c r="AD20" s="45"/>
      <c r="AE20" s="45"/>
      <c r="AF20" s="61"/>
      <c r="AG20" s="45"/>
      <c r="AH20" s="45"/>
      <c r="AI20" s="61"/>
      <c r="AJ20" s="45"/>
      <c r="AK20" s="45"/>
      <c r="AL20" s="61"/>
      <c r="AM20" s="45"/>
      <c r="AN20" s="45"/>
      <c r="AO20" s="61">
        <f t="shared" si="12"/>
        <v>0.76525709417413934</v>
      </c>
      <c r="AP20" s="62"/>
      <c r="AQ20" s="63"/>
      <c r="AR20" s="53"/>
      <c r="AS20" s="53"/>
    </row>
    <row r="21" spans="1:57" ht="28.5" hidden="1" customHeight="1" x14ac:dyDescent="0.2">
      <c r="A21" s="60"/>
      <c r="B21" s="46" t="s">
        <v>67</v>
      </c>
      <c r="C21" s="45"/>
      <c r="D21" s="45"/>
      <c r="E21" s="61">
        <f t="shared" si="9"/>
        <v>0.92132121232743347</v>
      </c>
      <c r="F21" s="45"/>
      <c r="G21" s="45"/>
      <c r="H21" s="61">
        <f t="shared" si="10"/>
        <v>0.95044291381814083</v>
      </c>
      <c r="I21" s="45"/>
      <c r="J21" s="45"/>
      <c r="K21" s="61">
        <f t="shared" si="11"/>
        <v>0.52151200404935572</v>
      </c>
      <c r="L21" s="45"/>
      <c r="M21" s="45"/>
      <c r="N21" s="61"/>
      <c r="O21" s="45"/>
      <c r="P21" s="45"/>
      <c r="Q21" s="61"/>
      <c r="R21" s="45"/>
      <c r="S21" s="45"/>
      <c r="T21" s="61"/>
      <c r="U21" s="45"/>
      <c r="V21" s="45"/>
      <c r="W21" s="61"/>
      <c r="X21" s="45"/>
      <c r="Y21" s="36">
        <f t="shared" si="0"/>
        <v>0</v>
      </c>
      <c r="Z21" s="46" t="str">
        <f t="shared" si="0"/>
        <v>Jantyik Mátyás Múzeum</v>
      </c>
      <c r="AA21" s="45"/>
      <c r="AB21" s="45"/>
      <c r="AC21" s="61">
        <f t="shared" si="13"/>
        <v>1</v>
      </c>
      <c r="AD21" s="45"/>
      <c r="AE21" s="45"/>
      <c r="AF21" s="61"/>
      <c r="AG21" s="45"/>
      <c r="AH21" s="45"/>
      <c r="AI21" s="61"/>
      <c r="AJ21" s="45"/>
      <c r="AK21" s="45"/>
      <c r="AL21" s="61"/>
      <c r="AM21" s="45"/>
      <c r="AN21" s="45"/>
      <c r="AO21" s="61">
        <f t="shared" si="12"/>
        <v>0.80325700147784773</v>
      </c>
      <c r="AP21" s="62"/>
      <c r="AQ21" s="63"/>
      <c r="AR21" s="53"/>
      <c r="AS21" s="53"/>
    </row>
    <row r="22" spans="1:57" ht="28.5" hidden="1" customHeight="1" x14ac:dyDescent="0.2">
      <c r="A22" s="60"/>
      <c r="B22" s="50" t="s">
        <v>69</v>
      </c>
      <c r="C22" s="45"/>
      <c r="D22" s="45"/>
      <c r="E22" s="61">
        <f t="shared" si="9"/>
        <v>0.61108050143710957</v>
      </c>
      <c r="F22" s="45"/>
      <c r="G22" s="45"/>
      <c r="H22" s="61">
        <f t="shared" si="10"/>
        <v>0.6140079052736046</v>
      </c>
      <c r="I22" s="45"/>
      <c r="J22" s="45"/>
      <c r="K22" s="61">
        <f t="shared" si="11"/>
        <v>0.87984594935578209</v>
      </c>
      <c r="L22" s="45"/>
      <c r="M22" s="45"/>
      <c r="N22" s="61"/>
      <c r="O22" s="45"/>
      <c r="P22" s="45"/>
      <c r="Q22" s="61"/>
      <c r="R22" s="45"/>
      <c r="S22" s="45"/>
      <c r="T22" s="61"/>
      <c r="U22" s="45"/>
      <c r="V22" s="45"/>
      <c r="W22" s="61"/>
      <c r="X22" s="45"/>
      <c r="Y22" s="36">
        <f t="shared" si="0"/>
        <v>0</v>
      </c>
      <c r="Z22" s="46" t="str">
        <f t="shared" si="0"/>
        <v>Püski Sándor Könyvtár</v>
      </c>
      <c r="AA22" s="45"/>
      <c r="AB22" s="45"/>
      <c r="AC22" s="61">
        <f t="shared" si="13"/>
        <v>1</v>
      </c>
      <c r="AD22" s="45"/>
      <c r="AE22" s="45"/>
      <c r="AF22" s="61"/>
      <c r="AG22" s="45"/>
      <c r="AH22" s="45"/>
      <c r="AI22" s="61"/>
      <c r="AJ22" s="45"/>
      <c r="AK22" s="45"/>
      <c r="AL22" s="61"/>
      <c r="AM22" s="45"/>
      <c r="AN22" s="45"/>
      <c r="AO22" s="61">
        <f t="shared" si="12"/>
        <v>0.70168841047477282</v>
      </c>
      <c r="AP22" s="62"/>
      <c r="AQ22" s="63"/>
      <c r="AR22" s="53"/>
      <c r="AS22" s="53"/>
    </row>
    <row r="23" spans="1:57" ht="28.5" hidden="1" customHeight="1" x14ac:dyDescent="0.2">
      <c r="A23" s="60"/>
      <c r="B23" s="52" t="s">
        <v>73</v>
      </c>
      <c r="C23" s="47"/>
      <c r="D23" s="47"/>
      <c r="E23" s="64">
        <f t="shared" si="9"/>
        <v>0.78383951914079864</v>
      </c>
      <c r="F23" s="47"/>
      <c r="G23" s="47"/>
      <c r="H23" s="64">
        <f t="shared" si="10"/>
        <v>0.81456334200642577</v>
      </c>
      <c r="I23" s="47"/>
      <c r="J23" s="47"/>
      <c r="K23" s="64">
        <f t="shared" si="11"/>
        <v>0.95012601419633713</v>
      </c>
      <c r="L23" s="47"/>
      <c r="M23" s="47"/>
      <c r="N23" s="64"/>
      <c r="O23" s="47"/>
      <c r="P23" s="47"/>
      <c r="Q23" s="64">
        <f>Q15/P15</f>
        <v>1</v>
      </c>
      <c r="R23" s="47"/>
      <c r="S23" s="47"/>
      <c r="T23" s="64"/>
      <c r="U23" s="47"/>
      <c r="V23" s="47"/>
      <c r="W23" s="64"/>
      <c r="X23" s="47"/>
      <c r="Y23" s="36">
        <f t="shared" ref="Y23:Z30" si="14">A23</f>
        <v>0</v>
      </c>
      <c r="Z23" s="52" t="str">
        <f t="shared" si="14"/>
        <v>Költségvetési szervek összesen:</v>
      </c>
      <c r="AA23" s="47"/>
      <c r="AB23" s="47"/>
      <c r="AC23" s="64">
        <f t="shared" si="13"/>
        <v>0.94423620055442237</v>
      </c>
      <c r="AD23" s="47"/>
      <c r="AE23" s="47"/>
      <c r="AF23" s="64"/>
      <c r="AG23" s="47"/>
      <c r="AH23" s="47"/>
      <c r="AI23" s="64"/>
      <c r="AJ23" s="47"/>
      <c r="AK23" s="47"/>
      <c r="AL23" s="64"/>
      <c r="AM23" s="47"/>
      <c r="AN23" s="47"/>
      <c r="AO23" s="64">
        <f t="shared" si="12"/>
        <v>0.84746663808364442</v>
      </c>
      <c r="AP23" s="62"/>
      <c r="AQ23" s="63"/>
      <c r="AR23" s="53"/>
      <c r="AS23" s="53"/>
    </row>
    <row r="24" spans="1:57" ht="28.5" hidden="1" customHeight="1" x14ac:dyDescent="0.2">
      <c r="A24" s="60"/>
      <c r="B24" s="54" t="s">
        <v>74</v>
      </c>
      <c r="C24" s="45"/>
      <c r="D24" s="45"/>
      <c r="E24" s="61">
        <f t="shared" si="9"/>
        <v>0.8951931848160668</v>
      </c>
      <c r="F24" s="45"/>
      <c r="G24" s="45"/>
      <c r="H24" s="61">
        <f t="shared" si="10"/>
        <v>0.80182910773168026</v>
      </c>
      <c r="I24" s="45"/>
      <c r="J24" s="45"/>
      <c r="K24" s="61">
        <f t="shared" si="11"/>
        <v>0.98031653263430274</v>
      </c>
      <c r="L24" s="45"/>
      <c r="M24" s="45"/>
      <c r="N24" s="61"/>
      <c r="O24" s="45"/>
      <c r="P24" s="45"/>
      <c r="Q24" s="61">
        <f>Q16/P16</f>
        <v>1</v>
      </c>
      <c r="R24" s="45"/>
      <c r="S24" s="45"/>
      <c r="T24" s="61"/>
      <c r="U24" s="45"/>
      <c r="V24" s="45"/>
      <c r="W24" s="61"/>
      <c r="X24" s="45"/>
      <c r="Y24" s="36">
        <f t="shared" si="14"/>
        <v>0</v>
      </c>
      <c r="Z24" s="46" t="str">
        <f t="shared" si="14"/>
        <v>Polgármesteri Hivatal</v>
      </c>
      <c r="AA24" s="45"/>
      <c r="AB24" s="45"/>
      <c r="AC24" s="61">
        <f t="shared" si="13"/>
        <v>0.99345999818106201</v>
      </c>
      <c r="AD24" s="45"/>
      <c r="AE24" s="45"/>
      <c r="AF24" s="61"/>
      <c r="AG24" s="45"/>
      <c r="AH24" s="45"/>
      <c r="AI24" s="61"/>
      <c r="AJ24" s="45"/>
      <c r="AK24" s="45"/>
      <c r="AL24" s="61"/>
      <c r="AM24" s="45"/>
      <c r="AN24" s="45"/>
      <c r="AO24" s="61">
        <f t="shared" si="12"/>
        <v>0.92022160193822311</v>
      </c>
      <c r="AP24" s="62"/>
      <c r="AQ24" s="63"/>
      <c r="AR24" s="53"/>
      <c r="AS24" s="53"/>
    </row>
    <row r="25" spans="1:57" ht="28.5" hidden="1" customHeight="1" x14ac:dyDescent="0.2">
      <c r="A25" s="60"/>
      <c r="B25" s="54" t="s">
        <v>75</v>
      </c>
      <c r="C25" s="45"/>
      <c r="D25" s="45"/>
      <c r="E25" s="61">
        <f t="shared" si="9"/>
        <v>0.88244918906011238</v>
      </c>
      <c r="F25" s="45"/>
      <c r="G25" s="45"/>
      <c r="H25" s="61">
        <f t="shared" si="10"/>
        <v>0.93167882295188675</v>
      </c>
      <c r="I25" s="45"/>
      <c r="J25" s="45"/>
      <c r="K25" s="61">
        <f t="shared" si="11"/>
        <v>0.86906569646593745</v>
      </c>
      <c r="L25" s="45"/>
      <c r="M25" s="45"/>
      <c r="N25" s="61">
        <f>N17/M17</f>
        <v>0.65769617615256071</v>
      </c>
      <c r="O25" s="45"/>
      <c r="P25" s="45"/>
      <c r="Q25" s="61">
        <f>Q17/P17</f>
        <v>0.98053574875005778</v>
      </c>
      <c r="R25" s="45"/>
      <c r="S25" s="45"/>
      <c r="T25" s="61">
        <f>T17/S17</f>
        <v>0</v>
      </c>
      <c r="U25" s="45"/>
      <c r="V25" s="45"/>
      <c r="W25" s="61">
        <f>W17/V17</f>
        <v>1</v>
      </c>
      <c r="X25" s="45"/>
      <c r="Y25" s="36">
        <f t="shared" si="14"/>
        <v>0</v>
      </c>
      <c r="Z25" s="46" t="str">
        <f t="shared" si="14"/>
        <v xml:space="preserve"> Önkormányzat </v>
      </c>
      <c r="AA25" s="45"/>
      <c r="AB25" s="45"/>
      <c r="AC25" s="61">
        <f t="shared" si="13"/>
        <v>0.828695598172978</v>
      </c>
      <c r="AD25" s="45"/>
      <c r="AE25" s="45"/>
      <c r="AF25" s="61">
        <f>AF17/AE17</f>
        <v>0.25746753246753246</v>
      </c>
      <c r="AG25" s="45"/>
      <c r="AH25" s="45"/>
      <c r="AI25" s="61" t="e">
        <f>AI17/AH17</f>
        <v>#DIV/0!</v>
      </c>
      <c r="AJ25" s="45"/>
      <c r="AK25" s="45"/>
      <c r="AL25" s="61">
        <f>AL17/AK17</f>
        <v>0</v>
      </c>
      <c r="AM25" s="45"/>
      <c r="AN25" s="45"/>
      <c r="AO25" s="61">
        <f t="shared" si="12"/>
        <v>0.60168885188858579</v>
      </c>
      <c r="AP25" s="62"/>
      <c r="AQ25" s="63"/>
      <c r="AR25" s="53"/>
      <c r="AS25" s="53"/>
    </row>
    <row r="26" spans="1:57" ht="28.5" hidden="1" customHeight="1" x14ac:dyDescent="0.2">
      <c r="A26" s="60"/>
      <c r="B26" s="52" t="s">
        <v>76</v>
      </c>
      <c r="C26" s="47"/>
      <c r="D26" s="47"/>
      <c r="E26" s="64">
        <f t="shared" si="9"/>
        <v>0.83643999496088972</v>
      </c>
      <c r="F26" s="47"/>
      <c r="G26" s="47"/>
      <c r="H26" s="64">
        <f t="shared" si="10"/>
        <v>0.83375187716473542</v>
      </c>
      <c r="I26" s="47"/>
      <c r="J26" s="47"/>
      <c r="K26" s="64">
        <f t="shared" si="11"/>
        <v>0.91234396459674438</v>
      </c>
      <c r="L26" s="47"/>
      <c r="M26" s="47"/>
      <c r="N26" s="64">
        <f>N18/M18</f>
        <v>0.65769617615256071</v>
      </c>
      <c r="O26" s="47"/>
      <c r="P26" s="47"/>
      <c r="Q26" s="64">
        <f>Q18/P18</f>
        <v>0.98063629468817537</v>
      </c>
      <c r="R26" s="47"/>
      <c r="S26" s="47"/>
      <c r="T26" s="64">
        <f>T18/S18</f>
        <v>0</v>
      </c>
      <c r="U26" s="47"/>
      <c r="V26" s="47"/>
      <c r="W26" s="64">
        <f>W18/V18</f>
        <v>1</v>
      </c>
      <c r="X26" s="47">
        <f>SUM(+T26+Q26+N26+K26+H26+E26)</f>
        <v>4.2208683075631059</v>
      </c>
      <c r="Y26" s="36">
        <f t="shared" si="14"/>
        <v>0</v>
      </c>
      <c r="Z26" s="52" t="str">
        <f t="shared" si="14"/>
        <v>Békés Város mindösszesen:</v>
      </c>
      <c r="AA26" s="47"/>
      <c r="AB26" s="47"/>
      <c r="AC26" s="64">
        <f t="shared" si="13"/>
        <v>0.8359582957706998</v>
      </c>
      <c r="AD26" s="47"/>
      <c r="AE26" s="47"/>
      <c r="AF26" s="64">
        <f>AF18/AE18</f>
        <v>0.25746753246753246</v>
      </c>
      <c r="AG26" s="47"/>
      <c r="AH26" s="47"/>
      <c r="AI26" s="64" t="e">
        <f>AI18/AH18</f>
        <v>#DIV/0!</v>
      </c>
      <c r="AJ26" s="47"/>
      <c r="AK26" s="47"/>
      <c r="AL26" s="64">
        <f>AL18/AK18</f>
        <v>0</v>
      </c>
      <c r="AM26" s="47"/>
      <c r="AN26" s="47"/>
      <c r="AO26" s="64">
        <f t="shared" si="12"/>
        <v>0.67389174801098972</v>
      </c>
      <c r="AP26" s="62"/>
      <c r="AQ26" s="63"/>
      <c r="AR26" s="53"/>
      <c r="AS26" s="53"/>
    </row>
    <row r="27" spans="1:57" s="65" customFormat="1" ht="60" hidden="1" customHeight="1" x14ac:dyDescent="0.25">
      <c r="C27" s="65">
        <v>947297695</v>
      </c>
      <c r="D27" s="65">
        <v>1183296179</v>
      </c>
      <c r="E27" s="65">
        <v>989756250</v>
      </c>
      <c r="F27" s="65">
        <v>176195000</v>
      </c>
      <c r="G27" s="65">
        <v>220771780</v>
      </c>
      <c r="H27" s="65">
        <v>184068886</v>
      </c>
      <c r="I27" s="65">
        <v>848114240</v>
      </c>
      <c r="J27" s="65">
        <v>1245029227</v>
      </c>
      <c r="K27" s="65">
        <v>1135894901</v>
      </c>
      <c r="L27" s="65">
        <v>119700000</v>
      </c>
      <c r="M27" s="65">
        <v>127162500</v>
      </c>
      <c r="N27" s="65">
        <v>83634290</v>
      </c>
      <c r="O27" s="65">
        <v>856227000</v>
      </c>
      <c r="P27" s="65">
        <f>13013543+851822703+5950000+84728347</f>
        <v>955514593</v>
      </c>
      <c r="Q27" s="65">
        <v>937012290</v>
      </c>
      <c r="R27" s="65">
        <v>124425171</v>
      </c>
      <c r="S27" s="65">
        <v>1474709933</v>
      </c>
      <c r="U27" s="65">
        <v>642639236</v>
      </c>
      <c r="V27" s="65">
        <f>805341418-157971685</f>
        <v>647369733</v>
      </c>
      <c r="W27" s="65">
        <f>760080838-157971685</f>
        <v>602109153</v>
      </c>
      <c r="AA27" s="65">
        <f>124101000+36658000</f>
        <v>160759000</v>
      </c>
      <c r="AB27" s="65">
        <f>645465749+124129962</f>
        <v>769595711</v>
      </c>
      <c r="AC27" s="65">
        <f>556424295+86925624</f>
        <v>643349919</v>
      </c>
      <c r="AD27" s="65">
        <v>32900000</v>
      </c>
      <c r="AE27" s="65">
        <v>30800000</v>
      </c>
      <c r="AF27" s="65">
        <v>7930000</v>
      </c>
      <c r="AH27" s="65">
        <v>157971685</v>
      </c>
      <c r="AI27" s="65">
        <v>157971685</v>
      </c>
      <c r="AJ27" s="65">
        <v>1278187232</v>
      </c>
      <c r="AK27" s="65">
        <v>0</v>
      </c>
      <c r="AM27" s="65" t="s">
        <v>78</v>
      </c>
      <c r="AN27" s="65" t="s">
        <v>78</v>
      </c>
    </row>
    <row r="28" spans="1:57" s="63" customFormat="1" ht="24.75" hidden="1" customHeight="1" x14ac:dyDescent="0.2">
      <c r="B28" s="63" t="s">
        <v>79</v>
      </c>
      <c r="C28" s="66">
        <f t="shared" ref="C28:X28" si="15">C27-C18</f>
        <v>0</v>
      </c>
      <c r="D28" s="66">
        <f t="shared" si="15"/>
        <v>0</v>
      </c>
      <c r="E28" s="66">
        <f t="shared" si="15"/>
        <v>0</v>
      </c>
      <c r="F28" s="66">
        <f t="shared" si="15"/>
        <v>0</v>
      </c>
      <c r="G28" s="66">
        <f t="shared" si="15"/>
        <v>0</v>
      </c>
      <c r="H28" s="66">
        <f t="shared" si="15"/>
        <v>0</v>
      </c>
      <c r="I28" s="66">
        <f t="shared" si="15"/>
        <v>0</v>
      </c>
      <c r="J28" s="66">
        <f t="shared" si="15"/>
        <v>0</v>
      </c>
      <c r="K28" s="66">
        <f t="shared" si="15"/>
        <v>0</v>
      </c>
      <c r="L28" s="66">
        <f t="shared" si="15"/>
        <v>0</v>
      </c>
      <c r="M28" s="66">
        <f t="shared" si="15"/>
        <v>0</v>
      </c>
      <c r="N28" s="66">
        <f t="shared" si="15"/>
        <v>0</v>
      </c>
      <c r="O28" s="66">
        <f t="shared" si="15"/>
        <v>0</v>
      </c>
      <c r="P28" s="66">
        <f t="shared" si="15"/>
        <v>0</v>
      </c>
      <c r="Q28" s="66">
        <f t="shared" si="15"/>
        <v>0</v>
      </c>
      <c r="R28" s="66">
        <f t="shared" si="15"/>
        <v>0</v>
      </c>
      <c r="S28" s="66">
        <f>S27-S18-AK17</f>
        <v>0</v>
      </c>
      <c r="T28" s="66">
        <f t="shared" si="15"/>
        <v>0</v>
      </c>
      <c r="U28" s="66">
        <f t="shared" si="15"/>
        <v>597180695</v>
      </c>
      <c r="V28" s="66">
        <f t="shared" si="15"/>
        <v>443939507</v>
      </c>
      <c r="W28" s="66">
        <f t="shared" si="15"/>
        <v>398678927</v>
      </c>
      <c r="X28" s="66">
        <f t="shared" si="15"/>
        <v>-3330366617</v>
      </c>
      <c r="Y28" s="66"/>
      <c r="Z28" s="66"/>
      <c r="AA28" s="66">
        <f t="shared" ref="AA28:AL28" si="16">AA27-AA18</f>
        <v>0</v>
      </c>
      <c r="AB28" s="66">
        <f t="shared" si="16"/>
        <v>0</v>
      </c>
      <c r="AC28" s="66">
        <f t="shared" si="16"/>
        <v>0</v>
      </c>
      <c r="AD28" s="66">
        <f t="shared" si="16"/>
        <v>0</v>
      </c>
      <c r="AE28" s="66">
        <f t="shared" si="16"/>
        <v>0</v>
      </c>
      <c r="AF28" s="66">
        <f t="shared" si="16"/>
        <v>0</v>
      </c>
      <c r="AG28" s="66">
        <f t="shared" si="16"/>
        <v>0</v>
      </c>
      <c r="AH28" s="66">
        <f t="shared" si="16"/>
        <v>157971685</v>
      </c>
      <c r="AI28" s="66">
        <f t="shared" si="16"/>
        <v>157971685</v>
      </c>
      <c r="AJ28" s="66">
        <f t="shared" si="16"/>
        <v>0</v>
      </c>
      <c r="AK28" s="66"/>
      <c r="AL28" s="66">
        <f t="shared" si="16"/>
        <v>0</v>
      </c>
      <c r="AM28" s="58"/>
      <c r="AN28" s="58"/>
      <c r="AO28" s="58"/>
      <c r="AP28" s="58"/>
    </row>
    <row r="29" spans="1:57" ht="26.25" hidden="1" customHeight="1" x14ac:dyDescent="0.2">
      <c r="O29" s="58">
        <f>O17+R17+AJ17</f>
        <v>2255339403</v>
      </c>
      <c r="P29" s="58">
        <f>P17+S17+AK17</f>
        <v>2425288651</v>
      </c>
      <c r="Q29" s="58">
        <f>Q17+T17+AL17</f>
        <v>932076415</v>
      </c>
      <c r="AA29" s="67"/>
      <c r="AB29" s="67"/>
      <c r="AC29" s="67"/>
      <c r="AL29" s="16" t="s">
        <v>80</v>
      </c>
      <c r="AM29" s="65">
        <v>3892449879</v>
      </c>
      <c r="AN29" s="65">
        <v>5152739984</v>
      </c>
      <c r="AO29" s="65">
        <v>3294833563</v>
      </c>
      <c r="AP29" s="65"/>
    </row>
    <row r="30" spans="1:57" ht="23.25" hidden="1" customHeight="1" x14ac:dyDescent="0.2">
      <c r="O30" s="67" t="s">
        <v>81</v>
      </c>
      <c r="P30" s="67"/>
      <c r="Q30" s="67"/>
      <c r="AM30" s="58">
        <f>AM29-AM17</f>
        <v>597180695</v>
      </c>
      <c r="AN30" s="58">
        <f>AN29-AN17</f>
        <v>601911192</v>
      </c>
      <c r="AO30" s="58">
        <f>AO29-AO17</f>
        <v>556650612</v>
      </c>
    </row>
    <row r="31" spans="1:57" hidden="1" x14ac:dyDescent="0.2"/>
    <row r="32" spans="1:57" hidden="1" x14ac:dyDescent="0.2"/>
    <row r="33" spans="16:16" hidden="1" x14ac:dyDescent="0.2"/>
    <row r="34" spans="16:16" hidden="1" x14ac:dyDescent="0.2">
      <c r="P34" s="68">
        <v>2430224526</v>
      </c>
    </row>
    <row r="35" spans="16:16" hidden="1" x14ac:dyDescent="0.2">
      <c r="P35" s="68">
        <v>-1474709933</v>
      </c>
    </row>
    <row r="36" spans="16:16" ht="23.25" hidden="1" customHeight="1" x14ac:dyDescent="0.2">
      <c r="P36" s="68">
        <f>SUM(P34:P35)</f>
        <v>955514593</v>
      </c>
    </row>
  </sheetData>
  <mergeCells count="25">
    <mergeCell ref="AG9:AI9"/>
    <mergeCell ref="AJ9:AL9"/>
    <mergeCell ref="AQ13:AS13"/>
    <mergeCell ref="AA29:AC29"/>
    <mergeCell ref="O30:Q30"/>
    <mergeCell ref="AV8:AX9"/>
    <mergeCell ref="AY8:BA9"/>
    <mergeCell ref="C9:E9"/>
    <mergeCell ref="F9:H9"/>
    <mergeCell ref="I9:K9"/>
    <mergeCell ref="L9:N9"/>
    <mergeCell ref="O9:Q9"/>
    <mergeCell ref="R9:T9"/>
    <mergeCell ref="U9:W9"/>
    <mergeCell ref="AA9:AC9"/>
    <mergeCell ref="N1:W1"/>
    <mergeCell ref="A3:W3"/>
    <mergeCell ref="Y3:AP3"/>
    <mergeCell ref="AN7:AO7"/>
    <mergeCell ref="B8:B10"/>
    <mergeCell ref="C8:W8"/>
    <mergeCell ref="Z8:Z10"/>
    <mergeCell ref="AA8:AL8"/>
    <mergeCell ref="AM8:AP9"/>
    <mergeCell ref="AD9:A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Tanai Judit</dc:creator>
  <cp:lastModifiedBy>Dr. Tanai Judit</cp:lastModifiedBy>
  <dcterms:created xsi:type="dcterms:W3CDTF">2019-03-01T07:26:46Z</dcterms:created>
  <dcterms:modified xsi:type="dcterms:W3CDTF">2019-03-01T07:31:19Z</dcterms:modified>
</cp:coreProperties>
</file>