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yvelo\Desktop\"/>
    </mc:Choice>
  </mc:AlternateContent>
  <xr:revisionPtr revIDLastSave="0" documentId="13_ncr:1_{3FC04095-4593-4E31-880C-8E7E54EB928C}" xr6:coauthVersionLast="45" xr6:coauthVersionMax="45" xr10:uidLastSave="{00000000-0000-0000-0000-000000000000}"/>
  <bookViews>
    <workbookView xWindow="-120" yWindow="-120" windowWidth="20730" windowHeight="11160" firstSheet="9" activeTab="12" xr2:uid="{00000000-000D-0000-FFFF-FFFF00000000}"/>
  </bookViews>
  <sheets>
    <sheet name="Címrend" sheetId="1" r:id="rId1"/>
    <sheet name="Bevétel 2019" sheetId="2" r:id="rId2"/>
    <sheet name="Kiadás 2019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13. melléklet Konyha" sheetId="13" r:id="rId13"/>
  </sheets>
  <definedNames>
    <definedName name="Print_Area_1">Címrend!$A$1:$O$23</definedName>
    <definedName name="Print_Area_2">'Bevétel 2019'!$A$1:$F$64</definedName>
    <definedName name="Print_Area_3">'Kiadás 2019'!$A$1:$E$86</definedName>
    <definedName name="Print_Area_4">felújítás!$A$1:$H$24</definedName>
    <definedName name="Print_Area_5">felhalmozás!$A$1:$H$47</definedName>
    <definedName name="Print_Area_7">'előir.- falhaszn. ütemterv'!$A$1:$O$24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10" l="1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M21" i="10"/>
  <c r="L21" i="10"/>
  <c r="H21" i="10" l="1"/>
  <c r="I21" i="10"/>
  <c r="E21" i="10"/>
  <c r="D21" i="10"/>
  <c r="I22" i="5"/>
  <c r="F59" i="3"/>
  <c r="F20" i="3"/>
  <c r="F24" i="3"/>
  <c r="E25" i="13" l="1"/>
  <c r="C33" i="12"/>
  <c r="B33" i="12"/>
  <c r="C21" i="12"/>
  <c r="B21" i="12"/>
  <c r="D34" i="11"/>
  <c r="D31" i="11"/>
  <c r="P51" i="7" l="1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P46" i="7"/>
  <c r="P45" i="7"/>
  <c r="P42" i="7"/>
  <c r="O37" i="7"/>
  <c r="N37" i="7"/>
  <c r="M37" i="7"/>
  <c r="L37" i="7"/>
  <c r="K37" i="7"/>
  <c r="J37" i="7"/>
  <c r="I37" i="7"/>
  <c r="H37" i="7"/>
  <c r="G37" i="7"/>
  <c r="F37" i="7"/>
  <c r="E37" i="7"/>
  <c r="D37" i="7"/>
  <c r="P23" i="7"/>
  <c r="P20" i="7" s="1"/>
  <c r="O20" i="7"/>
  <c r="N20" i="7"/>
  <c r="M20" i="7"/>
  <c r="L20" i="7"/>
  <c r="K20" i="7"/>
  <c r="J20" i="7"/>
  <c r="I20" i="7"/>
  <c r="H20" i="7"/>
  <c r="G20" i="7"/>
  <c r="F20" i="7"/>
  <c r="E20" i="7"/>
  <c r="D20" i="7"/>
  <c r="P18" i="7"/>
  <c r="P17" i="7"/>
  <c r="P14" i="7"/>
  <c r="O9" i="7"/>
  <c r="N9" i="7"/>
  <c r="M9" i="7"/>
  <c r="L9" i="7"/>
  <c r="K9" i="7"/>
  <c r="J9" i="7"/>
  <c r="I9" i="7"/>
  <c r="H9" i="7"/>
  <c r="G9" i="7"/>
  <c r="F9" i="7"/>
  <c r="E9" i="7"/>
  <c r="D9" i="7"/>
  <c r="P37" i="7" l="1"/>
  <c r="P9" i="7"/>
  <c r="B23" i="10"/>
  <c r="E33" i="13"/>
  <c r="E28" i="13"/>
  <c r="E15" i="13"/>
  <c r="E12" i="13"/>
  <c r="E17" i="13" s="1"/>
  <c r="D33" i="13"/>
  <c r="D28" i="13"/>
  <c r="D25" i="13"/>
  <c r="D15" i="13"/>
  <c r="D12" i="13"/>
  <c r="D17" i="13" s="1"/>
  <c r="C24" i="12"/>
  <c r="C14" i="12"/>
  <c r="B24" i="12"/>
  <c r="B37" i="12"/>
  <c r="B14" i="12"/>
  <c r="D28" i="11"/>
  <c r="D44" i="11"/>
  <c r="D48" i="11" s="1"/>
  <c r="D20" i="11"/>
  <c r="D25" i="11" s="1"/>
  <c r="D51" i="11" s="1"/>
  <c r="D12" i="11"/>
  <c r="C44" i="11"/>
  <c r="C48" i="11" s="1"/>
  <c r="C28" i="11"/>
  <c r="C20" i="11"/>
  <c r="C25" i="11" s="1"/>
  <c r="C51" i="11" s="1"/>
  <c r="C12" i="11"/>
  <c r="E36" i="13" l="1"/>
  <c r="C37" i="12"/>
  <c r="D36" i="13"/>
  <c r="I47" i="5"/>
  <c r="F47" i="5"/>
  <c r="L34" i="1"/>
  <c r="L29" i="1"/>
  <c r="L8" i="1"/>
  <c r="L14" i="1"/>
  <c r="L18" i="1"/>
  <c r="L16" i="1"/>
  <c r="F65" i="3" l="1"/>
  <c r="F62" i="3"/>
  <c r="F45" i="3"/>
  <c r="F38" i="3"/>
  <c r="C20" i="3"/>
  <c r="G56" i="2"/>
  <c r="G23" i="2"/>
  <c r="G18" i="2"/>
  <c r="G9" i="2"/>
  <c r="O21" i="10"/>
  <c r="G36" i="2" l="1"/>
  <c r="G41" i="2" s="1"/>
  <c r="G48" i="2" s="1"/>
  <c r="F46" i="3"/>
  <c r="F25" i="3"/>
  <c r="F67" i="3" s="1"/>
  <c r="L22" i="1" l="1"/>
  <c r="L33" i="1"/>
  <c r="D42" i="8" l="1"/>
  <c r="D10" i="8"/>
  <c r="D9" i="8" s="1"/>
  <c r="L35" i="1"/>
  <c r="L36" i="1"/>
  <c r="L37" i="1"/>
  <c r="L38" i="1"/>
  <c r="L39" i="1"/>
  <c r="L41" i="1"/>
  <c r="L42" i="1"/>
  <c r="M34" i="1"/>
  <c r="M35" i="1"/>
  <c r="M36" i="1"/>
  <c r="M37" i="1"/>
  <c r="M38" i="1"/>
  <c r="M39" i="1"/>
  <c r="M41" i="1"/>
  <c r="M42" i="1"/>
  <c r="M33" i="1"/>
  <c r="M29" i="1"/>
  <c r="L13" i="1"/>
  <c r="M13" i="1"/>
  <c r="M14" i="1"/>
  <c r="M15" i="1"/>
  <c r="M16" i="1"/>
  <c r="M17" i="1"/>
  <c r="M18" i="1"/>
  <c r="M19" i="1"/>
  <c r="M20" i="1"/>
  <c r="M12" i="1"/>
  <c r="L12" i="1"/>
  <c r="M8" i="1"/>
  <c r="E22" i="1"/>
  <c r="E23" i="1" s="1"/>
  <c r="E43" i="1"/>
  <c r="E44" i="1" s="1"/>
  <c r="K43" i="1"/>
  <c r="K44" i="1" s="1"/>
  <c r="K23" i="1"/>
  <c r="I43" i="1"/>
  <c r="I44" i="1" s="1"/>
  <c r="I23" i="1"/>
  <c r="G43" i="1"/>
  <c r="G44" i="1" s="1"/>
  <c r="G23" i="1"/>
  <c r="M43" i="1" l="1"/>
  <c r="M44" i="1" s="1"/>
  <c r="M22" i="1"/>
  <c r="M23" i="1" s="1"/>
  <c r="D41" i="8"/>
  <c r="D40" i="8" s="1"/>
  <c r="D8" i="8"/>
  <c r="D7" i="8" s="1"/>
  <c r="D26" i="8" s="1"/>
  <c r="G31" i="8" l="1"/>
  <c r="G9" i="8"/>
  <c r="G18" i="8"/>
  <c r="G42" i="8" s="1"/>
  <c r="G47" i="5"/>
  <c r="H47" i="5"/>
  <c r="G41" i="4"/>
  <c r="H41" i="4"/>
  <c r="I41" i="4"/>
  <c r="G31" i="4"/>
  <c r="H31" i="4"/>
  <c r="I31" i="4"/>
  <c r="G25" i="4"/>
  <c r="H25" i="4"/>
  <c r="I25" i="4"/>
  <c r="G19" i="4"/>
  <c r="H19" i="4"/>
  <c r="I19" i="4"/>
  <c r="G13" i="4"/>
  <c r="H13" i="4"/>
  <c r="I13" i="4"/>
  <c r="D77" i="3"/>
  <c r="E77" i="3"/>
  <c r="F77" i="3"/>
  <c r="D20" i="3"/>
  <c r="E20" i="3"/>
  <c r="D24" i="3"/>
  <c r="E24" i="3"/>
  <c r="D38" i="3"/>
  <c r="D46" i="3" s="1"/>
  <c r="E38" i="3"/>
  <c r="D45" i="3"/>
  <c r="E45" i="3"/>
  <c r="D51" i="3"/>
  <c r="E51" i="3"/>
  <c r="D59" i="3"/>
  <c r="E59" i="3"/>
  <c r="D62" i="3"/>
  <c r="E62" i="3"/>
  <c r="D65" i="3"/>
  <c r="E65" i="3"/>
  <c r="E56" i="2"/>
  <c r="F56" i="2"/>
  <c r="E9" i="2"/>
  <c r="F9" i="2"/>
  <c r="E18" i="2"/>
  <c r="F18" i="2"/>
  <c r="E23" i="2"/>
  <c r="F23" i="2"/>
  <c r="E46" i="3" l="1"/>
  <c r="F36" i="2"/>
  <c r="F41" i="2" s="1"/>
  <c r="F48" i="2" s="1"/>
  <c r="F64" i="2" s="1"/>
  <c r="G8" i="8"/>
  <c r="G35" i="8" s="1"/>
  <c r="G64" i="2"/>
  <c r="D25" i="3"/>
  <c r="D67" i="3" s="1"/>
  <c r="D86" i="3" s="1"/>
  <c r="G41" i="8"/>
  <c r="G40" i="8" s="1"/>
  <c r="E36" i="2"/>
  <c r="E41" i="2" s="1"/>
  <c r="E48" i="2" s="1"/>
  <c r="E64" i="2" s="1"/>
  <c r="E25" i="3"/>
  <c r="E67" i="3" s="1"/>
  <c r="E86" i="3" s="1"/>
  <c r="D23" i="10"/>
  <c r="F86" i="3" l="1"/>
  <c r="L23" i="10"/>
  <c r="O23" i="10" s="1"/>
  <c r="F31" i="4" l="1"/>
  <c r="F19" i="4"/>
  <c r="L43" i="1"/>
  <c r="J43" i="1"/>
  <c r="J44" i="1" s="1"/>
  <c r="H43" i="1"/>
  <c r="C45" i="3"/>
  <c r="H23" i="1"/>
  <c r="J23" i="1"/>
  <c r="F23" i="1" l="1"/>
  <c r="C59" i="3" l="1"/>
  <c r="C37" i="8"/>
  <c r="F31" i="8"/>
  <c r="F29" i="8"/>
  <c r="F26" i="8"/>
  <c r="F18" i="8"/>
  <c r="F42" i="8" s="1"/>
  <c r="C10" i="8"/>
  <c r="F9" i="8"/>
  <c r="F15" i="6"/>
  <c r="E15" i="6"/>
  <c r="D15" i="6"/>
  <c r="C15" i="6"/>
  <c r="F41" i="4"/>
  <c r="F25" i="4"/>
  <c r="F13" i="4"/>
  <c r="C77" i="3"/>
  <c r="C65" i="3"/>
  <c r="C62" i="3"/>
  <c r="C38" i="3"/>
  <c r="C46" i="3" s="1"/>
  <c r="C24" i="3"/>
  <c r="D56" i="2"/>
  <c r="D23" i="2"/>
  <c r="D18" i="2"/>
  <c r="D9" i="2"/>
  <c r="L44" i="1"/>
  <c r="F43" i="1"/>
  <c r="F44" i="1" s="1"/>
  <c r="D43" i="1"/>
  <c r="D44" i="1" s="1"/>
  <c r="L23" i="1"/>
  <c r="D22" i="1"/>
  <c r="D23" i="1" s="1"/>
  <c r="C9" i="8" l="1"/>
  <c r="C41" i="8" s="1"/>
  <c r="D36" i="2"/>
  <c r="D41" i="2" s="1"/>
  <c r="D48" i="2" s="1"/>
  <c r="D64" i="2" s="1"/>
  <c r="F41" i="8"/>
  <c r="F40" i="8" s="1"/>
  <c r="F8" i="8"/>
  <c r="F35" i="8" s="1"/>
  <c r="C25" i="3"/>
  <c r="C67" i="3" s="1"/>
  <c r="C86" i="3" s="1"/>
  <c r="C42" i="8"/>
  <c r="C8" i="8" l="1"/>
  <c r="C7" i="8" s="1"/>
  <c r="C26" i="8" s="1"/>
  <c r="C40" i="8"/>
</calcChain>
</file>

<file path=xl/sharedStrings.xml><?xml version="1.0" encoding="utf-8"?>
<sst xmlns="http://schemas.openxmlformats.org/spreadsheetml/2006/main" count="1098" uniqueCount="555">
  <si>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</si>
  <si>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</si>
  <si>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</si>
  <si>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</si>
  <si>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</si>
  <si>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</si>
  <si>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</si>
  <si>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</si>
  <si>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</si>
  <si>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</si>
  <si>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</si>
  <si>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</si>
  <si>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</si>
  <si>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</si>
  <si>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</si>
  <si>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</si>
  <si>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</si>
  <si>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</si>
  <si>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</si>
  <si>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</si>
  <si>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</si>
  <si>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</si>
  <si>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</si>
  <si>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</si>
  <si>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</si>
  <si>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</si>
  <si>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</si>
  <si>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</si>
  <si>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</si>
  <si>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</si>
  <si>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</si>
  <si>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</si>
  <si>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</si>
  <si>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</si>
  <si>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</si>
  <si>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</si>
  <si>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</si>
  <si>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</si>
  <si>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</si>
  <si>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</si>
  <si>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</si>
  <si>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</si>
  <si>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</si>
  <si>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</si>
  <si>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</si>
  <si>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</si>
  <si>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</si>
  <si>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</si>
  <si>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</si>
  <si>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</si>
  <si>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</si>
  <si>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</si>
  <si>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</si>
  <si>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</si>
  <si>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</si>
  <si>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</si>
  <si>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</si>
  <si>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</si>
  <si>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</si>
  <si>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</si>
  <si>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</si>
  <si>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</si>
  <si>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</si>
  <si>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</si>
  <si>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</si>
  <si>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</si>
  <si>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</si>
  <si>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</si>
  <si>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</si>
  <si>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</si>
  <si>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</si>
  <si>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</si>
  <si>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</si>
  <si>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</si>
  <si>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</si>
  <si>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</si>
  <si>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</si>
  <si>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</si>
  <si>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</si>
  <si>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</si>
  <si>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</si>
  <si>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</si>
  <si>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</si>
  <si>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</si>
  <si>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</si>
  <si>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</si>
  <si>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</si>
  <si>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</si>
  <si>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</si>
  <si>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</si>
  <si>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</si>
  <si>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</si>
  <si>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</si>
  <si>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</si>
  <si>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</si>
  <si>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</si>
  <si>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</si>
  <si>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</si>
  <si>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</si>
  <si>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</si>
  <si>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</si>
  <si>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</si>
  <si>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</si>
  <si>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</si>
  <si>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</si>
  <si>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</si>
  <si>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</si>
  <si>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</si>
  <si>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</si>
  <si>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</si>
  <si>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</si>
  <si>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</si>
  <si>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</si>
  <si>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</si>
  <si>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</si>
  <si>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</si>
  <si>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</si>
  <si>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</si>
  <si>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</si>
  <si>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</si>
  <si>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</si>
  <si>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</si>
  <si>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</si>
  <si>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</si>
  <si>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</si>
  <si>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</si>
  <si>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</si>
  <si>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</si>
  <si>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</si>
  <si>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</si>
  <si>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</si>
  <si>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</si>
  <si>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</si>
  <si>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</si>
  <si>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</si>
  <si>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</si>
  <si>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</si>
  <si>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</si>
  <si>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</si>
  <si>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</si>
  <si>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</si>
  <si>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</si>
  <si>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</si>
  <si>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</si>
  <si>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</si>
  <si>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36.</t>
  </si>
  <si>
    <t>K5 Egyéb működési célú kiadások</t>
  </si>
  <si>
    <t>K 67 Ber.célú előzetesen felszámított ált.forg. Adó</t>
  </si>
  <si>
    <t>40.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</si>
  <si>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</si>
  <si>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</si>
  <si>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</si>
  <si>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</si>
  <si>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</si>
  <si>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</si>
  <si>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</si>
  <si>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</si>
  <si>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</si>
  <si>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</si>
  <si>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</si>
  <si>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</si>
  <si>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</si>
  <si>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</si>
  <si>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</si>
  <si>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</si>
  <si>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</si>
  <si>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</si>
  <si>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</si>
  <si>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</si>
  <si>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</si>
  <si>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</si>
  <si>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</si>
  <si>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</si>
  <si>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</si>
  <si>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</si>
  <si>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</si>
  <si>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</si>
  <si>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</si>
  <si>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</si>
  <si>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</si>
  <si>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</si>
  <si>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</si>
  <si>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</si>
  <si>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</si>
  <si>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</si>
  <si>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</si>
  <si>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</si>
  <si>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</si>
  <si>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</si>
  <si>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</si>
  <si>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</si>
  <si>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</si>
  <si>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</si>
  <si>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</si>
  <si>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</si>
  <si>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</si>
  <si>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</si>
  <si>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</si>
  <si>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</si>
  <si>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</si>
  <si>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</si>
  <si>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</si>
  <si>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</si>
  <si>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</si>
  <si>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</si>
  <si>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</si>
  <si>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</si>
  <si>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</si>
  <si>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</si>
  <si>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</si>
  <si>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</si>
  <si>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</si>
  <si>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</si>
  <si>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</si>
  <si>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</si>
  <si>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</si>
  <si>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</si>
  <si>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</si>
  <si>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</si>
  <si>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</si>
  <si>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</si>
  <si>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</si>
  <si>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</si>
  <si>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</si>
  <si>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</si>
  <si>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</si>
  <si>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</si>
  <si>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</si>
  <si>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</si>
  <si>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</si>
  <si>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</si>
  <si>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</si>
  <si>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</si>
  <si>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</si>
  <si>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</si>
  <si>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</si>
  <si>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</si>
  <si>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</si>
  <si>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</si>
  <si>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</si>
  <si>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</si>
  <si>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</si>
  <si>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</si>
  <si>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</si>
  <si>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</si>
  <si>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</si>
  <si>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</si>
  <si>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</si>
  <si>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</si>
  <si>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</si>
  <si>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</si>
  <si>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</si>
  <si>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</si>
  <si>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</si>
  <si>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</si>
  <si>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</si>
  <si>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</si>
  <si>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</si>
  <si>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</si>
  <si>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</si>
  <si>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</si>
  <si>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</si>
  <si>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</si>
  <si>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</si>
  <si>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</si>
  <si>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</si>
  <si>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</si>
  <si>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</si>
  <si>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</si>
  <si>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</si>
  <si>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</si>
  <si>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</si>
  <si>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</si>
  <si>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</si>
  <si>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</si>
  <si>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</si>
  <si>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</si>
  <si>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</si>
  <si>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</si>
  <si>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</si>
  <si>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</si>
  <si>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</si>
  <si>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</si>
  <si>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</si>
  <si>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</si>
  <si>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</si>
  <si>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</si>
  <si>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</si>
  <si>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</si>
  <si>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</si>
  <si>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</si>
  <si>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</si>
  <si>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</si>
  <si>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</si>
  <si>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36 fő</t>
  </si>
  <si>
    <t>ebből: polgármesteri illetmény támogatása</t>
  </si>
  <si>
    <t>Andocs Község Önormányzata</t>
  </si>
  <si>
    <t>ebből: lakott külterületi feladatok támogatása</t>
  </si>
  <si>
    <t>ebőől: óvodapedagógusok elismert létszám bértámogatás (4,2 fő)</t>
  </si>
  <si>
    <t>ebből. Családsegítő és gyermekjóléti szolgálat támogatása</t>
  </si>
  <si>
    <t>ebből: falugondnoki vagy tanyagondnoiki szolgálat támogatása</t>
  </si>
  <si>
    <t>ebből: finanszírozás szempontjából elismert dolgozók bértámogatása (4,64 Fő)</t>
  </si>
  <si>
    <t>B 16 Egyéb műk. célú tám. áht-n belülről (OEP védőnői szolgálat)</t>
  </si>
  <si>
    <t>B16 Működési célú támogatás önkormányzatoktól (Fiad bírság miatt)</t>
  </si>
  <si>
    <t>B 7 Felhalmozási célú átvett pénzeszköz (koncessziós díj, toronybérlet)</t>
  </si>
  <si>
    <t>Andocsi Közös Önkormányzati Hivatal</t>
  </si>
  <si>
    <t>Andocsi Szent Ferenc Óvoda</t>
  </si>
  <si>
    <t>Andocsi Önkormányzati Konyha</t>
  </si>
  <si>
    <t>K1101 Törvény szerinti illetmények (Állandó állományi létszám 8 fő)</t>
  </si>
  <si>
    <t>Fizetendő áfa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</si>
  <si>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</si>
  <si>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</si>
  <si>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</si>
  <si>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</si>
  <si>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</si>
  <si>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</si>
  <si>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</si>
  <si>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</si>
  <si>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8 fő</t>
  </si>
  <si>
    <t>11 fő</t>
  </si>
  <si>
    <t>7 fő</t>
  </si>
  <si>
    <t>Andocss Község Önkormányzata</t>
  </si>
  <si>
    <t>Köztisztviselők</t>
  </si>
  <si>
    <t>10 fő</t>
  </si>
  <si>
    <t>6 fő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</si>
  <si>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</si>
  <si>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</si>
  <si>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</si>
  <si>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</si>
  <si>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</si>
  <si>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</si>
  <si>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</si>
  <si>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</si>
  <si>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</si>
  <si>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</si>
  <si>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</si>
  <si>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</si>
  <si>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</si>
  <si>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</si>
  <si>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</si>
  <si>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</si>
  <si>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</si>
  <si>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</si>
  <si>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</si>
  <si>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</si>
  <si>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</si>
  <si>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</si>
  <si>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Egyéb szolg-Posta költség</t>
  </si>
  <si>
    <t>Egyéb szolg- Tovább képzés</t>
  </si>
  <si>
    <t>Egyéb szolg- Tulajdoni lapok díja</t>
  </si>
  <si>
    <t>Egyéb szolg- Bankköltség</t>
  </si>
  <si>
    <t>Egyéb szolg.- egyéb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</si>
  <si>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</si>
  <si>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</si>
  <si>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</si>
  <si>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</si>
  <si>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</si>
  <si>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</si>
  <si>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K 5 Tartalék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</si>
  <si>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</si>
  <si>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</si>
  <si>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</si>
  <si>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</si>
  <si>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</si>
  <si>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</si>
  <si>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</si>
  <si>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</si>
  <si>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</si>
  <si>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</si>
  <si>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</si>
  <si>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 xml:space="preserve">   934.200</t>
  </si>
  <si>
    <t>18.196.141</t>
  </si>
  <si>
    <t>Védőnői szolgálat</t>
  </si>
  <si>
    <t xml:space="preserve">   188.400</t>
  </si>
  <si>
    <t>5.814.074</t>
  </si>
  <si>
    <t>Községgazdálkodás</t>
  </si>
  <si>
    <t>2.649.800</t>
  </si>
  <si>
    <t>20.261.479</t>
  </si>
  <si>
    <t>Szociális kiadások</t>
  </si>
  <si>
    <t>10.620.000</t>
  </si>
  <si>
    <t>Temető fenntartás</t>
  </si>
  <si>
    <t xml:space="preserve">   737.322</t>
  </si>
  <si>
    <t>3.265.922</t>
  </si>
  <si>
    <t>Zöldterületek fenntartása</t>
  </si>
  <si>
    <t xml:space="preserve">   601.600</t>
  </si>
  <si>
    <t>4.870.520</t>
  </si>
  <si>
    <t>Közvilágítás</t>
  </si>
  <si>
    <t xml:space="preserve">   637.200</t>
  </si>
  <si>
    <t>2.997.200</t>
  </si>
  <si>
    <t>Nem lakóing.üzemeltetés</t>
  </si>
  <si>
    <t xml:space="preserve">   359.100</t>
  </si>
  <si>
    <t>16.973.850</t>
  </si>
  <si>
    <t>Lakóingatlan üzemeltetés</t>
  </si>
  <si>
    <t xml:space="preserve">   442.800</t>
  </si>
  <si>
    <t>2.082.800</t>
  </si>
  <si>
    <t>Tanyagondnoki szolgálat</t>
  </si>
  <si>
    <t xml:space="preserve">   126.900</t>
  </si>
  <si>
    <t>3.632.976</t>
  </si>
  <si>
    <t>Könyvtári, közműv.tev.</t>
  </si>
  <si>
    <t xml:space="preserve">   251.100</t>
  </si>
  <si>
    <t>1.558.651</t>
  </si>
  <si>
    <t>Utak, hidak fenntartása</t>
  </si>
  <si>
    <t xml:space="preserve"> 1.512.000</t>
  </si>
  <si>
    <t>7.112.000</t>
  </si>
  <si>
    <t>Gyermekjóléti és csal.</t>
  </si>
  <si>
    <t xml:space="preserve">     49.950</t>
  </si>
  <si>
    <t>4.115.522</t>
  </si>
  <si>
    <t>Átadott pénzeszközök</t>
  </si>
  <si>
    <t>Pedagógusok jut.</t>
  </si>
  <si>
    <t xml:space="preserve">  </t>
  </si>
  <si>
    <t>Belső ellenőrzés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</si>
  <si>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</si>
  <si>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</si>
  <si>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Iskolának, Közös Hiv-nak</t>
  </si>
  <si>
    <t>Összesen</t>
  </si>
  <si>
    <t>Bevétel</t>
  </si>
  <si>
    <t xml:space="preserve">            </t>
  </si>
  <si>
    <t>Andocsi Közös Önkormányzati Hivatal Eredeti</t>
  </si>
  <si>
    <t>Andocsi Közös Önkormányzati Hivatal Módosított</t>
  </si>
  <si>
    <t>Andocsi Szent Ferenc Óvoda Eredeti</t>
  </si>
  <si>
    <t>Andocsi Szent Ferenc Óvoda Módosított</t>
  </si>
  <si>
    <t>Andocsi Önkormányzati Konyha Eredeti</t>
  </si>
  <si>
    <t>Andocsi Önkormányzati Konyha Módosított</t>
  </si>
  <si>
    <t>Önokrmányzat és intézményei összesen Eredeti</t>
  </si>
  <si>
    <t>Önokrmányzat és intézményei összesen Módosított</t>
  </si>
  <si>
    <t>Andocs Község Önkormányzata Eredeti</t>
  </si>
  <si>
    <t>Andocs Község Önkorményzata Módosított</t>
  </si>
  <si>
    <t>Módosított</t>
  </si>
  <si>
    <r>
      <t xml:space="preserve"> Módosított 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</si>
  <si>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Eredet</t>
  </si>
  <si>
    <t>Eredeti összesen</t>
  </si>
  <si>
    <t>Módosított összesen</t>
  </si>
  <si>
    <t>Eredeti ei.</t>
  </si>
  <si>
    <t>B16 Egyéb működési célú támogatás(Top-os pályázat+MVH)</t>
  </si>
  <si>
    <t>K123 Külsö személyi juttatás</t>
  </si>
  <si>
    <t>Bérleti és lízing díj</t>
  </si>
  <si>
    <t>Kamatkiadás</t>
  </si>
  <si>
    <t>K502 Előző évi befizetési kötelezettségek</t>
  </si>
  <si>
    <t>K 511 Egyéb működési célú támogatás áht-n kívülre (Civil+DRV)</t>
  </si>
  <si>
    <t>Andocs Község Önkormányzata módosított</t>
  </si>
  <si>
    <t>Közfoglalkoztatás</t>
  </si>
  <si>
    <t>Konyhához hozzájárulás</t>
  </si>
  <si>
    <t>Ellátottak juttatásai</t>
  </si>
  <si>
    <t>K1107 Béren kívüli juttatások (8fő*5000FT/hó SZÉP VL)</t>
  </si>
  <si>
    <t>K 62 Beszerzés, beruházás, létesítés ( urnafal)</t>
  </si>
  <si>
    <t>K 71 Ingatlanok felújítása (lőszoba, kül és belterületi utak)</t>
  </si>
  <si>
    <t>ebből: Andocsi Gazdakör Egyesület</t>
  </si>
  <si>
    <t>ebből: Andocsi Polgárőr Egyesület</t>
  </si>
  <si>
    <t>ebből: Andocs Községi Sportegyesület</t>
  </si>
  <si>
    <t>Épületek felújítása (lőszoba)</t>
  </si>
  <si>
    <t>Tárgyi eszköz beszerzés  Urnafal a temetőbe</t>
  </si>
  <si>
    <t>Eredeti előirányzat (Ft)</t>
  </si>
  <si>
    <t>Irányító szervi támogatás (normatíva)</t>
  </si>
  <si>
    <t>Fenntartó támogatás</t>
  </si>
  <si>
    <t>Béren kívüli juttatás- (2018. évi)</t>
  </si>
  <si>
    <t>Informatikai szolgáltatás</t>
  </si>
  <si>
    <t>Egyéb szolgáltatás (belső ellenőr)</t>
  </si>
  <si>
    <t>Andocsi Közös Önkormányzati Hivatal 2019. évi költségvetés módosítási tervezete</t>
  </si>
  <si>
    <t>B402 Működési bevétel</t>
  </si>
  <si>
    <t>B816 Intézményfinanszírozás normatíva</t>
  </si>
  <si>
    <t>B816 Intézményfinanszírozás fenntartói hozzájárulás</t>
  </si>
  <si>
    <t>B918 Pénzmaradvány igénybevétele</t>
  </si>
  <si>
    <t>Bevételek mindössesen:</t>
  </si>
  <si>
    <t>K1101 Törvény szerinti illetmények</t>
  </si>
  <si>
    <t>K1107 Béren kívüli juttatások (Szép VL 5000Ft/fő/hó)</t>
  </si>
  <si>
    <t>K1 Személyi juttatások összesen:</t>
  </si>
  <si>
    <t>K2 Szoc. Ho. (bérek után)</t>
  </si>
  <si>
    <t>K2 Szoc. Ho. (cafeteria után)</t>
  </si>
  <si>
    <t>K2 Járulékok összesen:</t>
  </si>
  <si>
    <t>K32 Készletbeszerzési kiadások</t>
  </si>
  <si>
    <t>K32 Informatikai szolgáltatási kiadások</t>
  </si>
  <si>
    <t>K331 Közüzemi díjak</t>
  </si>
  <si>
    <t>K332 Karbantartás (festés)</t>
  </si>
  <si>
    <t>K337 Egyéb szolgáltatási kiadások</t>
  </si>
  <si>
    <t>K35 Kiküldetés</t>
  </si>
  <si>
    <t>K36 ÁFA</t>
  </si>
  <si>
    <t>K3 Dologi kiadások összesen</t>
  </si>
  <si>
    <t>K6 Beruházás (kisértékű t.e. könyvespolc, szekrény)</t>
  </si>
  <si>
    <t>K7 Felújítás (vizesblokk, mosdó, wc)</t>
  </si>
  <si>
    <t>Felhalmozási kiadások összesen</t>
  </si>
  <si>
    <t>B401 Működési bevételek</t>
  </si>
  <si>
    <t>B402 Szolgáltatások ellenértéke</t>
  </si>
  <si>
    <t>B405 Ellátási díjak</t>
  </si>
  <si>
    <t>B406 Kiszámlázott ÁFA</t>
  </si>
  <si>
    <t>B4 Saját bevétel mindösszesen:</t>
  </si>
  <si>
    <t>B8 Intézményfinanszírozás (normatíva)</t>
  </si>
  <si>
    <t>B8 Intézményfinanszírozás (fenntartói hozzájárulás)</t>
  </si>
  <si>
    <t>B 8 Finanszírozási bevételek összesen</t>
  </si>
  <si>
    <t>B9 Pénzmaradvány igénybevétele</t>
  </si>
  <si>
    <t>Bevételek mindösszesen</t>
  </si>
  <si>
    <t>K1107 Béren kívüli juttatások</t>
  </si>
  <si>
    <t>K1 Személyi juttatások összesen</t>
  </si>
  <si>
    <t>K2 Szoc. Ho (bérek után)</t>
  </si>
  <si>
    <t>K2 Szoc. Ho (cafeteria után)</t>
  </si>
  <si>
    <t>K2 Járulékok összesen</t>
  </si>
  <si>
    <t>K31 Készletbeszerzési kiadások</t>
  </si>
  <si>
    <t xml:space="preserve"> K32 Kommunikációs szolg. Kiadások</t>
  </si>
  <si>
    <t>K33 Szolgáltatási kiadások</t>
  </si>
  <si>
    <r>
      <t xml:space="preserve">K6 Beruházások </t>
    </r>
    <r>
      <rPr>
        <sz val="10"/>
        <rFont val="Arial"/>
        <family val="2"/>
        <charset val="238"/>
      </rPr>
      <t>(konyhabútor,mosogató)</t>
    </r>
  </si>
  <si>
    <t>Kiadások összesen</t>
  </si>
  <si>
    <t>Módosított előirányzat 2019.12.31.</t>
  </si>
  <si>
    <t>Egyéb működési célú támogatás áht-n belülről</t>
  </si>
  <si>
    <t>Normatív jutalmak</t>
  </si>
  <si>
    <t>Céljuttatás</t>
  </si>
  <si>
    <t>Foglalkoztatottak személyi juttatásai</t>
  </si>
  <si>
    <t>Munkavégzésre irányuló egyéb jogviszony</t>
  </si>
  <si>
    <t>Egyéb külső személyi juttatások</t>
  </si>
  <si>
    <t>IV.</t>
  </si>
  <si>
    <t>Egyéb működési célú támogatás</t>
  </si>
  <si>
    <t>V.</t>
  </si>
  <si>
    <t>Beruházások (informatikai és tárgyi eszköz besz.)</t>
  </si>
  <si>
    <t>2019. évi költségvetés módosítása</t>
  </si>
  <si>
    <t>K1109 Közlekedési költségtérítés</t>
  </si>
  <si>
    <t>K1113 Foglalkoztatottak egyéb szem. Jutt.</t>
  </si>
  <si>
    <t>K1104 Készenlét, ügy. Hely. Túlóra</t>
  </si>
  <si>
    <t>K355 Egyéb dologi kiadás</t>
  </si>
  <si>
    <t>Eredeti előirányzat</t>
  </si>
  <si>
    <t>K1113 Fogl. Egyéb személyi juttatásai</t>
  </si>
  <si>
    <t>K123 Egyéb külső személyi juttatás</t>
  </si>
  <si>
    <t>K35 Különféle egyéb befizetések és dologi kiadások</t>
  </si>
  <si>
    <t>K5 Egyéb működési célú kiadás</t>
  </si>
  <si>
    <t>K1113 Foglalkoztatottak egyéb személyi juttatásai</t>
  </si>
  <si>
    <t>37.</t>
  </si>
  <si>
    <t>38.</t>
  </si>
  <si>
    <t>39.</t>
  </si>
  <si>
    <t>45.</t>
  </si>
  <si>
    <t>46.</t>
  </si>
  <si>
    <t>47.</t>
  </si>
  <si>
    <t>48.</t>
  </si>
  <si>
    <t>49.</t>
  </si>
  <si>
    <t>50.</t>
  </si>
  <si>
    <t>Parkoló tervezése</t>
  </si>
  <si>
    <t>Kis értékű tárgyi eszközök beszerzzése</t>
  </si>
  <si>
    <t>Egyéb tárgyi eszközök fűnyíró, motoros kasza, fűkasza</t>
  </si>
  <si>
    <t>Egyéb tárgyi eszközök, sörpad, pavilon</t>
  </si>
  <si>
    <t>Egyéb tárgyi eszközök bútorok (M7)</t>
  </si>
  <si>
    <t>Egyéb tárgyi eszköz műanyag ajtó</t>
  </si>
  <si>
    <t>Egyéb tárgyi eszköz betlehemi faszobor</t>
  </si>
  <si>
    <t>26 fő</t>
  </si>
  <si>
    <t>9 fő</t>
  </si>
  <si>
    <t>61 fő</t>
  </si>
  <si>
    <t>Módosított ei. 2019.12.31.</t>
  </si>
  <si>
    <t>13. melleklet a 2/2019. (II.14.) önkormányzati rendelethez</t>
  </si>
  <si>
    <t>12. melleklet a 2/2019. (II.14.) önkormányzati rendelethez</t>
  </si>
  <si>
    <t>11. melleklet a 2/2019 (II.14.) önkormányzati rendelethez</t>
  </si>
  <si>
    <t>10.melléklet a 2/2019. (II.14.) önkormányzati rendelethez</t>
  </si>
  <si>
    <t>9. melléklet a 2/2019 (II.14.) önnkormányzati rendelethez</t>
  </si>
  <si>
    <t>8. melléklet a 2/2019. (II.14.)  önkormányzati rendelethez</t>
  </si>
  <si>
    <t>7. melléklet a 2/2019. (II.14.) önkormányzati rendelethez</t>
  </si>
  <si>
    <t>6. melléklet a 2/2019. (II.14.)  önkormányzati rendelethez</t>
  </si>
  <si>
    <t>5. melléklet a 2/2019. (II.14.)  önkormányzati rendelethez</t>
  </si>
  <si>
    <t>4. melléklet a 2/2019. (II.14.)  önkormányzati rendelethez</t>
  </si>
  <si>
    <t>3. melléklet a 2/2019. (II.14.)  önkormányzati rendelethez</t>
  </si>
  <si>
    <t>2. melléklet a 2/2019. (II.14.) önkormányzati rendelethez</t>
  </si>
  <si>
    <t>1. melléklet a 2/2019. (II.14.)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</si>
</sst>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  <numFmt numFmtId="167" formatCode="_-* #,##0\ _F_t_-;\-* #,##0\ _F_t_-;_-* &quot;-&quot;??\ _F_t_-;_-@_-"/>
  </numFmts>
  <fonts count="29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5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9" xfId="0" applyFont="1" applyBorder="1"/>
    <xf numFmtId="3" fontId="2" fillId="0" borderId="5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11" fillId="0" borderId="5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0" fontId="2" fillId="0" borderId="12" xfId="0" applyFont="1" applyBorder="1"/>
    <xf numFmtId="49" fontId="9" fillId="0" borderId="12" xfId="0" applyNumberFormat="1" applyFont="1" applyBorder="1"/>
    <xf numFmtId="0" fontId="9" fillId="0" borderId="12" xfId="0" applyFont="1" applyBorder="1" applyAlignment="1">
      <alignment horizontal="right"/>
    </xf>
    <xf numFmtId="0" fontId="1" fillId="0" borderId="12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3" fillId="0" borderId="5" xfId="0" applyFont="1" applyBorder="1"/>
    <xf numFmtId="3" fontId="13" fillId="0" borderId="5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0" fontId="14" fillId="0" borderId="5" xfId="0" applyFont="1" applyBorder="1"/>
    <xf numFmtId="0" fontId="9" fillId="0" borderId="13" xfId="0" applyFont="1" applyBorder="1"/>
    <xf numFmtId="3" fontId="9" fillId="0" borderId="13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/>
    <xf numFmtId="0" fontId="4" fillId="0" borderId="1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2" xfId="0" applyFont="1" applyBorder="1" applyAlignment="1"/>
    <xf numFmtId="0" fontId="4" fillId="0" borderId="2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3" fontId="4" fillId="0" borderId="29" xfId="0" applyNumberFormat="1" applyFont="1" applyBorder="1" applyAlignment="1">
      <alignment horizontal="right"/>
    </xf>
    <xf numFmtId="0" fontId="4" fillId="0" borderId="24" xfId="0" applyFont="1" applyBorder="1"/>
    <xf numFmtId="0" fontId="4" fillId="0" borderId="30" xfId="0" applyFont="1" applyBorder="1"/>
    <xf numFmtId="0" fontId="4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/>
    <xf numFmtId="3" fontId="4" fillId="0" borderId="10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0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1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0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0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0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6" xfId="0" applyFont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3" fontId="16" fillId="0" borderId="13" xfId="0" applyNumberFormat="1" applyFont="1" applyBorder="1"/>
    <xf numFmtId="3" fontId="16" fillId="0" borderId="34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1" xfId="0" applyNumberFormat="1" applyFont="1" applyBorder="1"/>
    <xf numFmtId="0" fontId="4" fillId="0" borderId="10" xfId="0" applyFont="1" applyBorder="1"/>
    <xf numFmtId="0" fontId="7" fillId="0" borderId="5" xfId="0" applyFont="1" applyBorder="1"/>
    <xf numFmtId="3" fontId="7" fillId="0" borderId="10" xfId="0" applyNumberFormat="1" applyFont="1" applyBorder="1"/>
    <xf numFmtId="0" fontId="1" fillId="0" borderId="5" xfId="0" applyFont="1" applyBorder="1"/>
    <xf numFmtId="3" fontId="8" fillId="0" borderId="10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0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0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0" xfId="0" applyFont="1" applyBorder="1"/>
    <xf numFmtId="3" fontId="1" fillId="0" borderId="10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0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1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4" xfId="0" applyFont="1" applyBorder="1"/>
    <xf numFmtId="0" fontId="4" fillId="0" borderId="35" xfId="0" applyFont="1" applyBorder="1"/>
    <xf numFmtId="3" fontId="4" fillId="0" borderId="13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0" fillId="0" borderId="0" xfId="0" applyFont="1"/>
    <xf numFmtId="0" fontId="22" fillId="0" borderId="0" xfId="0" applyFont="1"/>
    <xf numFmtId="0" fontId="22" fillId="0" borderId="40" xfId="0" applyFont="1" applyBorder="1" applyAlignment="1">
      <alignment horizontal="right"/>
    </xf>
    <xf numFmtId="0" fontId="0" fillId="0" borderId="41" xfId="0" applyFont="1" applyBorder="1"/>
    <xf numFmtId="166" fontId="0" fillId="0" borderId="42" xfId="1" applyNumberFormat="1" applyFont="1" applyBorder="1"/>
    <xf numFmtId="0" fontId="0" fillId="0" borderId="43" xfId="0" applyFont="1" applyBorder="1"/>
    <xf numFmtId="166" fontId="0" fillId="0" borderId="44" xfId="1" applyNumberFormat="1" applyFont="1" applyBorder="1"/>
    <xf numFmtId="0" fontId="0" fillId="0" borderId="45" xfId="0" applyFont="1" applyBorder="1"/>
    <xf numFmtId="166" fontId="0" fillId="0" borderId="46" xfId="1" applyNumberFormat="1" applyFont="1" applyBorder="1"/>
    <xf numFmtId="0" fontId="0" fillId="0" borderId="40" xfId="0" applyFont="1" applyBorder="1"/>
    <xf numFmtId="0" fontId="22" fillId="0" borderId="40" xfId="0" applyFont="1" applyBorder="1"/>
    <xf numFmtId="166" fontId="22" fillId="0" borderId="39" xfId="1" applyNumberFormat="1" applyFont="1" applyBorder="1"/>
    <xf numFmtId="166" fontId="22" fillId="0" borderId="0" xfId="1" applyNumberFormat="1" applyFont="1"/>
    <xf numFmtId="0" fontId="22" fillId="0" borderId="47" xfId="0" applyFont="1" applyBorder="1" applyAlignment="1">
      <alignment horizontal="right" vertical="center"/>
    </xf>
    <xf numFmtId="0" fontId="22" fillId="0" borderId="48" xfId="0" applyFont="1" applyBorder="1"/>
    <xf numFmtId="166" fontId="22" fillId="0" borderId="49" xfId="1" applyNumberFormat="1" applyFont="1" applyBorder="1"/>
    <xf numFmtId="0" fontId="22" fillId="0" borderId="50" xfId="0" applyFont="1" applyBorder="1" applyAlignment="1">
      <alignment horizontal="right" vertical="center"/>
    </xf>
    <xf numFmtId="0" fontId="0" fillId="0" borderId="17" xfId="0" applyFont="1" applyBorder="1"/>
    <xf numFmtId="166" fontId="0" fillId="0" borderId="51" xfId="1" applyNumberFormat="1" applyFont="1" applyBorder="1"/>
    <xf numFmtId="0" fontId="22" fillId="0" borderId="52" xfId="0" applyFont="1" applyBorder="1" applyAlignment="1">
      <alignment horizontal="right" vertical="center"/>
    </xf>
    <xf numFmtId="0" fontId="0" fillId="0" borderId="5" xfId="0" applyFont="1" applyBorder="1"/>
    <xf numFmtId="166" fontId="0" fillId="0" borderId="53" xfId="1" applyNumberFormat="1" applyFont="1" applyBorder="1"/>
    <xf numFmtId="0" fontId="22" fillId="0" borderId="54" xfId="0" applyFont="1" applyBorder="1" applyAlignment="1">
      <alignment horizontal="right" vertical="center"/>
    </xf>
    <xf numFmtId="0" fontId="0" fillId="0" borderId="13" xfId="0" applyFont="1" applyBorder="1"/>
    <xf numFmtId="166" fontId="0" fillId="0" borderId="55" xfId="1" applyNumberFormat="1" applyFont="1" applyBorder="1"/>
    <xf numFmtId="0" fontId="22" fillId="0" borderId="40" xfId="0" applyFont="1" applyBorder="1" applyAlignment="1">
      <alignment horizontal="right" vertical="center"/>
    </xf>
    <xf numFmtId="166" fontId="22" fillId="0" borderId="40" xfId="1" applyNumberFormat="1" applyFont="1" applyBorder="1"/>
    <xf numFmtId="3" fontId="2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57" xfId="0" applyFont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4" xfId="0" applyFont="1" applyBorder="1"/>
    <xf numFmtId="3" fontId="25" fillId="0" borderId="65" xfId="0" applyNumberFormat="1" applyFont="1" applyBorder="1"/>
    <xf numFmtId="3" fontId="25" fillId="2" borderId="65" xfId="0" applyNumberFormat="1" applyFont="1" applyFill="1" applyBorder="1"/>
    <xf numFmtId="3" fontId="25" fillId="0" borderId="66" xfId="0" applyNumberFormat="1" applyFont="1" applyBorder="1"/>
    <xf numFmtId="3" fontId="25" fillId="0" borderId="67" xfId="0" applyNumberFormat="1" applyFont="1" applyBorder="1"/>
    <xf numFmtId="3" fontId="25" fillId="2" borderId="67" xfId="0" applyNumberFormat="1" applyFont="1" applyFill="1" applyBorder="1"/>
    <xf numFmtId="3" fontId="25" fillId="2" borderId="68" xfId="0" applyNumberFormat="1" applyFont="1" applyFill="1" applyBorder="1"/>
    <xf numFmtId="3" fontId="25" fillId="0" borderId="69" xfId="0" applyNumberFormat="1" applyFont="1" applyBorder="1"/>
    <xf numFmtId="3" fontId="25" fillId="2" borderId="69" xfId="0" applyNumberFormat="1" applyFont="1" applyFill="1" applyBorder="1"/>
    <xf numFmtId="3" fontId="25" fillId="0" borderId="64" xfId="0" applyNumberFormat="1" applyFont="1" applyBorder="1" applyAlignment="1">
      <alignment horizontal="right"/>
    </xf>
    <xf numFmtId="3" fontId="25" fillId="2" borderId="70" xfId="0" applyNumberFormat="1" applyFont="1" applyFill="1" applyBorder="1"/>
    <xf numFmtId="0" fontId="0" fillId="0" borderId="71" xfId="0" applyFont="1" applyBorder="1"/>
    <xf numFmtId="3" fontId="25" fillId="0" borderId="72" xfId="0" applyNumberFormat="1" applyFont="1" applyBorder="1"/>
    <xf numFmtId="3" fontId="25" fillId="2" borderId="72" xfId="0" applyNumberFormat="1" applyFont="1" applyFill="1" applyBorder="1"/>
    <xf numFmtId="3" fontId="25" fillId="0" borderId="73" xfId="0" applyNumberFormat="1" applyFont="1" applyBorder="1"/>
    <xf numFmtId="3" fontId="25" fillId="0" borderId="74" xfId="0" applyNumberFormat="1" applyFont="1" applyBorder="1"/>
    <xf numFmtId="3" fontId="25" fillId="2" borderId="74" xfId="0" applyNumberFormat="1" applyFont="1" applyFill="1" applyBorder="1"/>
    <xf numFmtId="3" fontId="25" fillId="2" borderId="75" xfId="0" applyNumberFormat="1" applyFont="1" applyFill="1" applyBorder="1"/>
    <xf numFmtId="3" fontId="25" fillId="0" borderId="76" xfId="0" applyNumberFormat="1" applyFont="1" applyBorder="1"/>
    <xf numFmtId="3" fontId="25" fillId="2" borderId="76" xfId="0" applyNumberFormat="1" applyFont="1" applyFill="1" applyBorder="1"/>
    <xf numFmtId="0" fontId="20" fillId="0" borderId="56" xfId="0" applyFont="1" applyBorder="1"/>
    <xf numFmtId="3" fontId="26" fillId="0" borderId="77" xfId="0" applyNumberFormat="1" applyFont="1" applyBorder="1"/>
    <xf numFmtId="3" fontId="26" fillId="2" borderId="77" xfId="0" applyNumberFormat="1" applyFont="1" applyFill="1" applyBorder="1"/>
    <xf numFmtId="3" fontId="26" fillId="0" borderId="78" xfId="0" applyNumberFormat="1" applyFont="1" applyBorder="1"/>
    <xf numFmtId="3" fontId="26" fillId="2" borderId="79" xfId="0" applyNumberFormat="1" applyFont="1" applyFill="1" applyBorder="1"/>
    <xf numFmtId="3" fontId="26" fillId="0" borderId="56" xfId="0" applyNumberFormat="1" applyFont="1" applyBorder="1" applyAlignment="1">
      <alignment horizontal="right"/>
    </xf>
    <xf numFmtId="3" fontId="26" fillId="2" borderId="56" xfId="0" applyNumberFormat="1" applyFont="1" applyFill="1" applyBorder="1"/>
    <xf numFmtId="0" fontId="20" fillId="0" borderId="0" xfId="0" applyFont="1" applyBorder="1"/>
    <xf numFmtId="3" fontId="26" fillId="0" borderId="80" xfId="0" applyNumberFormat="1" applyFont="1" applyBorder="1"/>
    <xf numFmtId="3" fontId="0" fillId="0" borderId="0" xfId="0" applyNumberFormat="1"/>
    <xf numFmtId="0" fontId="0" fillId="0" borderId="81" xfId="0" applyFont="1" applyBorder="1"/>
    <xf numFmtId="0" fontId="0" fillId="0" borderId="81" xfId="0" applyBorder="1"/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0" fontId="20" fillId="0" borderId="81" xfId="0" applyFont="1" applyBorder="1" applyAlignment="1">
      <alignment horizontal="center"/>
    </xf>
    <xf numFmtId="3" fontId="0" fillId="0" borderId="82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83" xfId="0" applyFont="1" applyBorder="1"/>
    <xf numFmtId="0" fontId="27" fillId="0" borderId="85" xfId="0" applyFont="1" applyBorder="1"/>
    <xf numFmtId="3" fontId="27" fillId="0" borderId="86" xfId="0" applyNumberFormat="1" applyFont="1" applyBorder="1"/>
    <xf numFmtId="0" fontId="23" fillId="0" borderId="87" xfId="0" applyFont="1" applyBorder="1"/>
    <xf numFmtId="0" fontId="27" fillId="0" borderId="89" xfId="0" applyFont="1" applyBorder="1"/>
    <xf numFmtId="3" fontId="27" fillId="0" borderId="84" xfId="0" applyNumberFormat="1" applyFont="1" applyBorder="1" applyAlignment="1">
      <alignment horizontal="right"/>
    </xf>
    <xf numFmtId="3" fontId="23" fillId="0" borderId="90" xfId="0" applyNumberFormat="1" applyFont="1" applyBorder="1" applyAlignment="1">
      <alignment horizontal="right"/>
    </xf>
    <xf numFmtId="3" fontId="23" fillId="0" borderId="88" xfId="0" applyNumberFormat="1" applyFont="1" applyBorder="1" applyAlignment="1">
      <alignment horizontal="right"/>
    </xf>
    <xf numFmtId="3" fontId="23" fillId="0" borderId="86" xfId="0" applyNumberFormat="1" applyFont="1" applyBorder="1" applyAlignment="1">
      <alignment horizontal="right"/>
    </xf>
    <xf numFmtId="3" fontId="27" fillId="0" borderId="86" xfId="0" applyNumberFormat="1" applyFont="1" applyBorder="1" applyAlignment="1">
      <alignment horizontal="right"/>
    </xf>
    <xf numFmtId="0" fontId="0" fillId="0" borderId="91" xfId="0" applyBorder="1"/>
    <xf numFmtId="0" fontId="0" fillId="0" borderId="92" xfId="0" applyBorder="1"/>
    <xf numFmtId="0" fontId="20" fillId="0" borderId="36" xfId="0" applyFont="1" applyBorder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/>
    <xf numFmtId="3" fontId="2" fillId="0" borderId="3" xfId="0" applyNumberFormat="1" applyFont="1" applyBorder="1" applyAlignment="1">
      <alignment horizontal="right" vertical="center"/>
    </xf>
    <xf numFmtId="0" fontId="27" fillId="0" borderId="102" xfId="0" applyFont="1" applyBorder="1"/>
    <xf numFmtId="3" fontId="23" fillId="0" borderId="103" xfId="0" applyNumberFormat="1" applyFont="1" applyBorder="1" applyAlignment="1">
      <alignment horizontal="right"/>
    </xf>
    <xf numFmtId="167" fontId="0" fillId="0" borderId="98" xfId="1" applyNumberFormat="1" applyFont="1" applyBorder="1" applyAlignment="1">
      <alignment horizontal="right"/>
    </xf>
    <xf numFmtId="0" fontId="22" fillId="0" borderId="0" xfId="0" applyFont="1" applyAlignment="1">
      <alignment horizontal="center" wrapText="1"/>
    </xf>
    <xf numFmtId="166" fontId="0" fillId="0" borderId="46" xfId="1" applyNumberFormat="1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6" fillId="0" borderId="4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3" fontId="25" fillId="0" borderId="105" xfId="0" applyNumberFormat="1" applyFont="1" applyBorder="1"/>
    <xf numFmtId="3" fontId="25" fillId="2" borderId="105" xfId="0" applyNumberFormat="1" applyFont="1" applyFill="1" applyBorder="1"/>
    <xf numFmtId="3" fontId="25" fillId="0" borderId="106" xfId="0" applyNumberFormat="1" applyFont="1" applyBorder="1"/>
    <xf numFmtId="3" fontId="25" fillId="2" borderId="107" xfId="0" applyNumberFormat="1" applyFont="1" applyFill="1" applyBorder="1"/>
    <xf numFmtId="3" fontId="25" fillId="0" borderId="0" xfId="0" applyNumberFormat="1" applyFont="1" applyBorder="1"/>
    <xf numFmtId="3" fontId="25" fillId="2" borderId="0" xfId="0" applyNumberFormat="1" applyFont="1" applyFill="1" applyBorder="1"/>
    <xf numFmtId="3" fontId="25" fillId="0" borderId="104" xfId="0" applyNumberFormat="1" applyFont="1" applyBorder="1" applyAlignment="1">
      <alignment horizontal="right"/>
    </xf>
    <xf numFmtId="0" fontId="0" fillId="0" borderId="104" xfId="0" applyBorder="1"/>
    <xf numFmtId="3" fontId="2" fillId="0" borderId="3" xfId="0" applyNumberFormat="1" applyFont="1" applyBorder="1" applyAlignment="1">
      <alignment horizontal="right" vertical="center"/>
    </xf>
    <xf numFmtId="3" fontId="27" fillId="0" borderId="88" xfId="0" applyNumberFormat="1" applyFont="1" applyBorder="1"/>
    <xf numFmtId="0" fontId="27" fillId="0" borderId="108" xfId="0" applyFont="1" applyBorder="1"/>
    <xf numFmtId="3" fontId="23" fillId="0" borderId="109" xfId="0" applyNumberFormat="1" applyFont="1" applyBorder="1" applyAlignment="1">
      <alignment horizontal="right"/>
    </xf>
    <xf numFmtId="0" fontId="27" fillId="0" borderId="87" xfId="0" applyFont="1" applyBorder="1"/>
    <xf numFmtId="3" fontId="27" fillId="0" borderId="88" xfId="0" applyNumberFormat="1" applyFont="1" applyBorder="1" applyAlignment="1">
      <alignment horizontal="right"/>
    </xf>
    <xf numFmtId="0" fontId="23" fillId="0" borderId="85" xfId="0" applyFont="1" applyBorder="1"/>
    <xf numFmtId="0" fontId="23" fillId="0" borderId="83" xfId="0" applyFont="1" applyBorder="1"/>
    <xf numFmtId="3" fontId="23" fillId="0" borderId="84" xfId="0" applyNumberFormat="1" applyFont="1" applyBorder="1" applyAlignment="1">
      <alignment horizontal="right"/>
    </xf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0" fillId="0" borderId="97" xfId="0" applyBorder="1"/>
    <xf numFmtId="0" fontId="0" fillId="0" borderId="84" xfId="0" applyFont="1" applyBorder="1" applyAlignment="1">
      <alignment horizontal="right"/>
    </xf>
    <xf numFmtId="0" fontId="0" fillId="0" borderId="84" xfId="0" applyBorder="1" applyAlignment="1">
      <alignment horizontal="right"/>
    </xf>
    <xf numFmtId="0" fontId="20" fillId="0" borderId="91" xfId="0" applyFont="1" applyBorder="1"/>
    <xf numFmtId="0" fontId="20" fillId="0" borderId="92" xfId="0" applyFont="1" applyBorder="1"/>
    <xf numFmtId="0" fontId="20" fillId="0" borderId="93" xfId="0" applyFont="1" applyBorder="1"/>
    <xf numFmtId="0" fontId="20" fillId="0" borderId="84" xfId="0" applyFont="1" applyBorder="1" applyAlignment="1">
      <alignment horizontal="right"/>
    </xf>
    <xf numFmtId="0" fontId="0" fillId="0" borderId="93" xfId="0" applyBorder="1"/>
    <xf numFmtId="0" fontId="20" fillId="0" borderId="93" xfId="0" applyFont="1" applyBorder="1" applyAlignment="1">
      <alignment horizontal="right"/>
    </xf>
    <xf numFmtId="0" fontId="20" fillId="0" borderId="94" xfId="0" applyFont="1" applyBorder="1"/>
    <xf numFmtId="0" fontId="20" fillId="0" borderId="98" xfId="0" applyFont="1" applyBorder="1" applyAlignment="1">
      <alignment horizontal="right"/>
    </xf>
    <xf numFmtId="0" fontId="0" fillId="0" borderId="113" xfId="0" applyBorder="1" applyAlignment="1">
      <alignment horizontal="right"/>
    </xf>
    <xf numFmtId="0" fontId="0" fillId="0" borderId="90" xfId="0" applyFont="1" applyBorder="1" applyAlignment="1">
      <alignment horizontal="right"/>
    </xf>
    <xf numFmtId="0" fontId="20" fillId="0" borderId="90" xfId="0" applyFont="1" applyBorder="1" applyAlignment="1">
      <alignment horizontal="right"/>
    </xf>
    <xf numFmtId="0" fontId="20" fillId="0" borderId="109" xfId="0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22" fillId="0" borderId="115" xfId="0" applyFont="1" applyBorder="1" applyAlignment="1">
      <alignment horizontal="right" vertical="center"/>
    </xf>
    <xf numFmtId="0" fontId="22" fillId="0" borderId="101" xfId="0" applyFont="1" applyBorder="1"/>
    <xf numFmtId="166" fontId="22" fillId="0" borderId="116" xfId="1" applyNumberFormat="1" applyFont="1" applyBorder="1"/>
    <xf numFmtId="166" fontId="0" fillId="0" borderId="0" xfId="0" applyNumberFormat="1"/>
    <xf numFmtId="0" fontId="22" fillId="0" borderId="0" xfId="0" applyFont="1" applyBorder="1" applyAlignment="1">
      <alignment horizontal="right" vertical="center"/>
    </xf>
    <xf numFmtId="0" fontId="22" fillId="0" borderId="0" xfId="0" applyFont="1" applyBorder="1"/>
    <xf numFmtId="166" fontId="22" fillId="0" borderId="0" xfId="1" applyNumberFormat="1" applyFont="1" applyBorder="1"/>
    <xf numFmtId="0" fontId="0" fillId="0" borderId="0" xfId="0" applyFont="1" applyBorder="1"/>
    <xf numFmtId="166" fontId="0" fillId="0" borderId="0" xfId="1" applyNumberFormat="1" applyFont="1" applyBorder="1"/>
    <xf numFmtId="166" fontId="0" fillId="0" borderId="117" xfId="1" applyNumberFormat="1" applyFont="1" applyBorder="1"/>
    <xf numFmtId="0" fontId="22" fillId="0" borderId="117" xfId="0" applyFont="1" applyBorder="1" applyAlignment="1">
      <alignment horizontal="right" vertical="center"/>
    </xf>
    <xf numFmtId="0" fontId="0" fillId="0" borderId="117" xfId="0" applyFont="1" applyBorder="1"/>
    <xf numFmtId="3" fontId="27" fillId="0" borderId="86" xfId="0" applyNumberFormat="1" applyFont="1" applyBorder="1" applyAlignment="1">
      <alignment wrapText="1"/>
    </xf>
    <xf numFmtId="0" fontId="27" fillId="0" borderId="37" xfId="0" applyFont="1" applyBorder="1"/>
    <xf numFmtId="3" fontId="23" fillId="0" borderId="118" xfId="0" applyNumberFormat="1" applyFont="1" applyBorder="1"/>
    <xf numFmtId="4" fontId="27" fillId="0" borderId="8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49" fontId="9" fillId="0" borderId="17" xfId="0" applyNumberFormat="1" applyFont="1" applyBorder="1"/>
    <xf numFmtId="0" fontId="9" fillId="0" borderId="17" xfId="0" applyFont="1" applyBorder="1" applyAlignment="1">
      <alignment horizontal="right"/>
    </xf>
    <xf numFmtId="0" fontId="3" fillId="0" borderId="122" xfId="0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125" xfId="0" applyFont="1" applyBorder="1" applyAlignment="1">
      <alignment horizontal="center"/>
    </xf>
    <xf numFmtId="3" fontId="26" fillId="0" borderId="56" xfId="0" applyNumberFormat="1" applyFont="1" applyBorder="1"/>
    <xf numFmtId="3" fontId="25" fillId="0" borderId="56" xfId="0" applyNumberFormat="1" applyFont="1" applyBorder="1"/>
    <xf numFmtId="3" fontId="26" fillId="2" borderId="80" xfId="0" applyNumberFormat="1" applyFont="1" applyFill="1" applyBorder="1"/>
    <xf numFmtId="3" fontId="26" fillId="0" borderId="79" xfId="0" applyNumberFormat="1" applyFont="1" applyBorder="1"/>
    <xf numFmtId="0" fontId="28" fillId="0" borderId="0" xfId="0" applyFont="1" applyAlignment="1">
      <alignment horizontal="center"/>
    </xf>
    <xf numFmtId="0" fontId="0" fillId="0" borderId="128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129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3" fillId="0" borderId="120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0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49" fontId="9" fillId="0" borderId="123" xfId="0" applyNumberFormat="1" applyFont="1" applyBorder="1" applyAlignment="1">
      <alignment horizontal="center"/>
    </xf>
    <xf numFmtId="49" fontId="9" fillId="0" borderId="124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3" fontId="20" fillId="0" borderId="81" xfId="0" applyNumberFormat="1" applyFont="1" applyBorder="1"/>
    <xf numFmtId="3" fontId="20" fillId="2" borderId="81" xfId="0" applyNumberFormat="1" applyFont="1" applyFill="1" applyBorder="1" applyAlignment="1">
      <alignment horizontal="right"/>
    </xf>
    <xf numFmtId="0" fontId="20" fillId="2" borderId="58" xfId="0" applyFont="1" applyFill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3" fontId="26" fillId="2" borderId="127" xfId="0" applyNumberFormat="1" applyFont="1" applyFill="1" applyBorder="1" applyAlignment="1">
      <alignment horizontal="center"/>
    </xf>
    <xf numFmtId="3" fontId="26" fillId="0" borderId="127" xfId="0" applyNumberFormat="1" applyFont="1" applyBorder="1" applyAlignment="1">
      <alignment horizontal="center"/>
    </xf>
    <xf numFmtId="3" fontId="26" fillId="2" borderId="104" xfId="0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5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0" fillId="0" borderId="110" xfId="0" applyBorder="1" applyAlignment="1">
      <alignment horizontal="left"/>
    </xf>
    <xf numFmtId="0" fontId="0" fillId="0" borderId="111" xfId="0" applyBorder="1" applyAlignment="1">
      <alignment horizontal="left"/>
    </xf>
    <xf numFmtId="0" fontId="0" fillId="0" borderId="112" xfId="0" applyBorder="1" applyAlignment="1">
      <alignment horizontal="left"/>
    </xf>
    <xf numFmtId="0" fontId="20" fillId="0" borderId="91" xfId="0" applyFont="1" applyBorder="1" applyAlignment="1">
      <alignment horizontal="left"/>
    </xf>
    <xf numFmtId="0" fontId="20" fillId="0" borderId="92" xfId="0" applyFont="1" applyBorder="1" applyAlignment="1">
      <alignment horizontal="left"/>
    </xf>
    <xf numFmtId="0" fontId="20" fillId="0" borderId="97" xfId="0" applyFont="1" applyBorder="1" applyAlignment="1">
      <alignment horizontal="left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93" xfId="0" applyBorder="1" applyAlignment="1">
      <alignment horizontal="left"/>
    </xf>
    <xf numFmtId="0" fontId="20" fillId="0" borderId="93" xfId="0" applyFont="1" applyBorder="1" applyAlignment="1">
      <alignment horizontal="left"/>
    </xf>
    <xf numFmtId="0" fontId="20" fillId="0" borderId="99" xfId="0" applyFont="1" applyBorder="1" applyAlignment="1">
      <alignment horizontal="left"/>
    </xf>
    <xf numFmtId="0" fontId="20" fillId="0" borderId="38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0" fontId="0" fillId="0" borderId="92" xfId="0" applyFont="1" applyBorder="1" applyAlignment="1">
      <alignment horizontal="left"/>
    </xf>
    <xf numFmtId="0" fontId="20" fillId="0" borderId="95" xfId="0" applyFont="1" applyBorder="1" applyAlignment="1">
      <alignment horizontal="left"/>
    </xf>
    <xf numFmtId="0" fontId="20" fillId="0" borderId="96" xfId="0" applyFont="1" applyBorder="1" applyAlignment="1">
      <alignment horizontal="left"/>
    </xf>
    <xf numFmtId="0" fontId="20" fillId="0" borderId="114" xfId="0" applyFont="1" applyBorder="1" applyAlignment="1">
      <alignment horizontal="left"/>
    </xf>
    <xf numFmtId="0" fontId="0" fillId="0" borderId="9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49"/>
  <sheetViews>
    <sheetView topLeftCell="C2" zoomScalePageLayoutView="60" workbookViewId="0">
      <selection activeCell="C2" sqref="C2:P2"/>
    </sheetView>
  </sheetViews>
  <sheetFormatPr defaultRowHeight="12.75" x14ac:dyDescent="0.2"/>
  <cols>
    <col min="1" max="1" width="7.5703125" style="1" bestFit="1" customWidth="1"/>
    <col min="2" max="2" width="12.42578125" style="1"/>
    <col min="3" max="3" width="35.85546875" style="1" customWidth="1"/>
    <col min="4" max="4" width="13.7109375" style="1"/>
    <col min="5" max="5" width="17" style="1" customWidth="1"/>
    <col min="6" max="6" width="13" style="1"/>
    <col min="7" max="8" width="13.28515625" style="1" customWidth="1"/>
    <col min="9" max="10" width="14" style="1" customWidth="1"/>
    <col min="11" max="11" width="14.42578125" style="1" customWidth="1"/>
    <col min="12" max="12" width="14.140625" style="1" customWidth="1"/>
    <col min="13" max="13" width="16" style="1" bestFit="1" customWidth="1"/>
    <col min="14" max="14" width="15.28515625" style="1"/>
    <col min="15" max="15" width="11.7109375" style="1"/>
    <col min="16" max="1031" width="9.42578125" style="1"/>
  </cols>
  <sheetData>
    <row r="1" spans="1:16" ht="15" customHeight="1" x14ac:dyDescent="0.2">
      <c r="A1" s="406"/>
      <c r="B1" s="406" t="s">
        <v>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2"/>
    </row>
    <row r="2" spans="1:16" x14ac:dyDescent="0.2">
      <c r="C2" s="407" t="s">
        <v>554</v>
      </c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</row>
    <row r="3" spans="1:16" x14ac:dyDescent="0.2">
      <c r="A3" s="4"/>
      <c r="B3" s="408" t="s">
        <v>1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6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</v>
      </c>
      <c r="N4" s="5"/>
      <c r="O4" s="5"/>
    </row>
    <row r="5" spans="1:16" x14ac:dyDescent="0.2">
      <c r="A5" s="6"/>
      <c r="B5" s="409" t="s">
        <v>3</v>
      </c>
      <c r="C5" s="409"/>
      <c r="D5" s="7" t="s">
        <v>4</v>
      </c>
      <c r="E5" s="252"/>
      <c r="F5" s="7" t="s">
        <v>5</v>
      </c>
      <c r="G5" s="252"/>
      <c r="H5" s="207" t="s">
        <v>5</v>
      </c>
      <c r="I5" s="252"/>
      <c r="J5" s="207" t="s">
        <v>5</v>
      </c>
      <c r="K5" s="386"/>
      <c r="L5" s="386" t="s">
        <v>6</v>
      </c>
      <c r="M5" s="389"/>
      <c r="N5" s="8"/>
      <c r="O5" s="9"/>
    </row>
    <row r="6" spans="1:16" ht="15.75" customHeight="1" x14ac:dyDescent="0.2">
      <c r="A6" s="410" t="s">
        <v>7</v>
      </c>
      <c r="B6" s="411" t="s">
        <v>8</v>
      </c>
      <c r="C6" s="412" t="s">
        <v>9</v>
      </c>
      <c r="D6" s="413" t="s">
        <v>425</v>
      </c>
      <c r="E6" s="413" t="s">
        <v>439</v>
      </c>
      <c r="F6" s="413" t="s">
        <v>417</v>
      </c>
      <c r="G6" s="413" t="s">
        <v>418</v>
      </c>
      <c r="H6" s="413" t="s">
        <v>419</v>
      </c>
      <c r="I6" s="413" t="s">
        <v>420</v>
      </c>
      <c r="J6" s="413" t="s">
        <v>421</v>
      </c>
      <c r="K6" s="413" t="s">
        <v>422</v>
      </c>
      <c r="L6" s="414" t="s">
        <v>423</v>
      </c>
      <c r="M6" s="414" t="s">
        <v>424</v>
      </c>
      <c r="N6" s="416"/>
      <c r="O6" s="417"/>
    </row>
    <row r="7" spans="1:16" ht="51.75" customHeight="1" x14ac:dyDescent="0.2">
      <c r="A7" s="410"/>
      <c r="B7" s="411"/>
      <c r="C7" s="412"/>
      <c r="D7" s="413"/>
      <c r="E7" s="413"/>
      <c r="F7" s="413"/>
      <c r="G7" s="413"/>
      <c r="H7" s="413"/>
      <c r="I7" s="413"/>
      <c r="J7" s="413"/>
      <c r="K7" s="413"/>
      <c r="L7" s="415"/>
      <c r="M7" s="415"/>
      <c r="N7" s="416"/>
      <c r="O7" s="417"/>
    </row>
    <row r="8" spans="1:16" ht="15.75" customHeight="1" x14ac:dyDescent="0.2">
      <c r="A8" s="12" t="s">
        <v>10</v>
      </c>
      <c r="B8" s="412" t="s">
        <v>11</v>
      </c>
      <c r="C8" s="422" t="s">
        <v>12</v>
      </c>
      <c r="D8" s="423">
        <v>24132000</v>
      </c>
      <c r="E8" s="426">
        <v>60794631</v>
      </c>
      <c r="F8" s="423">
        <v>26878232</v>
      </c>
      <c r="G8" s="426">
        <v>34541945</v>
      </c>
      <c r="H8" s="423">
        <v>19766500</v>
      </c>
      <c r="I8" s="426">
        <v>21220048</v>
      </c>
      <c r="J8" s="423">
        <v>11600500</v>
      </c>
      <c r="K8" s="426">
        <v>11742512</v>
      </c>
      <c r="L8" s="424">
        <f>D8+F8+H8+J8</f>
        <v>82377232</v>
      </c>
      <c r="M8" s="433">
        <f>E8+G8+I8+K8</f>
        <v>128299136</v>
      </c>
      <c r="N8" s="418"/>
      <c r="O8" s="419"/>
    </row>
    <row r="9" spans="1:16" ht="11.25" customHeight="1" x14ac:dyDescent="0.2">
      <c r="A9" s="12" t="s">
        <v>13</v>
      </c>
      <c r="B9" s="412"/>
      <c r="C9" s="422"/>
      <c r="D9" s="423"/>
      <c r="E9" s="427"/>
      <c r="F9" s="423"/>
      <c r="G9" s="427"/>
      <c r="H9" s="423"/>
      <c r="I9" s="427"/>
      <c r="J9" s="423"/>
      <c r="K9" s="428"/>
      <c r="L9" s="424"/>
      <c r="M9" s="433"/>
      <c r="N9" s="418"/>
      <c r="O9" s="419"/>
    </row>
    <row r="10" spans="1:16" ht="12.75" hidden="1" customHeight="1" x14ac:dyDescent="0.2">
      <c r="A10" s="12" t="s">
        <v>14</v>
      </c>
      <c r="B10" s="412"/>
      <c r="C10" s="422"/>
      <c r="D10" s="423"/>
      <c r="E10" s="251"/>
      <c r="F10" s="423"/>
      <c r="G10" s="251"/>
      <c r="H10" s="423"/>
      <c r="I10" s="251"/>
      <c r="J10" s="423"/>
      <c r="K10" s="212"/>
      <c r="L10" s="424"/>
      <c r="M10" s="16"/>
      <c r="N10" s="16"/>
      <c r="O10" s="17"/>
    </row>
    <row r="11" spans="1:16" ht="12.75" hidden="1" customHeight="1" x14ac:dyDescent="0.2">
      <c r="A11" s="12" t="s">
        <v>15</v>
      </c>
      <c r="B11" s="412"/>
      <c r="C11" s="422"/>
      <c r="D11" s="423"/>
      <c r="E11" s="251"/>
      <c r="F11" s="423"/>
      <c r="G11" s="251"/>
      <c r="H11" s="423"/>
      <c r="I11" s="384"/>
      <c r="J11" s="425"/>
      <c r="K11" s="212"/>
      <c r="L11" s="424"/>
      <c r="M11" s="16"/>
      <c r="N11" s="16"/>
      <c r="O11" s="17"/>
    </row>
    <row r="12" spans="1:16" ht="30.75" customHeight="1" x14ac:dyDescent="0.2">
      <c r="A12" s="12" t="s">
        <v>16</v>
      </c>
      <c r="B12" s="412"/>
      <c r="C12" s="13" t="s">
        <v>17</v>
      </c>
      <c r="D12" s="14">
        <v>4705000</v>
      </c>
      <c r="E12" s="251">
        <v>8322286</v>
      </c>
      <c r="F12" s="14">
        <v>5477437</v>
      </c>
      <c r="G12" s="366">
        <v>6368885</v>
      </c>
      <c r="H12" s="366">
        <v>3908500</v>
      </c>
      <c r="I12" s="366">
        <v>3799535</v>
      </c>
      <c r="J12" s="366">
        <v>2274000</v>
      </c>
      <c r="K12" s="366">
        <v>2443488</v>
      </c>
      <c r="L12" s="15">
        <f>SUM(D12,F12,H12,J12)</f>
        <v>16364937</v>
      </c>
      <c r="M12" s="322">
        <f>SUM(E12,G12,I12,K12)</f>
        <v>20934194</v>
      </c>
      <c r="N12" s="16"/>
      <c r="O12" s="17"/>
    </row>
    <row r="13" spans="1:16" ht="17.25" customHeight="1" x14ac:dyDescent="0.2">
      <c r="A13" s="12" t="s">
        <v>18</v>
      </c>
      <c r="B13" s="412"/>
      <c r="C13" s="13" t="s">
        <v>19</v>
      </c>
      <c r="D13" s="14">
        <v>43700000</v>
      </c>
      <c r="E13" s="251">
        <v>56445811</v>
      </c>
      <c r="F13" s="14">
        <v>7822331</v>
      </c>
      <c r="G13" s="366">
        <v>8010886</v>
      </c>
      <c r="H13" s="366">
        <v>2625000</v>
      </c>
      <c r="I13" s="366">
        <v>2580152</v>
      </c>
      <c r="J13" s="366">
        <v>22265500</v>
      </c>
      <c r="K13" s="366">
        <v>26459724</v>
      </c>
      <c r="L13" s="322">
        <f>SUM(D13,F13,H13,J13)</f>
        <v>76412831</v>
      </c>
      <c r="M13" s="322">
        <f t="shared" ref="L13:M20" si="0">SUM(E13,G13,I13,K13)</f>
        <v>93496573</v>
      </c>
      <c r="N13" s="19"/>
      <c r="O13" s="17"/>
    </row>
    <row r="14" spans="1:16" ht="30.75" customHeight="1" x14ac:dyDescent="0.2">
      <c r="A14" s="12" t="s">
        <v>20</v>
      </c>
      <c r="B14" s="412"/>
      <c r="C14" s="13" t="s">
        <v>21</v>
      </c>
      <c r="D14" s="14">
        <v>11000000</v>
      </c>
      <c r="E14" s="251">
        <v>11000000</v>
      </c>
      <c r="F14" s="14">
        <v>0</v>
      </c>
      <c r="G14" s="366">
        <v>0</v>
      </c>
      <c r="H14" s="366">
        <v>0</v>
      </c>
      <c r="I14" s="366">
        <v>0</v>
      </c>
      <c r="J14" s="366">
        <v>0</v>
      </c>
      <c r="K14" s="366"/>
      <c r="L14" s="340">
        <f t="shared" si="0"/>
        <v>11000000</v>
      </c>
      <c r="M14" s="322">
        <f t="shared" si="0"/>
        <v>11000000</v>
      </c>
      <c r="N14" s="19"/>
      <c r="O14" s="17"/>
    </row>
    <row r="15" spans="1:16" ht="15" x14ac:dyDescent="0.2">
      <c r="A15" s="12" t="s">
        <v>22</v>
      </c>
      <c r="B15" s="412"/>
      <c r="C15" s="13" t="s">
        <v>23</v>
      </c>
      <c r="D15" s="14">
        <v>10554461</v>
      </c>
      <c r="E15" s="251">
        <v>38076636</v>
      </c>
      <c r="F15" s="14">
        <v>0</v>
      </c>
      <c r="G15" s="366">
        <v>41825</v>
      </c>
      <c r="H15" s="366">
        <v>0</v>
      </c>
      <c r="I15" s="366">
        <v>0</v>
      </c>
      <c r="J15" s="366">
        <v>0</v>
      </c>
      <c r="K15" s="366">
        <v>75000</v>
      </c>
      <c r="L15" s="18">
        <v>10554461</v>
      </c>
      <c r="M15" s="322">
        <f t="shared" si="0"/>
        <v>38193461</v>
      </c>
      <c r="N15" s="19"/>
      <c r="O15" s="17"/>
    </row>
    <row r="16" spans="1:16" ht="15" x14ac:dyDescent="0.2">
      <c r="A16" s="12" t="s">
        <v>24</v>
      </c>
      <c r="B16" s="412" t="s">
        <v>25</v>
      </c>
      <c r="C16" s="20" t="s">
        <v>26</v>
      </c>
      <c r="D16" s="21">
        <v>635000</v>
      </c>
      <c r="E16" s="21">
        <v>4328700</v>
      </c>
      <c r="F16" s="21">
        <v>0</v>
      </c>
      <c r="G16" s="21">
        <v>26500</v>
      </c>
      <c r="H16" s="21">
        <v>100000</v>
      </c>
      <c r="I16" s="21">
        <v>341327</v>
      </c>
      <c r="J16" s="21">
        <v>560000</v>
      </c>
      <c r="K16" s="21">
        <v>679018</v>
      </c>
      <c r="L16" s="18">
        <f>D16+F16+H16+J16</f>
        <v>1295000</v>
      </c>
      <c r="M16" s="322">
        <f t="shared" si="0"/>
        <v>5375545</v>
      </c>
      <c r="N16" s="19"/>
      <c r="O16" s="17"/>
    </row>
    <row r="17" spans="1:15" ht="15" x14ac:dyDescent="0.2">
      <c r="A17" s="12"/>
      <c r="B17" s="412"/>
      <c r="C17" s="20" t="s">
        <v>27</v>
      </c>
      <c r="D17" s="21">
        <v>0</v>
      </c>
      <c r="E17" s="21"/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/>
      <c r="L17" s="18">
        <v>0</v>
      </c>
      <c r="M17" s="322">
        <f t="shared" si="0"/>
        <v>0</v>
      </c>
      <c r="N17" s="19"/>
      <c r="O17" s="17"/>
    </row>
    <row r="18" spans="1:15" ht="15" x14ac:dyDescent="0.2">
      <c r="A18" s="12" t="s">
        <v>28</v>
      </c>
      <c r="B18" s="412"/>
      <c r="C18" s="20" t="s">
        <v>29</v>
      </c>
      <c r="D18" s="21">
        <v>10000000</v>
      </c>
      <c r="E18" s="21">
        <v>9357563</v>
      </c>
      <c r="F18" s="21">
        <v>0</v>
      </c>
      <c r="G18" s="21">
        <v>0</v>
      </c>
      <c r="H18" s="21">
        <v>200000</v>
      </c>
      <c r="I18" s="21">
        <v>0</v>
      </c>
      <c r="J18" s="21">
        <v>0</v>
      </c>
      <c r="K18" s="21"/>
      <c r="L18" s="18">
        <f>D18+F18+H18+J18</f>
        <v>10200000</v>
      </c>
      <c r="M18" s="322">
        <f t="shared" si="0"/>
        <v>9357563</v>
      </c>
      <c r="N18" s="19"/>
      <c r="O18" s="17"/>
    </row>
    <row r="19" spans="1:15" ht="15" x14ac:dyDescent="0.2">
      <c r="A19" s="12" t="s">
        <v>30</v>
      </c>
      <c r="B19" s="11" t="s">
        <v>31</v>
      </c>
      <c r="C19" s="20" t="s">
        <v>32</v>
      </c>
      <c r="D19" s="21">
        <v>0</v>
      </c>
      <c r="E19" s="21"/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/>
      <c r="L19" s="18">
        <v>0</v>
      </c>
      <c r="M19" s="322">
        <f t="shared" si="0"/>
        <v>0</v>
      </c>
      <c r="N19" s="19"/>
      <c r="O19" s="17"/>
    </row>
    <row r="20" spans="1:15" ht="15" x14ac:dyDescent="0.2">
      <c r="A20" s="12" t="s">
        <v>33</v>
      </c>
      <c r="B20" s="11" t="s">
        <v>34</v>
      </c>
      <c r="C20" s="20" t="s">
        <v>35</v>
      </c>
      <c r="D20" s="21">
        <v>4715650</v>
      </c>
      <c r="E20" s="21">
        <v>4715650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/>
      <c r="L20" s="18">
        <v>4715650</v>
      </c>
      <c r="M20" s="322">
        <f t="shared" si="0"/>
        <v>4715650</v>
      </c>
      <c r="N20" s="19"/>
      <c r="O20" s="17"/>
    </row>
    <row r="21" spans="1:15" ht="15" x14ac:dyDescent="0.2">
      <c r="A21" s="12" t="s">
        <v>36</v>
      </c>
      <c r="B21" s="11"/>
      <c r="C21" s="20" t="s">
        <v>37</v>
      </c>
      <c r="D21" s="21">
        <v>85557889</v>
      </c>
      <c r="E21" s="21">
        <v>89632841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/>
      <c r="L21" s="18">
        <v>0</v>
      </c>
      <c r="M21" s="322"/>
      <c r="N21" s="19"/>
      <c r="O21" s="17"/>
    </row>
    <row r="22" spans="1:15" ht="15" x14ac:dyDescent="0.2">
      <c r="A22" s="12" t="s">
        <v>38</v>
      </c>
      <c r="B22" s="11"/>
      <c r="C22" s="20" t="s">
        <v>39</v>
      </c>
      <c r="D22" s="21">
        <f>SUM(D19:D21)</f>
        <v>90273539</v>
      </c>
      <c r="E22" s="21">
        <f>SUM(E19:E21)</f>
        <v>94348491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/>
      <c r="L22" s="21">
        <f>SUM(L19:L21)</f>
        <v>4715650</v>
      </c>
      <c r="M22" s="21">
        <f>SUM(M19:M21)</f>
        <v>4715650</v>
      </c>
      <c r="N22" s="19"/>
      <c r="O22" s="17"/>
    </row>
    <row r="23" spans="1:15" ht="15.75" thickBot="1" x14ac:dyDescent="0.25">
      <c r="A23" s="22" t="s">
        <v>40</v>
      </c>
      <c r="B23" s="23" t="s">
        <v>41</v>
      </c>
      <c r="C23" s="23"/>
      <c r="D23" s="24">
        <f t="shared" ref="D23:M23" si="1">SUM(D8:D18)+D22</f>
        <v>195000000</v>
      </c>
      <c r="E23" s="24">
        <f t="shared" si="1"/>
        <v>282674118</v>
      </c>
      <c r="F23" s="24">
        <f t="shared" si="1"/>
        <v>40178000</v>
      </c>
      <c r="G23" s="24">
        <f t="shared" si="1"/>
        <v>48990041</v>
      </c>
      <c r="H23" s="24">
        <f t="shared" si="1"/>
        <v>26600000</v>
      </c>
      <c r="I23" s="24">
        <f t="shared" si="1"/>
        <v>27941062</v>
      </c>
      <c r="J23" s="24">
        <f t="shared" si="1"/>
        <v>36700000</v>
      </c>
      <c r="K23" s="24">
        <f t="shared" si="1"/>
        <v>41399742</v>
      </c>
      <c r="L23" s="24">
        <f t="shared" si="1"/>
        <v>212920111</v>
      </c>
      <c r="M23" s="24">
        <f t="shared" si="1"/>
        <v>311372122</v>
      </c>
      <c r="N23" s="25"/>
      <c r="O23" s="25"/>
    </row>
    <row r="24" spans="1:1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5" ht="8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ht="13.5" customHeight="1" x14ac:dyDescent="0.2">
      <c r="A27" s="410" t="s">
        <v>7</v>
      </c>
      <c r="B27" s="411" t="s">
        <v>8</v>
      </c>
      <c r="C27" s="412" t="s">
        <v>9</v>
      </c>
      <c r="D27" s="413" t="s">
        <v>425</v>
      </c>
      <c r="E27" s="413" t="s">
        <v>426</v>
      </c>
      <c r="F27" s="413" t="s">
        <v>417</v>
      </c>
      <c r="G27" s="413" t="s">
        <v>418</v>
      </c>
      <c r="H27" s="413" t="s">
        <v>419</v>
      </c>
      <c r="I27" s="413" t="s">
        <v>420</v>
      </c>
      <c r="J27" s="413" t="s">
        <v>421</v>
      </c>
      <c r="K27" s="413" t="s">
        <v>422</v>
      </c>
      <c r="L27" s="420" t="s">
        <v>423</v>
      </c>
      <c r="M27" s="420" t="s">
        <v>424</v>
      </c>
    </row>
    <row r="28" spans="1:15" ht="50.25" customHeight="1" x14ac:dyDescent="0.2">
      <c r="A28" s="410"/>
      <c r="B28" s="411"/>
      <c r="C28" s="412"/>
      <c r="D28" s="413"/>
      <c r="E28" s="413"/>
      <c r="F28" s="413"/>
      <c r="G28" s="413"/>
      <c r="H28" s="413"/>
      <c r="I28" s="413"/>
      <c r="J28" s="413"/>
      <c r="K28" s="413"/>
      <c r="L28" s="421"/>
      <c r="M28" s="421"/>
    </row>
    <row r="29" spans="1:15" x14ac:dyDescent="0.2">
      <c r="A29" s="12" t="s">
        <v>10</v>
      </c>
      <c r="B29" s="412" t="s">
        <v>11</v>
      </c>
      <c r="C29" s="422" t="s">
        <v>42</v>
      </c>
      <c r="D29" s="423">
        <v>130981123</v>
      </c>
      <c r="E29" s="426">
        <v>195462576</v>
      </c>
      <c r="F29" s="423">
        <v>0</v>
      </c>
      <c r="G29" s="426"/>
      <c r="H29" s="423">
        <v>0</v>
      </c>
      <c r="I29" s="426"/>
      <c r="J29" s="423">
        <v>0</v>
      </c>
      <c r="K29" s="429"/>
      <c r="L29" s="432">
        <f>D29+F29+H29+J29</f>
        <v>130981123</v>
      </c>
      <c r="M29" s="430">
        <f>SUM(E29,G29,I29,K29)</f>
        <v>195462576</v>
      </c>
    </row>
    <row r="30" spans="1:15" x14ac:dyDescent="0.2">
      <c r="A30" s="12" t="s">
        <v>13</v>
      </c>
      <c r="B30" s="412"/>
      <c r="C30" s="422"/>
      <c r="D30" s="423"/>
      <c r="E30" s="428"/>
      <c r="F30" s="423"/>
      <c r="G30" s="428"/>
      <c r="H30" s="423"/>
      <c r="I30" s="428"/>
      <c r="J30" s="423"/>
      <c r="K30" s="429"/>
      <c r="L30" s="432"/>
      <c r="M30" s="431"/>
    </row>
    <row r="31" spans="1:15" x14ac:dyDescent="0.2">
      <c r="A31" s="12" t="s">
        <v>14</v>
      </c>
      <c r="B31" s="412"/>
      <c r="C31" s="422"/>
      <c r="D31" s="423"/>
      <c r="E31" s="428"/>
      <c r="F31" s="423"/>
      <c r="G31" s="428"/>
      <c r="H31" s="423"/>
      <c r="I31" s="428"/>
      <c r="J31" s="423"/>
      <c r="K31" s="429"/>
      <c r="L31" s="432"/>
      <c r="M31" s="431"/>
    </row>
    <row r="32" spans="1:15" x14ac:dyDescent="0.2">
      <c r="A32" s="12" t="s">
        <v>15</v>
      </c>
      <c r="B32" s="412"/>
      <c r="C32" s="422"/>
      <c r="D32" s="423"/>
      <c r="E32" s="427"/>
      <c r="F32" s="423"/>
      <c r="G32" s="427"/>
      <c r="H32" s="423"/>
      <c r="I32" s="427"/>
      <c r="J32" s="423"/>
      <c r="K32" s="429"/>
      <c r="L32" s="432"/>
      <c r="M32" s="431"/>
    </row>
    <row r="33" spans="1:13" x14ac:dyDescent="0.2">
      <c r="A33" s="12" t="s">
        <v>16</v>
      </c>
      <c r="B33" s="412"/>
      <c r="C33" s="13" t="s">
        <v>43</v>
      </c>
      <c r="D33" s="14">
        <v>24500000</v>
      </c>
      <c r="E33" s="251">
        <v>31754372</v>
      </c>
      <c r="F33" s="14">
        <v>0</v>
      </c>
      <c r="G33" s="366"/>
      <c r="H33" s="366"/>
      <c r="I33" s="366"/>
      <c r="J33" s="366"/>
      <c r="K33" s="366"/>
      <c r="L33" s="102">
        <f t="shared" ref="L33:M42" si="2">SUM(D33,F33,H33,J33)</f>
        <v>24500000</v>
      </c>
      <c r="M33" s="102">
        <f>SUM(E33,G33,I33,K33)</f>
        <v>31754372</v>
      </c>
    </row>
    <row r="34" spans="1:13" x14ac:dyDescent="0.2">
      <c r="A34" s="12" t="s">
        <v>18</v>
      </c>
      <c r="B34" s="412"/>
      <c r="C34" s="13" t="s">
        <v>44</v>
      </c>
      <c r="D34" s="14">
        <v>7022208</v>
      </c>
      <c r="E34" s="251">
        <v>7022208</v>
      </c>
      <c r="F34" s="14">
        <v>29640</v>
      </c>
      <c r="G34" s="366">
        <v>56075</v>
      </c>
      <c r="H34" s="366">
        <v>16697</v>
      </c>
      <c r="I34" s="366">
        <v>16697</v>
      </c>
      <c r="J34" s="366">
        <v>13489850</v>
      </c>
      <c r="K34" s="366">
        <v>16767740</v>
      </c>
      <c r="L34" s="102">
        <f>SUM(D34,F34,H34,J34)</f>
        <v>20558395</v>
      </c>
      <c r="M34" s="102">
        <f t="shared" si="2"/>
        <v>23862720</v>
      </c>
    </row>
    <row r="35" spans="1:13" ht="22.5" x14ac:dyDescent="0.2">
      <c r="A35" s="12" t="s">
        <v>20</v>
      </c>
      <c r="B35" s="412"/>
      <c r="C35" s="13" t="s">
        <v>45</v>
      </c>
      <c r="D35" s="14">
        <v>3907600</v>
      </c>
      <c r="E35" s="251">
        <v>3907600</v>
      </c>
      <c r="F35" s="14">
        <v>0</v>
      </c>
      <c r="G35" s="366">
        <v>4282699</v>
      </c>
      <c r="H35" s="366">
        <v>0</v>
      </c>
      <c r="I35" s="366"/>
      <c r="J35" s="366">
        <v>0</v>
      </c>
      <c r="K35" s="366"/>
      <c r="L35" s="102">
        <f t="shared" si="2"/>
        <v>3907600</v>
      </c>
      <c r="M35" s="102">
        <f t="shared" si="2"/>
        <v>8190299</v>
      </c>
    </row>
    <row r="36" spans="1:13" ht="22.5" x14ac:dyDescent="0.2">
      <c r="A36" s="12" t="s">
        <v>22</v>
      </c>
      <c r="B36" s="412"/>
      <c r="C36" s="13" t="s">
        <v>46</v>
      </c>
      <c r="D36" s="14">
        <v>0</v>
      </c>
      <c r="E36" s="251">
        <v>0</v>
      </c>
      <c r="F36" s="14">
        <v>0</v>
      </c>
      <c r="G36" s="366"/>
      <c r="H36" s="366">
        <v>0</v>
      </c>
      <c r="I36" s="366"/>
      <c r="J36" s="366">
        <v>0</v>
      </c>
      <c r="K36" s="366"/>
      <c r="L36" s="102">
        <f t="shared" si="2"/>
        <v>0</v>
      </c>
      <c r="M36" s="102">
        <f t="shared" si="2"/>
        <v>0</v>
      </c>
    </row>
    <row r="37" spans="1:13" x14ac:dyDescent="0.2">
      <c r="A37" s="12" t="s">
        <v>24</v>
      </c>
      <c r="B37" s="412" t="s">
        <v>25</v>
      </c>
      <c r="C37" s="20" t="s">
        <v>47</v>
      </c>
      <c r="D37" s="21">
        <v>0</v>
      </c>
      <c r="E37" s="21">
        <v>0</v>
      </c>
      <c r="F37" s="21">
        <v>0</v>
      </c>
      <c r="G37" s="21"/>
      <c r="H37" s="21">
        <v>0</v>
      </c>
      <c r="I37" s="21"/>
      <c r="J37" s="21">
        <v>0</v>
      </c>
      <c r="K37" s="21"/>
      <c r="L37" s="102">
        <f t="shared" si="2"/>
        <v>0</v>
      </c>
      <c r="M37" s="102">
        <f t="shared" si="2"/>
        <v>0</v>
      </c>
    </row>
    <row r="38" spans="1:13" x14ac:dyDescent="0.2">
      <c r="A38" s="12"/>
      <c r="B38" s="412"/>
      <c r="C38" s="20" t="s">
        <v>48</v>
      </c>
      <c r="D38" s="21">
        <v>0</v>
      </c>
      <c r="E38" s="21">
        <v>0</v>
      </c>
      <c r="F38" s="21">
        <v>0</v>
      </c>
      <c r="G38" s="21"/>
      <c r="H38" s="21">
        <v>0</v>
      </c>
      <c r="I38" s="21"/>
      <c r="J38" s="21">
        <v>0</v>
      </c>
      <c r="K38" s="21"/>
      <c r="L38" s="102">
        <f t="shared" si="2"/>
        <v>0</v>
      </c>
      <c r="M38" s="102">
        <f t="shared" si="2"/>
        <v>0</v>
      </c>
    </row>
    <row r="39" spans="1:13" x14ac:dyDescent="0.2">
      <c r="A39" s="12" t="s">
        <v>28</v>
      </c>
      <c r="B39" s="412"/>
      <c r="C39" s="20" t="s">
        <v>49</v>
      </c>
      <c r="D39" s="21">
        <v>0</v>
      </c>
      <c r="E39" s="21">
        <v>0</v>
      </c>
      <c r="F39" s="21">
        <v>0</v>
      </c>
      <c r="G39" s="21"/>
      <c r="H39" s="21">
        <v>0</v>
      </c>
      <c r="I39" s="21"/>
      <c r="J39" s="21">
        <v>0</v>
      </c>
      <c r="K39" s="21"/>
      <c r="L39" s="102">
        <f t="shared" si="2"/>
        <v>0</v>
      </c>
      <c r="M39" s="102">
        <f t="shared" si="2"/>
        <v>0</v>
      </c>
    </row>
    <row r="40" spans="1:13" x14ac:dyDescent="0.2">
      <c r="A40" s="12" t="s">
        <v>30</v>
      </c>
      <c r="B40" s="11" t="s">
        <v>31</v>
      </c>
      <c r="C40" s="20" t="s">
        <v>50</v>
      </c>
      <c r="D40" s="21">
        <v>0</v>
      </c>
      <c r="E40" s="21">
        <v>0</v>
      </c>
      <c r="F40" s="21">
        <v>39709600</v>
      </c>
      <c r="G40" s="21">
        <v>40932682</v>
      </c>
      <c r="H40" s="21">
        <v>25278967</v>
      </c>
      <c r="I40" s="21">
        <v>26761589</v>
      </c>
      <c r="J40" s="21">
        <v>20569322</v>
      </c>
      <c r="K40" s="21">
        <v>21938570</v>
      </c>
      <c r="L40" s="102"/>
      <c r="M40" s="102"/>
    </row>
    <row r="41" spans="1:13" x14ac:dyDescent="0.2">
      <c r="A41" s="12" t="s">
        <v>33</v>
      </c>
      <c r="B41" s="11" t="s">
        <v>34</v>
      </c>
      <c r="C41" s="20" t="s">
        <v>51</v>
      </c>
      <c r="D41" s="21">
        <v>23873419</v>
      </c>
      <c r="E41" s="21">
        <v>39811712</v>
      </c>
      <c r="F41" s="21">
        <v>438760</v>
      </c>
      <c r="G41" s="21">
        <v>3718585</v>
      </c>
      <c r="H41" s="21">
        <v>1304336</v>
      </c>
      <c r="I41" s="21">
        <v>1162776</v>
      </c>
      <c r="J41" s="21">
        <v>2640828</v>
      </c>
      <c r="K41" s="21">
        <v>2693432</v>
      </c>
      <c r="L41" s="102">
        <f t="shared" si="2"/>
        <v>28257343</v>
      </c>
      <c r="M41" s="102">
        <f t="shared" si="2"/>
        <v>47386505</v>
      </c>
    </row>
    <row r="42" spans="1:13" x14ac:dyDescent="0.2">
      <c r="A42" s="12" t="s">
        <v>36</v>
      </c>
      <c r="B42" s="11"/>
      <c r="C42" s="20" t="s">
        <v>52</v>
      </c>
      <c r="D42" s="21">
        <v>4715650</v>
      </c>
      <c r="E42" s="21">
        <v>4715650</v>
      </c>
      <c r="F42" s="21">
        <v>0</v>
      </c>
      <c r="G42" s="21"/>
      <c r="H42" s="21">
        <v>0</v>
      </c>
      <c r="I42" s="21"/>
      <c r="J42" s="21">
        <v>0</v>
      </c>
      <c r="K42" s="21"/>
      <c r="L42" s="102">
        <f t="shared" si="2"/>
        <v>4715650</v>
      </c>
      <c r="M42" s="102">
        <f t="shared" si="2"/>
        <v>4715650</v>
      </c>
    </row>
    <row r="43" spans="1:13" x14ac:dyDescent="0.2">
      <c r="A43" s="12" t="s">
        <v>38</v>
      </c>
      <c r="B43" s="11"/>
      <c r="C43" s="20" t="s">
        <v>53</v>
      </c>
      <c r="D43" s="21">
        <f t="shared" ref="D43:K43" si="3">SUM(D40:D42)</f>
        <v>28589069</v>
      </c>
      <c r="E43" s="21">
        <f t="shared" si="3"/>
        <v>44527362</v>
      </c>
      <c r="F43" s="21">
        <f t="shared" si="3"/>
        <v>40148360</v>
      </c>
      <c r="G43" s="21">
        <f t="shared" si="3"/>
        <v>44651267</v>
      </c>
      <c r="H43" s="21">
        <f t="shared" si="3"/>
        <v>26583303</v>
      </c>
      <c r="I43" s="21">
        <f t="shared" si="3"/>
        <v>27924365</v>
      </c>
      <c r="J43" s="21">
        <f t="shared" si="3"/>
        <v>23210150</v>
      </c>
      <c r="K43" s="21">
        <f t="shared" si="3"/>
        <v>24632002</v>
      </c>
      <c r="L43" s="21">
        <f>SUM(L41+L42)</f>
        <v>32972993</v>
      </c>
      <c r="M43" s="21">
        <f>SUM(M41+M42)</f>
        <v>52102155</v>
      </c>
    </row>
    <row r="44" spans="1:13" ht="13.5" thickBot="1" x14ac:dyDescent="0.25">
      <c r="A44" s="22" t="s">
        <v>40</v>
      </c>
      <c r="B44" s="23" t="s">
        <v>41</v>
      </c>
      <c r="C44" s="23"/>
      <c r="D44" s="24">
        <f>SUM(D29:D39)+D43</f>
        <v>195000000</v>
      </c>
      <c r="E44" s="24">
        <f>SUM(E29:E39)+E43</f>
        <v>282674118</v>
      </c>
      <c r="F44" s="24">
        <f>SUM(F29:F39)+F43</f>
        <v>40178000</v>
      </c>
      <c r="G44" s="24">
        <f>SUM(G29:G39)+G43</f>
        <v>48990041</v>
      </c>
      <c r="H44" s="24">
        <v>26600000</v>
      </c>
      <c r="I44" s="24">
        <f>SUM(I29:I39)+I43</f>
        <v>27941062</v>
      </c>
      <c r="J44" s="24">
        <f>SUM(J34+J43)</f>
        <v>36700000</v>
      </c>
      <c r="K44" s="24">
        <f>SUM(K34+K43)</f>
        <v>41399742</v>
      </c>
      <c r="L44" s="24">
        <f>SUM(L29:L39)+L43</f>
        <v>212920111</v>
      </c>
      <c r="M44" s="24">
        <f>SUM(M29:M39)+M43</f>
        <v>311372122</v>
      </c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2">
      <c r="A46" s="4" t="s">
        <v>310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2">
      <c r="A47" s="1" t="s">
        <v>305</v>
      </c>
    </row>
    <row r="48" spans="1:13" x14ac:dyDescent="0.2">
      <c r="A48" s="1" t="s">
        <v>306</v>
      </c>
    </row>
    <row r="49" spans="1:1" x14ac:dyDescent="0.2">
      <c r="A49" s="1" t="s">
        <v>307</v>
      </c>
    </row>
  </sheetData>
  <mergeCells count="60">
    <mergeCell ref="M29:M32"/>
    <mergeCell ref="M27:M28"/>
    <mergeCell ref="G6:G7"/>
    <mergeCell ref="I6:I7"/>
    <mergeCell ref="K6:K7"/>
    <mergeCell ref="J29:J32"/>
    <mergeCell ref="G29:G32"/>
    <mergeCell ref="I29:I32"/>
    <mergeCell ref="L29:L32"/>
    <mergeCell ref="M8:M9"/>
    <mergeCell ref="H29:H32"/>
    <mergeCell ref="K27:K28"/>
    <mergeCell ref="E8:E9"/>
    <mergeCell ref="G8:G9"/>
    <mergeCell ref="I8:I9"/>
    <mergeCell ref="K8:K9"/>
    <mergeCell ref="B37:B39"/>
    <mergeCell ref="B29:B36"/>
    <mergeCell ref="C29:C32"/>
    <mergeCell ref="D29:D32"/>
    <mergeCell ref="F29:F32"/>
    <mergeCell ref="E29:E32"/>
    <mergeCell ref="K29:K32"/>
    <mergeCell ref="N8:N9"/>
    <mergeCell ref="O8:O9"/>
    <mergeCell ref="B16:B18"/>
    <mergeCell ref="L27:L28"/>
    <mergeCell ref="B8:B15"/>
    <mergeCell ref="C8:C11"/>
    <mergeCell ref="D8:D11"/>
    <mergeCell ref="F8:F11"/>
    <mergeCell ref="L8:L11"/>
    <mergeCell ref="H8:H11"/>
    <mergeCell ref="J8:J11"/>
    <mergeCell ref="H27:H28"/>
    <mergeCell ref="J27:J28"/>
    <mergeCell ref="E27:E28"/>
    <mergeCell ref="G27:G28"/>
    <mergeCell ref="I27:I28"/>
    <mergeCell ref="A27:A28"/>
    <mergeCell ref="B27:B28"/>
    <mergeCell ref="C27:C28"/>
    <mergeCell ref="D27:D28"/>
    <mergeCell ref="F27:F28"/>
    <mergeCell ref="A1:N1"/>
    <mergeCell ref="C2:P2"/>
    <mergeCell ref="B3:N3"/>
    <mergeCell ref="B5:C5"/>
    <mergeCell ref="A6:A7"/>
    <mergeCell ref="B6:B7"/>
    <mergeCell ref="C6:C7"/>
    <mergeCell ref="D6:D7"/>
    <mergeCell ref="F6:F7"/>
    <mergeCell ref="L6:L7"/>
    <mergeCell ref="M6:M7"/>
    <mergeCell ref="N6:N7"/>
    <mergeCell ref="O6:O7"/>
    <mergeCell ref="H6:H7"/>
    <mergeCell ref="J6:J7"/>
    <mergeCell ref="E6:E7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61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6"/>
  <sheetViews>
    <sheetView workbookViewId="0"/>
  </sheetViews>
  <sheetFormatPr defaultRowHeight="12.75" x14ac:dyDescent="0.2"/>
  <cols>
    <col min="1" max="1" width="33.5703125" customWidth="1"/>
    <col min="2" max="2" width="10.140625" bestFit="1" customWidth="1"/>
    <col min="3" max="3" width="9.140625" bestFit="1" customWidth="1"/>
    <col min="4" max="4" width="9.85546875" bestFit="1" customWidth="1"/>
    <col min="5" max="5" width="10.140625" bestFit="1" customWidth="1"/>
    <col min="6" max="6" width="11.42578125" customWidth="1"/>
    <col min="8" max="8" width="9.85546875" bestFit="1" customWidth="1"/>
    <col min="9" max="9" width="10.7109375" customWidth="1"/>
    <col min="12" max="12" width="9.85546875" bestFit="1" customWidth="1"/>
    <col min="14" max="14" width="14.85546875" customWidth="1"/>
    <col min="15" max="15" width="22.5703125" customWidth="1"/>
  </cols>
  <sheetData>
    <row r="1" spans="1:15" x14ac:dyDescent="0.2">
      <c r="A1" t="s">
        <v>545</v>
      </c>
    </row>
    <row r="3" spans="1:15" x14ac:dyDescent="0.2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5" ht="16.5" thickBot="1" x14ac:dyDescent="0.3">
      <c r="A4" s="257"/>
      <c r="B4" s="491" t="s">
        <v>57</v>
      </c>
      <c r="C4" s="491"/>
      <c r="D4" s="490" t="s">
        <v>427</v>
      </c>
      <c r="E4" s="490"/>
      <c r="F4" s="491" t="s">
        <v>57</v>
      </c>
      <c r="G4" s="491"/>
      <c r="H4" s="490" t="s">
        <v>427</v>
      </c>
      <c r="I4" s="490"/>
      <c r="J4" s="491" t="s">
        <v>57</v>
      </c>
      <c r="K4" s="491"/>
      <c r="L4" s="490" t="s">
        <v>427</v>
      </c>
      <c r="M4" s="490"/>
      <c r="N4" s="258" t="s">
        <v>430</v>
      </c>
      <c r="O4" s="259" t="s">
        <v>431</v>
      </c>
    </row>
    <row r="5" spans="1:15" ht="13.5" thickBot="1" x14ac:dyDescent="0.25">
      <c r="A5" s="489" t="s">
        <v>360</v>
      </c>
      <c r="B5" s="260" t="s">
        <v>361</v>
      </c>
      <c r="C5" s="486" t="s">
        <v>362</v>
      </c>
      <c r="D5" s="261" t="s">
        <v>361</v>
      </c>
      <c r="E5" s="480" t="s">
        <v>362</v>
      </c>
      <c r="F5" s="262" t="s">
        <v>363</v>
      </c>
      <c r="G5" s="486" t="s">
        <v>364</v>
      </c>
      <c r="H5" s="263" t="s">
        <v>363</v>
      </c>
      <c r="I5" s="487" t="s">
        <v>364</v>
      </c>
      <c r="J5" s="264" t="s">
        <v>365</v>
      </c>
      <c r="K5" s="486" t="s">
        <v>364</v>
      </c>
      <c r="L5" s="263" t="s">
        <v>365</v>
      </c>
      <c r="M5" s="480" t="s">
        <v>364</v>
      </c>
      <c r="N5" s="481"/>
      <c r="O5" s="482" t="s">
        <v>366</v>
      </c>
    </row>
    <row r="6" spans="1:15" ht="13.5" thickBot="1" x14ac:dyDescent="0.25">
      <c r="A6" s="489"/>
      <c r="B6" s="265" t="s">
        <v>367</v>
      </c>
      <c r="C6" s="486"/>
      <c r="D6" s="266" t="s">
        <v>367</v>
      </c>
      <c r="E6" s="480"/>
      <c r="F6" s="265" t="s">
        <v>368</v>
      </c>
      <c r="G6" s="486"/>
      <c r="H6" s="266" t="s">
        <v>368</v>
      </c>
      <c r="I6" s="487"/>
      <c r="J6" s="267" t="s">
        <v>368</v>
      </c>
      <c r="K6" s="486"/>
      <c r="L6" s="266" t="s">
        <v>368</v>
      </c>
      <c r="M6" s="480"/>
      <c r="N6" s="481"/>
      <c r="O6" s="482"/>
    </row>
    <row r="7" spans="1:15" x14ac:dyDescent="0.2">
      <c r="A7" s="268" t="s">
        <v>369</v>
      </c>
      <c r="B7" s="269">
        <v>11314300</v>
      </c>
      <c r="C7" s="269">
        <v>2204845</v>
      </c>
      <c r="D7" s="270">
        <v>16676301</v>
      </c>
      <c r="E7" s="270">
        <v>3113530</v>
      </c>
      <c r="F7" s="271">
        <v>5260000</v>
      </c>
      <c r="G7" s="272" t="s">
        <v>370</v>
      </c>
      <c r="H7" s="273">
        <v>10993028</v>
      </c>
      <c r="I7" s="274">
        <v>1266921</v>
      </c>
      <c r="J7" s="272"/>
      <c r="K7" s="275"/>
      <c r="L7" s="276"/>
      <c r="M7" s="276"/>
      <c r="N7" s="277" t="s">
        <v>371</v>
      </c>
      <c r="O7" s="278">
        <f t="shared" ref="O7:O20" si="0">D7+E7+H7+I7+L7+M7</f>
        <v>32049780</v>
      </c>
    </row>
    <row r="8" spans="1:15" x14ac:dyDescent="0.2">
      <c r="A8" s="279" t="s">
        <v>372</v>
      </c>
      <c r="B8" s="280">
        <v>3005200</v>
      </c>
      <c r="C8" s="280">
        <v>586005</v>
      </c>
      <c r="D8" s="281">
        <v>5333443</v>
      </c>
      <c r="E8" s="281">
        <v>986983</v>
      </c>
      <c r="F8" s="282">
        <v>744596</v>
      </c>
      <c r="G8" s="283" t="s">
        <v>373</v>
      </c>
      <c r="H8" s="284">
        <v>741309</v>
      </c>
      <c r="I8" s="285">
        <v>119931</v>
      </c>
      <c r="J8" s="283"/>
      <c r="K8" s="286"/>
      <c r="L8" s="287"/>
      <c r="M8" s="287"/>
      <c r="N8" s="277" t="s">
        <v>374</v>
      </c>
      <c r="O8" s="278">
        <f t="shared" si="0"/>
        <v>7181666</v>
      </c>
    </row>
    <row r="9" spans="1:15" x14ac:dyDescent="0.2">
      <c r="A9" s="279" t="s">
        <v>375</v>
      </c>
      <c r="B9" s="280">
        <v>2325500</v>
      </c>
      <c r="C9" s="280">
        <v>453500</v>
      </c>
      <c r="D9" s="281">
        <v>2325500</v>
      </c>
      <c r="E9" s="281">
        <v>453500</v>
      </c>
      <c r="F9" s="282">
        <v>9890000</v>
      </c>
      <c r="G9" s="283" t="s">
        <v>376</v>
      </c>
      <c r="H9" s="284">
        <v>14087790</v>
      </c>
      <c r="I9" s="285">
        <v>2978002</v>
      </c>
      <c r="J9" s="283"/>
      <c r="K9" s="286"/>
      <c r="L9" s="287"/>
      <c r="M9" s="287"/>
      <c r="N9" s="277" t="s">
        <v>377</v>
      </c>
      <c r="O9" s="278">
        <f t="shared" si="0"/>
        <v>19844792</v>
      </c>
    </row>
    <row r="10" spans="1:15" x14ac:dyDescent="0.2">
      <c r="A10" s="279" t="s">
        <v>378</v>
      </c>
      <c r="B10" s="280"/>
      <c r="C10" s="280"/>
      <c r="D10" s="281"/>
      <c r="E10" s="281"/>
      <c r="F10" s="282">
        <v>11000000</v>
      </c>
      <c r="G10" s="283"/>
      <c r="H10" s="284">
        <v>11000000</v>
      </c>
      <c r="I10" s="285">
        <v>0</v>
      </c>
      <c r="J10" s="283"/>
      <c r="K10" s="286"/>
      <c r="L10" s="287"/>
      <c r="M10" s="287"/>
      <c r="N10" s="277" t="s">
        <v>379</v>
      </c>
      <c r="O10" s="278">
        <f t="shared" si="0"/>
        <v>11000000</v>
      </c>
    </row>
    <row r="11" spans="1:15" x14ac:dyDescent="0.2">
      <c r="A11" s="279" t="s">
        <v>380</v>
      </c>
      <c r="B11" s="280"/>
      <c r="C11" s="280"/>
      <c r="D11" s="281"/>
      <c r="E11" s="281"/>
      <c r="F11" s="282">
        <v>2528600</v>
      </c>
      <c r="G11" s="283" t="s">
        <v>381</v>
      </c>
      <c r="H11" s="284">
        <v>944619</v>
      </c>
      <c r="I11" s="285">
        <v>255014</v>
      </c>
      <c r="J11" s="283">
        <v>500000</v>
      </c>
      <c r="K11" s="286">
        <v>135000</v>
      </c>
      <c r="L11" s="287">
        <v>0</v>
      </c>
      <c r="M11" s="287">
        <v>0</v>
      </c>
      <c r="N11" s="277" t="s">
        <v>382</v>
      </c>
      <c r="O11" s="278">
        <f t="shared" si="0"/>
        <v>1199633</v>
      </c>
    </row>
    <row r="12" spans="1:15" x14ac:dyDescent="0.2">
      <c r="A12" s="279" t="s">
        <v>383</v>
      </c>
      <c r="B12" s="280">
        <v>2325500</v>
      </c>
      <c r="C12" s="280">
        <v>453500</v>
      </c>
      <c r="D12" s="281">
        <v>2325500</v>
      </c>
      <c r="E12" s="281">
        <v>453500</v>
      </c>
      <c r="F12" s="282">
        <v>2230000</v>
      </c>
      <c r="G12" s="283" t="s">
        <v>384</v>
      </c>
      <c r="H12" s="284">
        <v>2884906</v>
      </c>
      <c r="I12" s="285">
        <v>575154</v>
      </c>
      <c r="J12" s="283"/>
      <c r="K12" s="286"/>
      <c r="L12" s="287"/>
      <c r="M12" s="287"/>
      <c r="N12" s="277" t="s">
        <v>385</v>
      </c>
      <c r="O12" s="278">
        <f t="shared" si="0"/>
        <v>6239060</v>
      </c>
    </row>
    <row r="13" spans="1:15" x14ac:dyDescent="0.2">
      <c r="A13" s="279" t="s">
        <v>386</v>
      </c>
      <c r="B13" s="280"/>
      <c r="C13" s="280"/>
      <c r="D13" s="281"/>
      <c r="E13" s="281"/>
      <c r="F13" s="282">
        <v>2360000</v>
      </c>
      <c r="G13" s="283" t="s">
        <v>387</v>
      </c>
      <c r="H13" s="284">
        <v>2353783</v>
      </c>
      <c r="I13" s="285">
        <v>600907</v>
      </c>
      <c r="J13" s="283"/>
      <c r="K13" s="286"/>
      <c r="L13" s="287"/>
      <c r="M13" s="287"/>
      <c r="N13" s="277" t="s">
        <v>388</v>
      </c>
      <c r="O13" s="278">
        <f t="shared" si="0"/>
        <v>2954690</v>
      </c>
    </row>
    <row r="14" spans="1:15" x14ac:dyDescent="0.2">
      <c r="A14" s="279" t="s">
        <v>389</v>
      </c>
      <c r="B14" s="280">
        <v>120000</v>
      </c>
      <c r="C14" s="280">
        <v>23400</v>
      </c>
      <c r="D14" s="281">
        <v>120000</v>
      </c>
      <c r="E14" s="281">
        <v>23400</v>
      </c>
      <c r="F14" s="282">
        <v>1330000</v>
      </c>
      <c r="G14" s="283" t="s">
        <v>390</v>
      </c>
      <c r="H14" s="284">
        <v>1330000</v>
      </c>
      <c r="I14" s="285">
        <v>359100</v>
      </c>
      <c r="J14" s="283">
        <v>7875000</v>
      </c>
      <c r="K14" s="286">
        <v>2125000</v>
      </c>
      <c r="L14" s="287">
        <v>7368160</v>
      </c>
      <c r="M14" s="287">
        <v>1989403</v>
      </c>
      <c r="N14" s="277" t="s">
        <v>391</v>
      </c>
      <c r="O14" s="278">
        <f t="shared" si="0"/>
        <v>11190063</v>
      </c>
    </row>
    <row r="15" spans="1:15" x14ac:dyDescent="0.2">
      <c r="A15" s="279" t="s">
        <v>392</v>
      </c>
      <c r="B15" s="280"/>
      <c r="C15" s="280"/>
      <c r="D15" s="281"/>
      <c r="E15" s="281"/>
      <c r="F15" s="282">
        <v>1640000</v>
      </c>
      <c r="G15" s="283" t="s">
        <v>393</v>
      </c>
      <c r="H15" s="284">
        <v>1640000</v>
      </c>
      <c r="I15" s="285">
        <v>442800</v>
      </c>
      <c r="J15" s="283"/>
      <c r="K15" s="286"/>
      <c r="L15" s="287">
        <v>329921</v>
      </c>
      <c r="M15" s="287">
        <v>89079</v>
      </c>
      <c r="N15" s="277" t="s">
        <v>394</v>
      </c>
      <c r="O15" s="278">
        <f t="shared" si="0"/>
        <v>2501800</v>
      </c>
    </row>
    <row r="16" spans="1:15" x14ac:dyDescent="0.2">
      <c r="A16" s="279" t="s">
        <v>395</v>
      </c>
      <c r="B16" s="280">
        <v>2484000</v>
      </c>
      <c r="C16" s="280">
        <v>485000</v>
      </c>
      <c r="D16" s="281">
        <v>2484000</v>
      </c>
      <c r="E16" s="281">
        <v>485000</v>
      </c>
      <c r="F16" s="282">
        <v>630000</v>
      </c>
      <c r="G16" s="283" t="s">
        <v>396</v>
      </c>
      <c r="H16" s="284">
        <v>630000</v>
      </c>
      <c r="I16" s="285">
        <v>126900</v>
      </c>
      <c r="J16" s="283"/>
      <c r="K16" s="286"/>
      <c r="L16" s="287"/>
      <c r="M16" s="287"/>
      <c r="N16" s="277" t="s">
        <v>397</v>
      </c>
      <c r="O16" s="278">
        <f t="shared" si="0"/>
        <v>3725900</v>
      </c>
    </row>
    <row r="17" spans="1:15" x14ac:dyDescent="0.2">
      <c r="A17" s="279" t="s">
        <v>398</v>
      </c>
      <c r="B17" s="280">
        <v>232000</v>
      </c>
      <c r="C17" s="280">
        <v>45250</v>
      </c>
      <c r="D17" s="281">
        <v>515069</v>
      </c>
      <c r="E17" s="281">
        <v>84816</v>
      </c>
      <c r="F17" s="282">
        <v>1030000</v>
      </c>
      <c r="G17" s="283" t="s">
        <v>399</v>
      </c>
      <c r="H17" s="284">
        <v>1074883</v>
      </c>
      <c r="I17" s="285">
        <v>202759</v>
      </c>
      <c r="J17" s="283"/>
      <c r="K17" s="286"/>
      <c r="L17" s="287">
        <v>1022681</v>
      </c>
      <c r="M17" s="287">
        <v>276124</v>
      </c>
      <c r="N17" s="277" t="s">
        <v>400</v>
      </c>
      <c r="O17" s="278">
        <f t="shared" si="0"/>
        <v>3176332</v>
      </c>
    </row>
    <row r="18" spans="1:15" x14ac:dyDescent="0.2">
      <c r="A18" s="279" t="s">
        <v>401</v>
      </c>
      <c r="B18" s="280"/>
      <c r="C18" s="280"/>
      <c r="D18" s="281"/>
      <c r="E18" s="281"/>
      <c r="F18" s="282">
        <v>5600000</v>
      </c>
      <c r="G18" s="283" t="s">
        <v>402</v>
      </c>
      <c r="H18" s="284">
        <v>5310660</v>
      </c>
      <c r="I18" s="285">
        <v>1443878</v>
      </c>
      <c r="J18" s="283"/>
      <c r="K18" s="286"/>
      <c r="L18" s="287">
        <v>350000</v>
      </c>
      <c r="M18" s="287">
        <v>94500</v>
      </c>
      <c r="N18" s="277" t="s">
        <v>403</v>
      </c>
      <c r="O18" s="278">
        <f t="shared" si="0"/>
        <v>7199038</v>
      </c>
    </row>
    <row r="19" spans="1:15" x14ac:dyDescent="0.2">
      <c r="A19" s="279" t="s">
        <v>404</v>
      </c>
      <c r="B19" s="280">
        <v>2325500</v>
      </c>
      <c r="C19" s="280">
        <v>453500</v>
      </c>
      <c r="D19" s="281">
        <v>2325500</v>
      </c>
      <c r="E19" s="281">
        <v>453500</v>
      </c>
      <c r="F19" s="282">
        <v>225000</v>
      </c>
      <c r="G19" s="283" t="s">
        <v>405</v>
      </c>
      <c r="H19" s="284">
        <v>542356</v>
      </c>
      <c r="I19" s="285">
        <v>141830</v>
      </c>
      <c r="J19" s="283"/>
      <c r="K19" s="286"/>
      <c r="L19" s="287"/>
      <c r="M19" s="287"/>
      <c r="N19" s="277" t="s">
        <v>406</v>
      </c>
      <c r="O19" s="278">
        <f t="shared" si="0"/>
        <v>3463186</v>
      </c>
    </row>
    <row r="20" spans="1:15" ht="13.5" thickBot="1" x14ac:dyDescent="0.25">
      <c r="A20" s="339" t="s">
        <v>440</v>
      </c>
      <c r="B20" s="332"/>
      <c r="C20" s="332"/>
      <c r="D20" s="333">
        <v>28689318</v>
      </c>
      <c r="E20" s="333">
        <v>2268057</v>
      </c>
      <c r="F20" s="334">
        <v>0</v>
      </c>
      <c r="G20" s="332">
        <v>0</v>
      </c>
      <c r="H20" s="333">
        <v>4273532</v>
      </c>
      <c r="I20" s="335">
        <v>1125749</v>
      </c>
      <c r="J20" s="332"/>
      <c r="K20" s="336"/>
      <c r="L20" s="337">
        <v>1705823</v>
      </c>
      <c r="M20" s="337">
        <v>460572</v>
      </c>
      <c r="N20" s="338">
        <v>0</v>
      </c>
      <c r="O20" s="278">
        <f t="shared" si="0"/>
        <v>38523051</v>
      </c>
    </row>
    <row r="21" spans="1:15" ht="13.5" thickBot="1" x14ac:dyDescent="0.25">
      <c r="A21" s="288" t="s">
        <v>366</v>
      </c>
      <c r="B21" s="289">
        <v>24132000</v>
      </c>
      <c r="C21" s="289">
        <v>4705000</v>
      </c>
      <c r="D21" s="290">
        <f>SUM(D7:D20)</f>
        <v>60794631</v>
      </c>
      <c r="E21" s="290">
        <f>SUM(E7:E20)</f>
        <v>8322286</v>
      </c>
      <c r="F21" s="291">
        <v>46700000</v>
      </c>
      <c r="G21" s="289">
        <v>8000000</v>
      </c>
      <c r="H21" s="290">
        <f>SUM(H7:H20)</f>
        <v>57806866</v>
      </c>
      <c r="I21" s="292">
        <f>SUM(I7:I20)</f>
        <v>9638945</v>
      </c>
      <c r="J21" s="289">
        <v>8375000</v>
      </c>
      <c r="K21" s="289">
        <v>2260000</v>
      </c>
      <c r="L21" s="290">
        <f>SUM(L14:L20)</f>
        <v>10776585</v>
      </c>
      <c r="M21" s="290">
        <f>SUM(M14:M20)</f>
        <v>2909678</v>
      </c>
      <c r="N21" s="293">
        <v>101501135</v>
      </c>
      <c r="O21" s="294">
        <f>SUM(O7:O20)</f>
        <v>150248991</v>
      </c>
    </row>
    <row r="22" spans="1:15" ht="13.5" thickBot="1" x14ac:dyDescent="0.25">
      <c r="A22" s="295"/>
      <c r="B22" s="296"/>
      <c r="C22" s="400"/>
      <c r="D22" s="399"/>
      <c r="E22" s="292"/>
      <c r="F22" s="296"/>
      <c r="G22" s="400"/>
      <c r="H22" s="399"/>
      <c r="I22" s="292"/>
      <c r="J22" s="296"/>
      <c r="K22" s="400"/>
      <c r="L22" s="399"/>
      <c r="M22" s="292"/>
      <c r="N22" s="397"/>
      <c r="O22" s="294"/>
    </row>
    <row r="23" spans="1:15" ht="13.5" thickBot="1" x14ac:dyDescent="0.25">
      <c r="B23" s="483">
        <f>SUM(B21:C21)</f>
        <v>28837000</v>
      </c>
      <c r="C23" s="483"/>
      <c r="D23" s="483">
        <f>SUM(D21:E21)</f>
        <v>69116917</v>
      </c>
      <c r="E23" s="483"/>
      <c r="F23" s="484">
        <v>54700000</v>
      </c>
      <c r="G23" s="484"/>
      <c r="H23" s="483">
        <v>67445811</v>
      </c>
      <c r="I23" s="483"/>
      <c r="J23" s="484">
        <v>10635000</v>
      </c>
      <c r="K23" s="484"/>
      <c r="L23" s="485">
        <f>SUM(L21:M21)</f>
        <v>13686263</v>
      </c>
      <c r="M23" s="485"/>
      <c r="N23" s="398"/>
      <c r="O23" s="398">
        <f>SUM(D23+H23+L23+D26+D28+E33)</f>
        <v>188325627</v>
      </c>
    </row>
    <row r="24" spans="1:15" ht="13.5" thickTop="1" x14ac:dyDescent="0.2"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303"/>
      <c r="M24" s="303"/>
      <c r="N24" s="297"/>
      <c r="O24" s="297"/>
    </row>
    <row r="25" spans="1:15" x14ac:dyDescent="0.2">
      <c r="B25" t="s">
        <v>57</v>
      </c>
      <c r="C25" s="198"/>
      <c r="D25" s="488" t="s">
        <v>427</v>
      </c>
      <c r="E25" s="488"/>
      <c r="L25" s="304"/>
      <c r="M25" s="304"/>
    </row>
    <row r="26" spans="1:15" x14ac:dyDescent="0.2">
      <c r="A26" s="298" t="s">
        <v>407</v>
      </c>
      <c r="B26" s="476">
        <v>2833000</v>
      </c>
      <c r="C26" s="476"/>
      <c r="D26" s="477">
        <v>15070305</v>
      </c>
      <c r="E26" s="477"/>
      <c r="F26" s="297"/>
      <c r="G26" s="297"/>
      <c r="H26" s="297"/>
      <c r="I26" s="297"/>
      <c r="J26" s="297"/>
      <c r="K26" s="297"/>
      <c r="L26" s="305"/>
      <c r="M26" s="305"/>
      <c r="N26" s="297"/>
      <c r="O26" s="297"/>
    </row>
    <row r="27" spans="1:15" x14ac:dyDescent="0.2">
      <c r="A27" s="298" t="s">
        <v>408</v>
      </c>
      <c r="B27" s="476">
        <v>0</v>
      </c>
      <c r="C27" s="476"/>
      <c r="D27" s="477">
        <v>0</v>
      </c>
      <c r="E27" s="477"/>
      <c r="F27" s="297"/>
      <c r="G27" s="297"/>
      <c r="H27" s="297"/>
      <c r="I27" s="297"/>
      <c r="J27" s="297" t="s">
        <v>409</v>
      </c>
      <c r="K27" s="297"/>
      <c r="L27" s="306"/>
      <c r="M27" s="305"/>
      <c r="N27" s="297"/>
      <c r="O27" s="297"/>
    </row>
    <row r="28" spans="1:15" x14ac:dyDescent="0.2">
      <c r="A28" s="299" t="s">
        <v>442</v>
      </c>
      <c r="B28" s="476">
        <v>0</v>
      </c>
      <c r="C28" s="476"/>
      <c r="D28" s="477">
        <v>0</v>
      </c>
      <c r="E28" s="477"/>
      <c r="F28" s="297"/>
      <c r="G28" s="297"/>
      <c r="H28" s="297"/>
      <c r="I28" s="297"/>
      <c r="J28" s="297"/>
      <c r="K28" s="297"/>
      <c r="L28" s="297"/>
      <c r="M28" s="297"/>
      <c r="N28" s="297"/>
      <c r="O28" s="297"/>
    </row>
    <row r="29" spans="1:15" x14ac:dyDescent="0.2">
      <c r="A29" s="298" t="s">
        <v>410</v>
      </c>
      <c r="B29" s="476">
        <v>0</v>
      </c>
      <c r="C29" s="476"/>
      <c r="D29" s="477">
        <v>0</v>
      </c>
      <c r="E29" s="477"/>
      <c r="F29" s="297"/>
      <c r="G29" s="297"/>
      <c r="H29" s="297" t="s">
        <v>411</v>
      </c>
      <c r="I29" s="297"/>
      <c r="J29" s="297"/>
      <c r="K29" s="297"/>
      <c r="L29" s="297"/>
      <c r="M29" s="297"/>
      <c r="N29" s="297"/>
      <c r="O29" s="297"/>
    </row>
    <row r="30" spans="1:15" x14ac:dyDescent="0.2">
      <c r="A30" s="298" t="s">
        <v>412</v>
      </c>
      <c r="B30" s="476">
        <v>0</v>
      </c>
      <c r="C30" s="476"/>
      <c r="D30" s="477">
        <v>0</v>
      </c>
      <c r="E30" s="477"/>
      <c r="F30" s="297"/>
      <c r="G30" s="297"/>
      <c r="H30" s="297"/>
      <c r="I30" s="297"/>
      <c r="J30" s="297"/>
      <c r="K30" s="297"/>
      <c r="L30" s="297"/>
      <c r="M30" s="297"/>
      <c r="N30" s="297"/>
      <c r="O30" s="297"/>
    </row>
    <row r="31" spans="1:15" x14ac:dyDescent="0.2">
      <c r="A31" s="299" t="s">
        <v>441</v>
      </c>
      <c r="B31" s="476">
        <v>0</v>
      </c>
      <c r="C31" s="476"/>
      <c r="D31" s="477"/>
      <c r="E31" s="477"/>
      <c r="F31" s="297"/>
      <c r="G31" s="297"/>
      <c r="H31" s="297"/>
      <c r="I31" s="297"/>
      <c r="J31" s="297"/>
      <c r="K31" s="297"/>
      <c r="L31" s="297"/>
      <c r="M31" s="297"/>
      <c r="N31" s="297"/>
      <c r="O31" s="297"/>
    </row>
    <row r="32" spans="1:15" x14ac:dyDescent="0.2">
      <c r="A32" s="298" t="s">
        <v>413</v>
      </c>
      <c r="B32" s="476">
        <v>0</v>
      </c>
      <c r="C32" s="476"/>
      <c r="D32" s="477">
        <v>0</v>
      </c>
      <c r="E32" s="477"/>
      <c r="F32" s="297"/>
      <c r="G32" s="297"/>
      <c r="H32" s="297"/>
      <c r="I32" s="297"/>
      <c r="J32" s="297"/>
      <c r="K32" s="297"/>
      <c r="L32" s="297"/>
      <c r="M32" s="297"/>
      <c r="N32" s="297"/>
      <c r="O32" s="297"/>
    </row>
    <row r="33" spans="1:15" x14ac:dyDescent="0.2">
      <c r="A33" s="299" t="s">
        <v>359</v>
      </c>
      <c r="B33" s="300"/>
      <c r="C33" s="300">
        <v>7721000</v>
      </c>
      <c r="D33" s="301"/>
      <c r="E33" s="301">
        <v>23006331</v>
      </c>
      <c r="F33" s="297"/>
      <c r="G33" s="297"/>
      <c r="H33" s="297"/>
      <c r="I33" s="297"/>
      <c r="J33" s="297"/>
      <c r="K33" s="297"/>
      <c r="L33" s="297"/>
      <c r="M33" s="297"/>
      <c r="N33" s="297"/>
      <c r="O33" s="297"/>
    </row>
    <row r="34" spans="1:15" x14ac:dyDescent="0.2">
      <c r="A34" s="302"/>
      <c r="B34" s="478"/>
      <c r="C34" s="478"/>
      <c r="D34" s="479"/>
      <c r="E34" s="479"/>
      <c r="F34" s="297"/>
      <c r="G34" s="297"/>
      <c r="H34" s="297"/>
      <c r="I34" s="297"/>
      <c r="J34" s="297"/>
      <c r="K34" s="297"/>
      <c r="L34" s="297"/>
      <c r="M34" s="297"/>
      <c r="N34" s="297"/>
      <c r="O34" s="297"/>
    </row>
    <row r="35" spans="1:15" x14ac:dyDescent="0.2"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</row>
    <row r="36" spans="1:15" x14ac:dyDescent="0.2"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</row>
  </sheetData>
  <mergeCells count="38">
    <mergeCell ref="L4:M4"/>
    <mergeCell ref="B4:C4"/>
    <mergeCell ref="D4:E4"/>
    <mergeCell ref="F4:G4"/>
    <mergeCell ref="H4:I4"/>
    <mergeCell ref="J4:K4"/>
    <mergeCell ref="D25:E25"/>
    <mergeCell ref="B26:C26"/>
    <mergeCell ref="D26:E26"/>
    <mergeCell ref="B27:C27"/>
    <mergeCell ref="A5:A6"/>
    <mergeCell ref="C5:C6"/>
    <mergeCell ref="E5:E6"/>
    <mergeCell ref="D27:E27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1"/>
  <sheetViews>
    <sheetView workbookViewId="0"/>
  </sheetViews>
  <sheetFormatPr defaultRowHeight="12.75" x14ac:dyDescent="0.2"/>
  <cols>
    <col min="1" max="1" width="4.28515625" customWidth="1"/>
    <col min="2" max="2" width="51.7109375" customWidth="1"/>
    <col min="3" max="4" width="17" customWidth="1"/>
    <col min="5" max="5" width="14.7109375" bestFit="1" customWidth="1"/>
  </cols>
  <sheetData>
    <row r="1" spans="1:4" x14ac:dyDescent="0.2">
      <c r="A1" t="s">
        <v>544</v>
      </c>
    </row>
    <row r="3" spans="1:4" ht="15" x14ac:dyDescent="0.2">
      <c r="A3" s="492" t="s">
        <v>457</v>
      </c>
      <c r="B3" s="492"/>
      <c r="C3" s="492"/>
    </row>
    <row r="4" spans="1:4" x14ac:dyDescent="0.2">
      <c r="A4" s="224"/>
      <c r="B4" s="224"/>
      <c r="C4" s="224"/>
    </row>
    <row r="5" spans="1:4" ht="45.75" thickBot="1" x14ac:dyDescent="0.3">
      <c r="A5" s="224"/>
      <c r="B5" s="224"/>
      <c r="C5" s="401" t="s">
        <v>451</v>
      </c>
      <c r="D5" s="326" t="s">
        <v>500</v>
      </c>
    </row>
    <row r="6" spans="1:4" ht="16.5" thickTop="1" thickBot="1" x14ac:dyDescent="0.3">
      <c r="A6" s="493" t="s">
        <v>325</v>
      </c>
      <c r="B6" s="494"/>
      <c r="C6" s="495"/>
      <c r="D6" s="235"/>
    </row>
    <row r="7" spans="1:4" ht="16.5" thickTop="1" thickBot="1" x14ac:dyDescent="0.3">
      <c r="A7" s="226" t="s">
        <v>10</v>
      </c>
      <c r="B7" s="227" t="s">
        <v>326</v>
      </c>
      <c r="C7" s="228">
        <v>29640</v>
      </c>
      <c r="D7" s="228">
        <v>56075</v>
      </c>
    </row>
    <row r="8" spans="1:4" ht="16.5" thickTop="1" thickBot="1" x14ac:dyDescent="0.3">
      <c r="A8" s="226" t="s">
        <v>13</v>
      </c>
      <c r="B8" s="229" t="s">
        <v>452</v>
      </c>
      <c r="C8" s="230">
        <v>33754600</v>
      </c>
      <c r="D8" s="228">
        <v>40932682</v>
      </c>
    </row>
    <row r="9" spans="1:4" ht="16.5" thickTop="1" thickBot="1" x14ac:dyDescent="0.3">
      <c r="A9" s="226"/>
      <c r="B9" s="231" t="s">
        <v>453</v>
      </c>
      <c r="C9" s="232">
        <v>5955000</v>
      </c>
      <c r="D9" s="230">
        <v>0</v>
      </c>
    </row>
    <row r="10" spans="1:4" ht="16.5" thickTop="1" thickBot="1" x14ac:dyDescent="0.3">
      <c r="A10" s="226"/>
      <c r="B10" s="231" t="s">
        <v>501</v>
      </c>
      <c r="C10" s="232">
        <v>0</v>
      </c>
      <c r="D10" s="232">
        <v>4282699</v>
      </c>
    </row>
    <row r="11" spans="1:4" ht="16.5" thickTop="1" thickBot="1" x14ac:dyDescent="0.3">
      <c r="A11" s="226" t="s">
        <v>14</v>
      </c>
      <c r="B11" s="231" t="s">
        <v>327</v>
      </c>
      <c r="C11" s="232">
        <v>438760</v>
      </c>
      <c r="D11" s="327">
        <v>3718585</v>
      </c>
    </row>
    <row r="12" spans="1:4" ht="16.5" thickTop="1" thickBot="1" x14ac:dyDescent="0.3">
      <c r="A12" s="233"/>
      <c r="B12" s="234" t="s">
        <v>328</v>
      </c>
      <c r="C12" s="235">
        <f>SUM(C7:C11)</f>
        <v>40178000</v>
      </c>
      <c r="D12" s="235">
        <f>SUM(D7:D11)</f>
        <v>48990041</v>
      </c>
    </row>
    <row r="13" spans="1:4" ht="16.5" thickTop="1" thickBot="1" x14ac:dyDescent="0.3">
      <c r="A13" s="224"/>
      <c r="B13" s="225"/>
      <c r="C13" s="236"/>
      <c r="D13" s="235"/>
    </row>
    <row r="14" spans="1:4" ht="16.5" thickTop="1" thickBot="1" x14ac:dyDescent="0.3">
      <c r="A14" s="493" t="s">
        <v>329</v>
      </c>
      <c r="B14" s="494"/>
      <c r="C14" s="495"/>
      <c r="D14" s="232"/>
    </row>
    <row r="15" spans="1:4" ht="16.5" thickTop="1" thickBot="1" x14ac:dyDescent="0.3">
      <c r="A15" s="237" t="s">
        <v>10</v>
      </c>
      <c r="B15" s="238" t="s">
        <v>330</v>
      </c>
      <c r="C15" s="239">
        <v>25303680</v>
      </c>
      <c r="D15" s="239">
        <v>23939856</v>
      </c>
    </row>
    <row r="16" spans="1:4" ht="15.75" thickTop="1" x14ac:dyDescent="0.25">
      <c r="A16" s="368" t="s">
        <v>13</v>
      </c>
      <c r="B16" s="369" t="s">
        <v>502</v>
      </c>
      <c r="C16" s="370">
        <v>0</v>
      </c>
      <c r="D16" s="370">
        <v>1161150</v>
      </c>
    </row>
    <row r="17" spans="1:4" ht="15" x14ac:dyDescent="0.25">
      <c r="A17" s="368" t="s">
        <v>14</v>
      </c>
      <c r="B17" s="369" t="s">
        <v>503</v>
      </c>
      <c r="C17" s="370">
        <v>0</v>
      </c>
      <c r="D17" s="370">
        <v>1592000</v>
      </c>
    </row>
    <row r="18" spans="1:4" ht="15" x14ac:dyDescent="0.2">
      <c r="A18" s="240" t="s">
        <v>15</v>
      </c>
      <c r="B18" s="241" t="s">
        <v>331</v>
      </c>
      <c r="C18" s="242">
        <v>1452847</v>
      </c>
      <c r="D18" s="242">
        <v>1452847</v>
      </c>
    </row>
    <row r="19" spans="1:4" ht="15.75" thickBot="1" x14ac:dyDescent="0.25">
      <c r="A19" s="246" t="s">
        <v>16</v>
      </c>
      <c r="B19" s="247" t="s">
        <v>454</v>
      </c>
      <c r="C19" s="248">
        <v>121705</v>
      </c>
      <c r="D19" s="248">
        <v>121705</v>
      </c>
    </row>
    <row r="20" spans="1:4" ht="16.5" thickTop="1" thickBot="1" x14ac:dyDescent="0.3">
      <c r="A20" s="237" t="s">
        <v>18</v>
      </c>
      <c r="B20" s="238" t="s">
        <v>332</v>
      </c>
      <c r="C20" s="239">
        <f>SUM(C18+C19)</f>
        <v>1574552</v>
      </c>
      <c r="D20" s="239">
        <f>SUM(D18+D19)</f>
        <v>1574552</v>
      </c>
    </row>
    <row r="21" spans="1:4" ht="16.5" thickTop="1" thickBot="1" x14ac:dyDescent="0.3">
      <c r="A21" s="237" t="s">
        <v>20</v>
      </c>
      <c r="B21" s="238" t="s">
        <v>333</v>
      </c>
      <c r="C21" s="239">
        <v>0</v>
      </c>
      <c r="D21" s="239">
        <v>239585</v>
      </c>
    </row>
    <row r="22" spans="1:4" ht="16.5" thickTop="1" thickBot="1" x14ac:dyDescent="0.3">
      <c r="A22" s="237" t="s">
        <v>22</v>
      </c>
      <c r="B22" s="238" t="s">
        <v>504</v>
      </c>
      <c r="C22" s="239">
        <v>0</v>
      </c>
      <c r="D22" s="239">
        <v>459647</v>
      </c>
    </row>
    <row r="23" spans="1:4" ht="16.5" thickTop="1" thickBot="1" x14ac:dyDescent="0.3">
      <c r="A23" s="237" t="s">
        <v>24</v>
      </c>
      <c r="B23" s="238" t="s">
        <v>505</v>
      </c>
      <c r="C23" s="239">
        <v>0</v>
      </c>
      <c r="D23" s="239">
        <v>95000</v>
      </c>
    </row>
    <row r="24" spans="1:4" ht="16.5" thickTop="1" thickBot="1" x14ac:dyDescent="0.3">
      <c r="A24" s="237" t="s">
        <v>28</v>
      </c>
      <c r="B24" s="238" t="s">
        <v>506</v>
      </c>
      <c r="C24" s="239">
        <v>0</v>
      </c>
      <c r="D24" s="239">
        <v>5480155</v>
      </c>
    </row>
    <row r="25" spans="1:4" ht="16.5" thickTop="1" thickBot="1" x14ac:dyDescent="0.3">
      <c r="A25" s="237" t="s">
        <v>334</v>
      </c>
      <c r="B25" s="238" t="s">
        <v>335</v>
      </c>
      <c r="C25" s="239">
        <f>SUM(C15,C20,C21)</f>
        <v>26878232</v>
      </c>
      <c r="D25" s="239">
        <f>SUM(D15,D20,D21)+D16+D17+D22+D23+D24</f>
        <v>34541945</v>
      </c>
    </row>
    <row r="26" spans="1:4" ht="15.75" thickTop="1" x14ac:dyDescent="0.2">
      <c r="A26" s="240" t="s">
        <v>15</v>
      </c>
      <c r="B26" s="241" t="s">
        <v>336</v>
      </c>
      <c r="C26" s="242">
        <v>4934217</v>
      </c>
      <c r="D26" s="242">
        <v>5825665</v>
      </c>
    </row>
    <row r="27" spans="1:4" ht="15.75" thickBot="1" x14ac:dyDescent="0.25">
      <c r="A27" s="246" t="s">
        <v>16</v>
      </c>
      <c r="B27" s="247" t="s">
        <v>337</v>
      </c>
      <c r="C27" s="248">
        <v>543220</v>
      </c>
      <c r="D27" s="248">
        <v>543220</v>
      </c>
    </row>
    <row r="28" spans="1:4" ht="16.5" thickTop="1" thickBot="1" x14ac:dyDescent="0.3">
      <c r="A28" s="237" t="s">
        <v>338</v>
      </c>
      <c r="B28" s="238" t="s">
        <v>339</v>
      </c>
      <c r="C28" s="239">
        <f>SUM(C26,C27)</f>
        <v>5477437</v>
      </c>
      <c r="D28" s="239">
        <f>SUM(D26,D27)</f>
        <v>6368885</v>
      </c>
    </row>
    <row r="29" spans="1:4" ht="15.75" thickTop="1" x14ac:dyDescent="0.2">
      <c r="A29" s="240"/>
      <c r="B29" s="241" t="s">
        <v>340</v>
      </c>
      <c r="C29" s="242">
        <v>150000</v>
      </c>
      <c r="D29" s="242">
        <v>150000</v>
      </c>
    </row>
    <row r="30" spans="1:4" ht="15.75" thickBot="1" x14ac:dyDescent="0.25">
      <c r="A30" s="246"/>
      <c r="B30" s="247" t="s">
        <v>341</v>
      </c>
      <c r="C30" s="248">
        <v>1300000</v>
      </c>
      <c r="D30" s="248">
        <v>1338967</v>
      </c>
    </row>
    <row r="31" spans="1:4" ht="16.5" thickTop="1" thickBot="1" x14ac:dyDescent="0.3">
      <c r="A31" s="237" t="s">
        <v>18</v>
      </c>
      <c r="B31" s="238" t="s">
        <v>342</v>
      </c>
      <c r="C31" s="239">
        <v>1450000</v>
      </c>
      <c r="D31" s="239">
        <f>SUM(D29:D30)</f>
        <v>1488967</v>
      </c>
    </row>
    <row r="32" spans="1:4" ht="15.75" thickTop="1" x14ac:dyDescent="0.2">
      <c r="A32" s="240"/>
      <c r="B32" s="241" t="s">
        <v>343</v>
      </c>
      <c r="C32" s="242">
        <v>600000</v>
      </c>
      <c r="D32" s="242">
        <v>41250</v>
      </c>
    </row>
    <row r="33" spans="1:5" ht="15.75" thickBot="1" x14ac:dyDescent="0.25">
      <c r="A33" s="246"/>
      <c r="B33" s="247" t="s">
        <v>344</v>
      </c>
      <c r="C33" s="248">
        <v>200000</v>
      </c>
      <c r="D33" s="248">
        <v>164884</v>
      </c>
    </row>
    <row r="34" spans="1:5" ht="16.5" thickTop="1" thickBot="1" x14ac:dyDescent="0.3">
      <c r="A34" s="237" t="s">
        <v>20</v>
      </c>
      <c r="B34" s="238" t="s">
        <v>345</v>
      </c>
      <c r="C34" s="239">
        <v>800000</v>
      </c>
      <c r="D34" s="239">
        <f>SUM(D32:D33)</f>
        <v>206134</v>
      </c>
    </row>
    <row r="35" spans="1:5" ht="15.75" thickTop="1" x14ac:dyDescent="0.2">
      <c r="A35" s="240"/>
      <c r="B35" s="241" t="s">
        <v>118</v>
      </c>
      <c r="C35" s="242">
        <v>700000</v>
      </c>
      <c r="D35" s="242">
        <v>902969</v>
      </c>
    </row>
    <row r="36" spans="1:5" ht="15" x14ac:dyDescent="0.2">
      <c r="A36" s="243"/>
      <c r="B36" s="244" t="s">
        <v>346</v>
      </c>
      <c r="C36" s="245">
        <v>200000</v>
      </c>
      <c r="D36" s="245">
        <v>57171</v>
      </c>
    </row>
    <row r="37" spans="1:5" ht="15" x14ac:dyDescent="0.2">
      <c r="A37" s="243"/>
      <c r="B37" s="244" t="s">
        <v>455</v>
      </c>
      <c r="C37" s="245">
        <v>200000</v>
      </c>
      <c r="D37" s="245">
        <v>200000</v>
      </c>
    </row>
    <row r="38" spans="1:5" ht="15" x14ac:dyDescent="0.2">
      <c r="A38" s="243"/>
      <c r="B38" s="244" t="s">
        <v>456</v>
      </c>
      <c r="C38" s="245">
        <v>1650000</v>
      </c>
      <c r="D38" s="245">
        <v>1100000</v>
      </c>
    </row>
    <row r="39" spans="1:5" ht="15" x14ac:dyDescent="0.2">
      <c r="A39" s="243"/>
      <c r="B39" s="244" t="s">
        <v>347</v>
      </c>
      <c r="C39" s="245">
        <v>700000</v>
      </c>
      <c r="D39" s="245">
        <v>700000</v>
      </c>
    </row>
    <row r="40" spans="1:5" ht="15" x14ac:dyDescent="0.2">
      <c r="A40" s="243"/>
      <c r="B40" s="244" t="s">
        <v>348</v>
      </c>
      <c r="C40" s="245">
        <v>300000</v>
      </c>
      <c r="D40" s="245">
        <v>300000</v>
      </c>
    </row>
    <row r="41" spans="1:5" ht="15" x14ac:dyDescent="0.2">
      <c r="A41" s="243"/>
      <c r="B41" s="244" t="s">
        <v>349</v>
      </c>
      <c r="C41" s="245">
        <v>200000</v>
      </c>
      <c r="D41" s="245">
        <v>200000</v>
      </c>
    </row>
    <row r="42" spans="1:5" ht="15" x14ac:dyDescent="0.2">
      <c r="A42" s="243"/>
      <c r="B42" s="244" t="s">
        <v>350</v>
      </c>
      <c r="C42" s="245">
        <v>60000</v>
      </c>
      <c r="D42" s="245">
        <v>60000</v>
      </c>
    </row>
    <row r="43" spans="1:5" ht="15.75" thickBot="1" x14ac:dyDescent="0.25">
      <c r="A43" s="246"/>
      <c r="B43" s="247" t="s">
        <v>351</v>
      </c>
      <c r="C43" s="248">
        <v>61331</v>
      </c>
      <c r="D43" s="248">
        <v>1552040</v>
      </c>
      <c r="E43" s="371"/>
    </row>
    <row r="44" spans="1:5" ht="16.5" thickTop="1" thickBot="1" x14ac:dyDescent="0.3">
      <c r="A44" s="249" t="s">
        <v>22</v>
      </c>
      <c r="B44" s="234" t="s">
        <v>352</v>
      </c>
      <c r="C44" s="250">
        <f>SUM(C35:C43)</f>
        <v>4071331</v>
      </c>
      <c r="D44" s="250">
        <f>SUM(D35:D43)</f>
        <v>5072180</v>
      </c>
    </row>
    <row r="45" spans="1:5" ht="16.5" thickTop="1" thickBot="1" x14ac:dyDescent="0.3">
      <c r="A45" s="249" t="s">
        <v>24</v>
      </c>
      <c r="B45" s="234" t="s">
        <v>353</v>
      </c>
      <c r="C45" s="250">
        <v>100000</v>
      </c>
      <c r="D45" s="250">
        <v>175743</v>
      </c>
    </row>
    <row r="46" spans="1:5" ht="16.5" thickTop="1" thickBot="1" x14ac:dyDescent="0.3">
      <c r="A46" s="249" t="s">
        <v>28</v>
      </c>
      <c r="B46" s="234" t="s">
        <v>354</v>
      </c>
      <c r="C46" s="250">
        <v>1400000</v>
      </c>
      <c r="D46" s="250">
        <v>1067853</v>
      </c>
    </row>
    <row r="47" spans="1:5" ht="16.5" thickTop="1" thickBot="1" x14ac:dyDescent="0.3">
      <c r="A47" s="249" t="s">
        <v>30</v>
      </c>
      <c r="B47" s="234" t="s">
        <v>126</v>
      </c>
      <c r="C47" s="250">
        <v>1000</v>
      </c>
      <c r="D47" s="250">
        <v>9</v>
      </c>
    </row>
    <row r="48" spans="1:5" ht="16.5" thickTop="1" thickBot="1" x14ac:dyDescent="0.3">
      <c r="A48" s="249" t="s">
        <v>355</v>
      </c>
      <c r="B48" s="234" t="s">
        <v>356</v>
      </c>
      <c r="C48" s="250">
        <f>SUM(C31,C34,C44,C45,C46,C47)</f>
        <v>7822331</v>
      </c>
      <c r="D48" s="250">
        <f>SUM(D31,D34,D44,D45,D46,D47)</f>
        <v>8010886</v>
      </c>
    </row>
    <row r="49" spans="1:4" ht="16.5" thickTop="1" thickBot="1" x14ac:dyDescent="0.3">
      <c r="A49" s="249" t="s">
        <v>507</v>
      </c>
      <c r="B49" s="234" t="s">
        <v>508</v>
      </c>
      <c r="C49" s="250">
        <v>0</v>
      </c>
      <c r="D49" s="250">
        <v>41825</v>
      </c>
    </row>
    <row r="50" spans="1:4" ht="16.5" thickTop="1" thickBot="1" x14ac:dyDescent="0.3">
      <c r="A50" s="249" t="s">
        <v>509</v>
      </c>
      <c r="B50" s="234" t="s">
        <v>510</v>
      </c>
      <c r="C50" s="250">
        <v>0</v>
      </c>
      <c r="D50" s="250">
        <v>26500</v>
      </c>
    </row>
    <row r="51" spans="1:4" ht="16.5" thickTop="1" thickBot="1" x14ac:dyDescent="0.3">
      <c r="A51" s="249"/>
      <c r="B51" s="234" t="s">
        <v>357</v>
      </c>
      <c r="C51" s="250">
        <f>SUM(C25,C28,C48)</f>
        <v>40178000</v>
      </c>
      <c r="D51" s="250">
        <f>SUM(D25,D28,D48)+D49+D50</f>
        <v>48990041</v>
      </c>
    </row>
    <row r="52" spans="1:4" ht="15.75" thickTop="1" x14ac:dyDescent="0.2">
      <c r="A52" s="378"/>
      <c r="B52" s="379"/>
      <c r="C52" s="377"/>
      <c r="D52" s="377"/>
    </row>
    <row r="53" spans="1:4" ht="15" x14ac:dyDescent="0.2">
      <c r="A53" s="372"/>
      <c r="B53" s="375"/>
      <c r="C53" s="376"/>
      <c r="D53" s="376"/>
    </row>
    <row r="54" spans="1:4" ht="15" x14ac:dyDescent="0.2">
      <c r="A54" s="372"/>
      <c r="B54" s="375"/>
      <c r="C54" s="376"/>
      <c r="D54" s="376"/>
    </row>
    <row r="55" spans="1:4" ht="15" x14ac:dyDescent="0.25">
      <c r="A55" s="372"/>
      <c r="B55" s="373"/>
      <c r="C55" s="374"/>
      <c r="D55" s="374"/>
    </row>
    <row r="56" spans="1:4" ht="15" x14ac:dyDescent="0.25">
      <c r="A56" s="372"/>
      <c r="B56" s="373"/>
      <c r="C56" s="374"/>
      <c r="D56" s="374"/>
    </row>
    <row r="57" spans="1:4" ht="15" x14ac:dyDescent="0.25">
      <c r="A57" s="372"/>
      <c r="B57" s="373"/>
      <c r="C57" s="374"/>
      <c r="D57" s="374"/>
    </row>
    <row r="58" spans="1:4" ht="15" x14ac:dyDescent="0.25">
      <c r="A58" s="372"/>
      <c r="B58" s="373"/>
      <c r="C58" s="374"/>
      <c r="D58" s="374"/>
    </row>
    <row r="59" spans="1:4" ht="15" x14ac:dyDescent="0.25">
      <c r="A59" s="372"/>
      <c r="B59" s="373"/>
      <c r="C59" s="374"/>
      <c r="D59" s="374"/>
    </row>
    <row r="60" spans="1:4" ht="15" x14ac:dyDescent="0.25">
      <c r="A60" s="372"/>
      <c r="B60" s="373"/>
      <c r="C60" s="374"/>
      <c r="D60" s="374"/>
    </row>
    <row r="61" spans="1:4" ht="15" x14ac:dyDescent="0.25">
      <c r="A61" s="372"/>
      <c r="B61" s="373"/>
      <c r="C61" s="374"/>
      <c r="D61" s="374"/>
    </row>
  </sheetData>
  <mergeCells count="3">
    <mergeCell ref="A3:C3"/>
    <mergeCell ref="A6:C6"/>
    <mergeCell ref="A14:C14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8"/>
  <sheetViews>
    <sheetView workbookViewId="0"/>
  </sheetViews>
  <sheetFormatPr defaultRowHeight="12.75" x14ac:dyDescent="0.2"/>
  <cols>
    <col min="1" max="1" width="46.7109375" customWidth="1"/>
    <col min="2" max="2" width="15" customWidth="1"/>
    <col min="3" max="3" width="15.28515625" customWidth="1"/>
  </cols>
  <sheetData>
    <row r="1" spans="1:3" x14ac:dyDescent="0.2">
      <c r="A1" t="s">
        <v>543</v>
      </c>
    </row>
    <row r="3" spans="1:3" ht="15.75" x14ac:dyDescent="0.25">
      <c r="A3" s="490" t="s">
        <v>306</v>
      </c>
      <c r="B3" s="490"/>
    </row>
    <row r="4" spans="1:3" ht="15.75" x14ac:dyDescent="0.25">
      <c r="A4" s="490" t="s">
        <v>511</v>
      </c>
      <c r="B4" s="490"/>
    </row>
    <row r="7" spans="1:3" ht="16.5" thickBot="1" x14ac:dyDescent="0.3">
      <c r="C7" s="382"/>
    </row>
    <row r="8" spans="1:3" ht="31.5" thickTop="1" thickBot="1" x14ac:dyDescent="0.25">
      <c r="A8" s="381"/>
      <c r="B8" s="383" t="s">
        <v>432</v>
      </c>
      <c r="C8" s="380" t="s">
        <v>541</v>
      </c>
    </row>
    <row r="9" spans="1:3" ht="17.25" thickTop="1" thickBot="1" x14ac:dyDescent="0.3">
      <c r="A9" s="310" t="s">
        <v>415</v>
      </c>
      <c r="B9" s="341"/>
      <c r="C9" s="341"/>
    </row>
    <row r="10" spans="1:3" ht="16.5" thickTop="1" thickBot="1" x14ac:dyDescent="0.25">
      <c r="A10" s="308" t="s">
        <v>458</v>
      </c>
      <c r="B10" s="309">
        <v>16697</v>
      </c>
      <c r="C10" s="309">
        <v>16697</v>
      </c>
    </row>
    <row r="11" spans="1:3" ht="15.75" thickBot="1" x14ac:dyDescent="0.25">
      <c r="A11" s="307" t="s">
        <v>459</v>
      </c>
      <c r="B11" s="312">
        <v>25278967</v>
      </c>
      <c r="C11" s="312">
        <v>26761589</v>
      </c>
    </row>
    <row r="12" spans="1:3" ht="16.5" thickBot="1" x14ac:dyDescent="0.3">
      <c r="A12" s="342" t="s">
        <v>460</v>
      </c>
      <c r="B12" s="343">
        <v>0</v>
      </c>
      <c r="C12" s="343">
        <v>0</v>
      </c>
    </row>
    <row r="13" spans="1:3" ht="16.5" thickTop="1" thickBot="1" x14ac:dyDescent="0.25">
      <c r="A13" s="344" t="s">
        <v>461</v>
      </c>
      <c r="B13" s="345">
        <v>1304336</v>
      </c>
      <c r="C13" s="345">
        <v>1162776</v>
      </c>
    </row>
    <row r="14" spans="1:3" ht="17.25" thickTop="1" thickBot="1" x14ac:dyDescent="0.3">
      <c r="A14" s="323" t="s">
        <v>462</v>
      </c>
      <c r="B14" s="324">
        <f>SUM(B10:B13)</f>
        <v>26600000</v>
      </c>
      <c r="C14" s="324">
        <f>SUM(C10:C13)</f>
        <v>27941062</v>
      </c>
    </row>
    <row r="15" spans="1:3" ht="17.25" thickTop="1" thickBot="1" x14ac:dyDescent="0.3">
      <c r="A15" s="310" t="s">
        <v>329</v>
      </c>
      <c r="B15" s="314"/>
      <c r="C15" s="314"/>
    </row>
    <row r="16" spans="1:3" ht="16.5" thickTop="1" thickBot="1" x14ac:dyDescent="0.25">
      <c r="A16" s="308" t="s">
        <v>463</v>
      </c>
      <c r="B16" s="316">
        <v>19406500</v>
      </c>
      <c r="C16" s="316">
        <v>19778172</v>
      </c>
    </row>
    <row r="17" spans="1:3" ht="15.75" thickBot="1" x14ac:dyDescent="0.25">
      <c r="A17" s="308" t="s">
        <v>514</v>
      </c>
      <c r="B17" s="316">
        <v>0</v>
      </c>
      <c r="C17" s="316">
        <v>904540</v>
      </c>
    </row>
    <row r="18" spans="1:3" ht="15.75" thickBot="1" x14ac:dyDescent="0.25">
      <c r="A18" s="308" t="s">
        <v>464</v>
      </c>
      <c r="B18" s="316">
        <v>360000</v>
      </c>
      <c r="C18" s="316">
        <v>335000</v>
      </c>
    </row>
    <row r="19" spans="1:3" ht="15.75" thickBot="1" x14ac:dyDescent="0.25">
      <c r="A19" s="308" t="s">
        <v>512</v>
      </c>
      <c r="B19" s="316">
        <v>0</v>
      </c>
      <c r="C19" s="316">
        <v>36330</v>
      </c>
    </row>
    <row r="20" spans="1:3" ht="15.75" thickBot="1" x14ac:dyDescent="0.25">
      <c r="A20" s="308" t="s">
        <v>513</v>
      </c>
      <c r="B20" s="316">
        <v>0</v>
      </c>
      <c r="C20" s="316">
        <v>166006</v>
      </c>
    </row>
    <row r="21" spans="1:3" ht="16.5" thickBot="1" x14ac:dyDescent="0.3">
      <c r="A21" s="346" t="s">
        <v>465</v>
      </c>
      <c r="B21" s="315">
        <f>SUM(B16:B20)</f>
        <v>19766500</v>
      </c>
      <c r="C21" s="315">
        <f>SUM(C16:C20)</f>
        <v>21220048</v>
      </c>
    </row>
    <row r="22" spans="1:3" ht="15.75" thickBot="1" x14ac:dyDescent="0.25">
      <c r="A22" s="307" t="s">
        <v>466</v>
      </c>
      <c r="B22" s="312">
        <v>3784300</v>
      </c>
      <c r="C22" s="312">
        <v>3683960</v>
      </c>
    </row>
    <row r="23" spans="1:3" ht="15.75" thickBot="1" x14ac:dyDescent="0.25">
      <c r="A23" s="307" t="s">
        <v>467</v>
      </c>
      <c r="B23" s="312">
        <v>124200</v>
      </c>
      <c r="C23" s="312">
        <v>115575</v>
      </c>
    </row>
    <row r="24" spans="1:3" ht="16.5" thickBot="1" x14ac:dyDescent="0.3">
      <c r="A24" s="347" t="s">
        <v>468</v>
      </c>
      <c r="B24" s="348">
        <f>SUM(B23)+B22</f>
        <v>3908500</v>
      </c>
      <c r="C24" s="348">
        <f>SUM(C23)+C22</f>
        <v>3799535</v>
      </c>
    </row>
    <row r="25" spans="1:3" ht="15.75" thickBot="1" x14ac:dyDescent="0.25">
      <c r="A25" s="307" t="s">
        <v>469</v>
      </c>
      <c r="B25" s="312">
        <v>200000</v>
      </c>
      <c r="C25" s="312">
        <v>624637</v>
      </c>
    </row>
    <row r="26" spans="1:3" ht="15.75" thickBot="1" x14ac:dyDescent="0.25">
      <c r="A26" s="307" t="s">
        <v>470</v>
      </c>
      <c r="B26" s="312">
        <v>100000</v>
      </c>
      <c r="C26" s="312">
        <v>166394</v>
      </c>
    </row>
    <row r="27" spans="1:3" ht="15.75" thickBot="1" x14ac:dyDescent="0.25">
      <c r="A27" s="307" t="s">
        <v>471</v>
      </c>
      <c r="B27" s="312">
        <v>800000</v>
      </c>
      <c r="C27" s="312">
        <v>709595</v>
      </c>
    </row>
    <row r="28" spans="1:3" ht="15.75" thickBot="1" x14ac:dyDescent="0.25">
      <c r="A28" s="307" t="s">
        <v>472</v>
      </c>
      <c r="B28" s="312">
        <v>200000</v>
      </c>
      <c r="C28" s="312">
        <v>8000</v>
      </c>
    </row>
    <row r="29" spans="1:3" ht="15.75" thickBot="1" x14ac:dyDescent="0.25">
      <c r="A29" s="307" t="s">
        <v>473</v>
      </c>
      <c r="B29" s="312">
        <v>700000</v>
      </c>
      <c r="C29" s="312">
        <v>629102</v>
      </c>
    </row>
    <row r="30" spans="1:3" ht="15.75" thickBot="1" x14ac:dyDescent="0.25">
      <c r="A30" s="307" t="s">
        <v>474</v>
      </c>
      <c r="B30" s="312">
        <v>100000</v>
      </c>
      <c r="C30" s="312">
        <v>0</v>
      </c>
    </row>
    <row r="31" spans="1:3" ht="15.75" thickBot="1" x14ac:dyDescent="0.25">
      <c r="A31" s="307" t="s">
        <v>475</v>
      </c>
      <c r="B31" s="312">
        <v>525000</v>
      </c>
      <c r="C31" s="312">
        <v>435182</v>
      </c>
    </row>
    <row r="32" spans="1:3" ht="15.75" thickBot="1" x14ac:dyDescent="0.25">
      <c r="A32" s="307" t="s">
        <v>515</v>
      </c>
      <c r="B32" s="312">
        <v>0</v>
      </c>
      <c r="C32" s="312">
        <v>7242</v>
      </c>
    </row>
    <row r="33" spans="1:3" ht="16.5" thickBot="1" x14ac:dyDescent="0.3">
      <c r="A33" s="347" t="s">
        <v>476</v>
      </c>
      <c r="B33" s="348">
        <f>SUM(B25:B32)</f>
        <v>2625000</v>
      </c>
      <c r="C33" s="348">
        <f>SUM(C25:C32)</f>
        <v>2580152</v>
      </c>
    </row>
    <row r="34" spans="1:3" ht="15.75" thickBot="1" x14ac:dyDescent="0.25">
      <c r="A34" s="307" t="s">
        <v>477</v>
      </c>
      <c r="B34" s="312">
        <v>100000</v>
      </c>
      <c r="C34" s="312">
        <v>341327</v>
      </c>
    </row>
    <row r="35" spans="1:3" ht="15.75" thickBot="1" x14ac:dyDescent="0.25">
      <c r="A35" s="307" t="s">
        <v>478</v>
      </c>
      <c r="B35" s="312">
        <v>200000</v>
      </c>
      <c r="C35" s="312">
        <v>0</v>
      </c>
    </row>
    <row r="36" spans="1:3" ht="16.5" thickBot="1" x14ac:dyDescent="0.3">
      <c r="A36" s="311" t="s">
        <v>479</v>
      </c>
      <c r="B36" s="313">
        <v>300000</v>
      </c>
      <c r="C36" s="313">
        <v>341327</v>
      </c>
    </row>
    <row r="37" spans="1:3" ht="17.25" thickTop="1" thickBot="1" x14ac:dyDescent="0.3">
      <c r="A37" s="310" t="s">
        <v>414</v>
      </c>
      <c r="B37" s="314">
        <f>B21+B24+B33+B36</f>
        <v>26600000</v>
      </c>
      <c r="C37" s="314">
        <f>C21+C24+C33+C36</f>
        <v>27941062</v>
      </c>
    </row>
    <row r="38" spans="1:3" ht="15.75" thickTop="1" x14ac:dyDescent="0.2">
      <c r="A38" s="349"/>
      <c r="B38" s="350" t="s">
        <v>416</v>
      </c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7"/>
  <sheetViews>
    <sheetView tabSelected="1" workbookViewId="0"/>
  </sheetViews>
  <sheetFormatPr defaultRowHeight="12.75" x14ac:dyDescent="0.2"/>
  <cols>
    <col min="3" max="4" width="16.7109375" customWidth="1"/>
    <col min="5" max="5" width="16.28515625" bestFit="1" customWidth="1"/>
  </cols>
  <sheetData>
    <row r="1" spans="1:5" x14ac:dyDescent="0.2">
      <c r="A1" t="s">
        <v>542</v>
      </c>
    </row>
    <row r="3" spans="1:5" x14ac:dyDescent="0.2">
      <c r="A3" s="204" t="s">
        <v>307</v>
      </c>
      <c r="B3" s="204"/>
      <c r="C3" s="204"/>
    </row>
    <row r="4" spans="1:5" x14ac:dyDescent="0.2">
      <c r="A4" s="204" t="s">
        <v>511</v>
      </c>
      <c r="B4" s="204"/>
      <c r="C4" s="204"/>
    </row>
    <row r="6" spans="1:5" ht="39" thickBot="1" x14ac:dyDescent="0.25">
      <c r="D6" s="403" t="s">
        <v>516</v>
      </c>
      <c r="E6" s="404" t="s">
        <v>500</v>
      </c>
    </row>
    <row r="7" spans="1:5" ht="14.25" thickTop="1" thickBot="1" x14ac:dyDescent="0.25">
      <c r="A7" s="499" t="s">
        <v>325</v>
      </c>
      <c r="B7" s="500"/>
      <c r="C7" s="500"/>
      <c r="D7" s="501"/>
      <c r="E7" s="402"/>
    </row>
    <row r="8" spans="1:5" ht="13.5" thickBot="1" x14ac:dyDescent="0.25">
      <c r="A8" s="502" t="s">
        <v>480</v>
      </c>
      <c r="B8" s="503"/>
      <c r="C8" s="504"/>
      <c r="D8" s="351">
        <v>189850</v>
      </c>
      <c r="E8" s="351">
        <v>230754</v>
      </c>
    </row>
    <row r="9" spans="1:5" ht="13.5" thickBot="1" x14ac:dyDescent="0.25">
      <c r="A9" s="502" t="s">
        <v>481</v>
      </c>
      <c r="B9" s="503"/>
      <c r="C9" s="504"/>
      <c r="D9" s="352">
        <v>1300000</v>
      </c>
      <c r="E9" s="352">
        <v>1300000</v>
      </c>
    </row>
    <row r="10" spans="1:5" ht="29.25" customHeight="1" thickBot="1" x14ac:dyDescent="0.25">
      <c r="A10" s="502" t="s">
        <v>482</v>
      </c>
      <c r="B10" s="503"/>
      <c r="C10" s="504"/>
      <c r="D10" s="353">
        <v>9100000</v>
      </c>
      <c r="E10" s="353">
        <v>11861406</v>
      </c>
    </row>
    <row r="11" spans="1:5" ht="15" customHeight="1" thickBot="1" x14ac:dyDescent="0.25">
      <c r="A11" s="502" t="s">
        <v>483</v>
      </c>
      <c r="B11" s="503"/>
      <c r="C11" s="504"/>
      <c r="D11" s="353">
        <v>2900000</v>
      </c>
      <c r="E11" s="353">
        <v>3375580</v>
      </c>
    </row>
    <row r="12" spans="1:5" ht="15" customHeight="1" thickBot="1" x14ac:dyDescent="0.25">
      <c r="A12" s="354" t="s">
        <v>484</v>
      </c>
      <c r="B12" s="355"/>
      <c r="C12" s="356"/>
      <c r="D12" s="357">
        <f>SUM(D8:D11)</f>
        <v>13489850</v>
      </c>
      <c r="E12" s="357">
        <f>SUM(E8:E11)</f>
        <v>16767740</v>
      </c>
    </row>
    <row r="13" spans="1:5" ht="13.5" thickBot="1" x14ac:dyDescent="0.25">
      <c r="A13" s="317" t="s">
        <v>485</v>
      </c>
      <c r="B13" s="318"/>
      <c r="C13" s="358"/>
      <c r="D13" s="353">
        <v>20569322</v>
      </c>
      <c r="E13" s="353">
        <v>21938570</v>
      </c>
    </row>
    <row r="14" spans="1:5" ht="13.5" thickBot="1" x14ac:dyDescent="0.25">
      <c r="A14" s="317" t="s">
        <v>486</v>
      </c>
      <c r="B14" s="318"/>
      <c r="C14" s="358"/>
      <c r="D14" s="353">
        <v>0</v>
      </c>
      <c r="E14" s="353">
        <v>0</v>
      </c>
    </row>
    <row r="15" spans="1:5" ht="13.5" thickBot="1" x14ac:dyDescent="0.25">
      <c r="A15" s="499" t="s">
        <v>487</v>
      </c>
      <c r="B15" s="500"/>
      <c r="C15" s="505"/>
      <c r="D15" s="357">
        <f>SUM(D13:D14)</f>
        <v>20569322</v>
      </c>
      <c r="E15" s="357">
        <f>SUM(E13:E14)</f>
        <v>21938570</v>
      </c>
    </row>
    <row r="16" spans="1:5" ht="13.5" thickBot="1" x14ac:dyDescent="0.25">
      <c r="A16" s="354" t="s">
        <v>488</v>
      </c>
      <c r="B16" s="355"/>
      <c r="C16" s="356"/>
      <c r="D16" s="357">
        <v>2640828</v>
      </c>
      <c r="E16" s="357">
        <v>2693432</v>
      </c>
    </row>
    <row r="17" spans="1:8" ht="13.5" thickBot="1" x14ac:dyDescent="0.25">
      <c r="A17" s="499" t="s">
        <v>489</v>
      </c>
      <c r="B17" s="500"/>
      <c r="C17" s="505"/>
      <c r="D17" s="359">
        <f>D12+D15+D16</f>
        <v>36700000</v>
      </c>
      <c r="E17" s="359">
        <f>E12+E15+E16</f>
        <v>41399742</v>
      </c>
    </row>
    <row r="18" spans="1:8" ht="13.5" thickBot="1" x14ac:dyDescent="0.25">
      <c r="A18" s="319"/>
      <c r="B18" s="295"/>
      <c r="C18" s="360"/>
      <c r="D18" s="361"/>
      <c r="E18" s="405"/>
    </row>
    <row r="19" spans="1:8" ht="14.25" thickTop="1" thickBot="1" x14ac:dyDescent="0.25">
      <c r="A19" s="506" t="s">
        <v>329</v>
      </c>
      <c r="B19" s="507"/>
      <c r="C19" s="507"/>
      <c r="D19" s="508"/>
      <c r="E19" s="325"/>
    </row>
    <row r="20" spans="1:8" ht="14.25" thickTop="1" thickBot="1" x14ac:dyDescent="0.25">
      <c r="A20" s="496" t="s">
        <v>463</v>
      </c>
      <c r="B20" s="497"/>
      <c r="C20" s="498"/>
      <c r="D20" s="362">
        <v>11300500</v>
      </c>
      <c r="E20" s="362">
        <v>11372896</v>
      </c>
    </row>
    <row r="21" spans="1:8" ht="13.5" thickBot="1" x14ac:dyDescent="0.25">
      <c r="A21" s="502" t="s">
        <v>490</v>
      </c>
      <c r="B21" s="503"/>
      <c r="C21" s="504"/>
      <c r="D21" s="353">
        <v>300000</v>
      </c>
      <c r="E21" s="353">
        <v>50000</v>
      </c>
      <c r="H21" s="204"/>
    </row>
    <row r="22" spans="1:8" ht="13.5" thickBot="1" x14ac:dyDescent="0.25">
      <c r="A22" s="502" t="s">
        <v>512</v>
      </c>
      <c r="B22" s="503"/>
      <c r="C22" s="504"/>
      <c r="D22" s="353">
        <v>0</v>
      </c>
      <c r="E22" s="353">
        <v>184230</v>
      </c>
      <c r="H22" s="204"/>
    </row>
    <row r="23" spans="1:8" ht="13.5" thickBot="1" x14ac:dyDescent="0.25">
      <c r="A23" s="502" t="s">
        <v>517</v>
      </c>
      <c r="B23" s="503"/>
      <c r="C23" s="504"/>
      <c r="D23" s="353">
        <v>0</v>
      </c>
      <c r="E23" s="353">
        <v>123386</v>
      </c>
      <c r="H23" s="204"/>
    </row>
    <row r="24" spans="1:8" ht="13.5" thickBot="1" x14ac:dyDescent="0.25">
      <c r="A24" s="502" t="s">
        <v>518</v>
      </c>
      <c r="B24" s="503"/>
      <c r="C24" s="504"/>
      <c r="D24" s="353">
        <v>0</v>
      </c>
      <c r="E24" s="353">
        <v>12000</v>
      </c>
      <c r="H24" s="204"/>
    </row>
    <row r="25" spans="1:8" ht="13.5" thickBot="1" x14ac:dyDescent="0.25">
      <c r="A25" s="499" t="s">
        <v>491</v>
      </c>
      <c r="B25" s="500"/>
      <c r="C25" s="505"/>
      <c r="D25" s="357">
        <f>SUM(D20:D21)</f>
        <v>11600500</v>
      </c>
      <c r="E25" s="357">
        <f>SUM(E20:E24)</f>
        <v>11742512</v>
      </c>
    </row>
    <row r="26" spans="1:8" ht="13.5" thickBot="1" x14ac:dyDescent="0.25">
      <c r="A26" s="509" t="s">
        <v>492</v>
      </c>
      <c r="B26" s="509"/>
      <c r="C26" s="509"/>
      <c r="D26" s="363">
        <v>2170500</v>
      </c>
      <c r="E26" s="363">
        <v>2426238</v>
      </c>
    </row>
    <row r="27" spans="1:8" ht="13.5" thickBot="1" x14ac:dyDescent="0.25">
      <c r="A27" s="509" t="s">
        <v>493</v>
      </c>
      <c r="B27" s="509"/>
      <c r="C27" s="509"/>
      <c r="D27" s="363">
        <v>103500</v>
      </c>
      <c r="E27" s="363">
        <v>17250</v>
      </c>
    </row>
    <row r="28" spans="1:8" ht="13.5" thickBot="1" x14ac:dyDescent="0.25">
      <c r="A28" s="500" t="s">
        <v>494</v>
      </c>
      <c r="B28" s="500"/>
      <c r="C28" s="500"/>
      <c r="D28" s="357">
        <f>SUM(D26:D27)</f>
        <v>2274000</v>
      </c>
      <c r="E28" s="357">
        <f>SUM(E26:E27)</f>
        <v>2443488</v>
      </c>
    </row>
    <row r="29" spans="1:8" ht="13.5" thickBot="1" x14ac:dyDescent="0.25">
      <c r="A29" s="509" t="s">
        <v>495</v>
      </c>
      <c r="B29" s="509"/>
      <c r="C29" s="513"/>
      <c r="D29" s="352">
        <v>14200000</v>
      </c>
      <c r="E29" s="352">
        <v>16827116</v>
      </c>
    </row>
    <row r="30" spans="1:8" ht="13.5" thickBot="1" x14ac:dyDescent="0.25">
      <c r="A30" s="509" t="s">
        <v>496</v>
      </c>
      <c r="B30" s="509"/>
      <c r="C30" s="513"/>
      <c r="D30" s="352">
        <v>200000</v>
      </c>
      <c r="E30" s="352">
        <v>31896</v>
      </c>
    </row>
    <row r="31" spans="1:8" ht="13.5" thickBot="1" x14ac:dyDescent="0.25">
      <c r="A31" s="509" t="s">
        <v>497</v>
      </c>
      <c r="B31" s="509"/>
      <c r="C31" s="513"/>
      <c r="D31" s="352">
        <v>3150000</v>
      </c>
      <c r="E31" s="352">
        <v>3416944</v>
      </c>
    </row>
    <row r="32" spans="1:8" ht="13.5" thickBot="1" x14ac:dyDescent="0.25">
      <c r="A32" s="509" t="s">
        <v>519</v>
      </c>
      <c r="B32" s="509"/>
      <c r="C32" s="513"/>
      <c r="D32" s="352">
        <v>4715500</v>
      </c>
      <c r="E32" s="352">
        <v>6183768</v>
      </c>
    </row>
    <row r="33" spans="1:5" ht="13.5" thickBot="1" x14ac:dyDescent="0.25">
      <c r="A33" s="500" t="s">
        <v>476</v>
      </c>
      <c r="B33" s="500"/>
      <c r="C33" s="505"/>
      <c r="D33" s="364">
        <f>SUM(D29:D32)</f>
        <v>22265500</v>
      </c>
      <c r="E33" s="364">
        <f>SUM(E29:E32)</f>
        <v>26459724</v>
      </c>
    </row>
    <row r="34" spans="1:5" ht="13.5" thickBot="1" x14ac:dyDescent="0.25">
      <c r="A34" s="500" t="s">
        <v>520</v>
      </c>
      <c r="B34" s="500"/>
      <c r="C34" s="505"/>
      <c r="D34" s="364">
        <v>0</v>
      </c>
      <c r="E34" s="364">
        <v>75000</v>
      </c>
    </row>
    <row r="35" spans="1:5" ht="13.5" thickBot="1" x14ac:dyDescent="0.25">
      <c r="A35" s="500" t="s">
        <v>498</v>
      </c>
      <c r="B35" s="500"/>
      <c r="C35" s="505"/>
      <c r="D35" s="364">
        <v>560000</v>
      </c>
      <c r="E35" s="364">
        <v>679018</v>
      </c>
    </row>
    <row r="36" spans="1:5" ht="13.5" thickBot="1" x14ac:dyDescent="0.25">
      <c r="A36" s="510" t="s">
        <v>499</v>
      </c>
      <c r="B36" s="511"/>
      <c r="C36" s="512"/>
      <c r="D36" s="365">
        <f>D25+D28+D33+D35</f>
        <v>36700000</v>
      </c>
      <c r="E36" s="365">
        <f>E25+E28+E33+E35+E34</f>
        <v>41399742</v>
      </c>
    </row>
    <row r="37" spans="1:5" ht="13.5" thickTop="1" x14ac:dyDescent="0.2"/>
  </sheetData>
  <mergeCells count="25">
    <mergeCell ref="A35:C35"/>
    <mergeCell ref="A36:C36"/>
    <mergeCell ref="A29:C29"/>
    <mergeCell ref="A30:C30"/>
    <mergeCell ref="A31:C31"/>
    <mergeCell ref="A32:C32"/>
    <mergeCell ref="A33:C33"/>
    <mergeCell ref="A34:C34"/>
    <mergeCell ref="A21:C21"/>
    <mergeCell ref="A25:C25"/>
    <mergeCell ref="A26:C26"/>
    <mergeCell ref="A27:C27"/>
    <mergeCell ref="A28:C28"/>
    <mergeCell ref="A22:C22"/>
    <mergeCell ref="A23:C23"/>
    <mergeCell ref="A24:C24"/>
    <mergeCell ref="A20:C20"/>
    <mergeCell ref="A7:D7"/>
    <mergeCell ref="A10:C10"/>
    <mergeCell ref="A11:C11"/>
    <mergeCell ref="A9:C9"/>
    <mergeCell ref="A8:C8"/>
    <mergeCell ref="A15:C15"/>
    <mergeCell ref="A17:C17"/>
    <mergeCell ref="A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4"/>
  <sheetViews>
    <sheetView zoomScalePageLayoutView="60" workbookViewId="0">
      <selection activeCell="B1" sqref="B1:F1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7" width="15.5703125" style="1" customWidth="1"/>
    <col min="8" max="1025" width="9.42578125" style="1"/>
  </cols>
  <sheetData>
    <row r="1" spans="1:7" x14ac:dyDescent="0.2">
      <c r="B1" s="406" t="s">
        <v>553</v>
      </c>
      <c r="C1" s="406"/>
      <c r="D1" s="406"/>
      <c r="E1" s="406"/>
      <c r="F1" s="406"/>
    </row>
    <row r="2" spans="1:7" ht="9.75" customHeight="1" x14ac:dyDescent="0.2">
      <c r="B2" s="26"/>
      <c r="C2" s="26"/>
      <c r="D2" s="26"/>
      <c r="E2" s="26"/>
    </row>
    <row r="3" spans="1:7" ht="12.75" customHeight="1" x14ac:dyDescent="0.2">
      <c r="A3" s="438" t="s">
        <v>296</v>
      </c>
      <c r="B3" s="438"/>
      <c r="C3" s="438"/>
      <c r="D3" s="438"/>
      <c r="E3" s="438"/>
      <c r="F3" s="438"/>
    </row>
    <row r="4" spans="1:7" ht="7.5" customHeight="1" x14ac:dyDescent="0.2">
      <c r="B4" s="27"/>
      <c r="C4" s="27"/>
      <c r="D4" s="26"/>
    </row>
    <row r="5" spans="1:7" x14ac:dyDescent="0.2">
      <c r="A5" s="439" t="s">
        <v>54</v>
      </c>
      <c r="B5" s="439"/>
      <c r="C5" s="439"/>
      <c r="D5" s="439"/>
      <c r="E5" s="439"/>
      <c r="F5" s="439"/>
    </row>
    <row r="6" spans="1:7" ht="7.5" customHeight="1" thickBot="1" x14ac:dyDescent="0.25">
      <c r="B6" s="27"/>
      <c r="C6" s="27"/>
      <c r="D6" s="26"/>
      <c r="E6" s="28"/>
      <c r="F6" s="28" t="s">
        <v>55</v>
      </c>
    </row>
    <row r="7" spans="1:7" x14ac:dyDescent="0.2">
      <c r="A7" s="29"/>
      <c r="B7" s="440" t="s">
        <v>3</v>
      </c>
      <c r="C7" s="440"/>
      <c r="D7" s="30" t="s">
        <v>4</v>
      </c>
      <c r="E7" s="255" t="s">
        <v>4</v>
      </c>
      <c r="F7" s="255" t="s">
        <v>4</v>
      </c>
      <c r="G7" s="255" t="s">
        <v>4</v>
      </c>
    </row>
    <row r="8" spans="1:7" x14ac:dyDescent="0.2">
      <c r="A8" s="10" t="s">
        <v>7</v>
      </c>
      <c r="B8" s="32" t="s">
        <v>56</v>
      </c>
      <c r="C8" s="20"/>
      <c r="D8" s="33" t="s">
        <v>57</v>
      </c>
      <c r="E8" s="33" t="s">
        <v>57</v>
      </c>
      <c r="F8" s="33" t="s">
        <v>57</v>
      </c>
      <c r="G8" s="33" t="s">
        <v>427</v>
      </c>
    </row>
    <row r="9" spans="1:7" x14ac:dyDescent="0.2">
      <c r="A9" s="34" t="s">
        <v>10</v>
      </c>
      <c r="B9" s="35" t="s">
        <v>58</v>
      </c>
      <c r="C9" s="35"/>
      <c r="D9" s="35">
        <f>SUM(D10:D17)</f>
        <v>57577434</v>
      </c>
      <c r="E9" s="35">
        <f t="shared" ref="E9:F9" si="0">SUM(E10:E17)</f>
        <v>62046158</v>
      </c>
      <c r="F9" s="35">
        <f t="shared" si="0"/>
        <v>62046158</v>
      </c>
      <c r="G9" s="35">
        <f>SUM(G10:G17)</f>
        <v>57577434</v>
      </c>
    </row>
    <row r="10" spans="1:7" x14ac:dyDescent="0.2">
      <c r="A10" s="34" t="s">
        <v>13</v>
      </c>
      <c r="B10" s="20" t="s">
        <v>59</v>
      </c>
      <c r="C10" s="20"/>
      <c r="D10" s="38">
        <v>33754600</v>
      </c>
      <c r="E10" s="38">
        <v>33846200</v>
      </c>
      <c r="F10" s="38">
        <v>33846200</v>
      </c>
      <c r="G10" s="38">
        <v>33754600</v>
      </c>
    </row>
    <row r="11" spans="1:7" x14ac:dyDescent="0.2">
      <c r="A11" s="34" t="s">
        <v>14</v>
      </c>
      <c r="B11" s="20" t="s">
        <v>60</v>
      </c>
      <c r="C11" s="20"/>
      <c r="D11" s="38">
        <v>4943910</v>
      </c>
      <c r="E11" s="38">
        <v>4943910</v>
      </c>
      <c r="F11" s="38">
        <v>4943910</v>
      </c>
      <c r="G11" s="38">
        <v>4943910</v>
      </c>
    </row>
    <row r="12" spans="1:7" x14ac:dyDescent="0.2">
      <c r="A12" s="34" t="s">
        <v>15</v>
      </c>
      <c r="B12" s="20" t="s">
        <v>61</v>
      </c>
      <c r="C12" s="20"/>
      <c r="D12" s="38">
        <v>5216000</v>
      </c>
      <c r="E12" s="38">
        <v>5216000</v>
      </c>
      <c r="F12" s="38">
        <v>5216000</v>
      </c>
      <c r="G12" s="38">
        <v>5216000</v>
      </c>
    </row>
    <row r="13" spans="1:7" x14ac:dyDescent="0.2">
      <c r="A13" s="34" t="s">
        <v>16</v>
      </c>
      <c r="B13" s="20" t="s">
        <v>62</v>
      </c>
      <c r="C13" s="20"/>
      <c r="D13" s="38">
        <v>100000</v>
      </c>
      <c r="E13" s="38">
        <v>3573648</v>
      </c>
      <c r="F13" s="38">
        <v>3573648</v>
      </c>
      <c r="G13" s="38">
        <v>100000</v>
      </c>
    </row>
    <row r="14" spans="1:7" x14ac:dyDescent="0.2">
      <c r="A14" s="34" t="s">
        <v>18</v>
      </c>
      <c r="B14" s="20" t="s">
        <v>63</v>
      </c>
      <c r="C14" s="20"/>
      <c r="D14" s="38">
        <v>7086940</v>
      </c>
      <c r="E14" s="38">
        <v>7252650</v>
      </c>
      <c r="F14" s="38">
        <v>7252650</v>
      </c>
      <c r="G14" s="38">
        <v>7086940</v>
      </c>
    </row>
    <row r="15" spans="1:7" x14ac:dyDescent="0.2">
      <c r="A15" s="34" t="s">
        <v>20</v>
      </c>
      <c r="B15" s="20" t="s">
        <v>64</v>
      </c>
      <c r="C15" s="20"/>
      <c r="D15" s="38">
        <v>5314684</v>
      </c>
      <c r="E15" s="38">
        <v>6000000</v>
      </c>
      <c r="F15" s="38">
        <v>6000000</v>
      </c>
      <c r="G15" s="38">
        <v>5314684</v>
      </c>
    </row>
    <row r="16" spans="1:7" x14ac:dyDescent="0.2">
      <c r="A16" s="34">
        <v>8</v>
      </c>
      <c r="B16" s="20" t="s">
        <v>297</v>
      </c>
      <c r="C16" s="20"/>
      <c r="D16" s="38">
        <v>40800</v>
      </c>
      <c r="E16" s="38">
        <v>43350</v>
      </c>
      <c r="F16" s="38">
        <v>43350</v>
      </c>
      <c r="G16" s="38">
        <v>40800</v>
      </c>
    </row>
    <row r="17" spans="1:7" x14ac:dyDescent="0.2">
      <c r="A17" s="34">
        <v>9</v>
      </c>
      <c r="B17" s="20" t="s">
        <v>295</v>
      </c>
      <c r="C17" s="20"/>
      <c r="D17" s="38">
        <v>1120500</v>
      </c>
      <c r="E17" s="38">
        <v>1170400</v>
      </c>
      <c r="F17" s="38">
        <v>1170400</v>
      </c>
      <c r="G17" s="38">
        <v>1120500</v>
      </c>
    </row>
    <row r="18" spans="1:7" x14ac:dyDescent="0.2">
      <c r="A18" s="34">
        <v>10</v>
      </c>
      <c r="B18" s="35" t="s">
        <v>65</v>
      </c>
      <c r="C18" s="35"/>
      <c r="D18" s="39">
        <f>SUM(D19:D22)</f>
        <v>25278967</v>
      </c>
      <c r="E18" s="39">
        <f t="shared" ref="E18:F18" si="1">SUM(E19:E22)</f>
        <v>25547533</v>
      </c>
      <c r="F18" s="39">
        <f t="shared" si="1"/>
        <v>25547533</v>
      </c>
      <c r="G18" s="39">
        <f>SUM(G19:G22)</f>
        <v>25278967</v>
      </c>
    </row>
    <row r="19" spans="1:7" x14ac:dyDescent="0.2">
      <c r="A19" s="34">
        <v>11</v>
      </c>
      <c r="B19" s="20" t="s">
        <v>298</v>
      </c>
      <c r="C19" s="20"/>
      <c r="D19" s="38">
        <v>16028833</v>
      </c>
      <c r="E19" s="38">
        <v>18265200</v>
      </c>
      <c r="F19" s="38">
        <v>18265200</v>
      </c>
      <c r="G19" s="38">
        <v>16028833</v>
      </c>
    </row>
    <row r="20" spans="1:7" x14ac:dyDescent="0.2">
      <c r="A20" s="34" t="s">
        <v>30</v>
      </c>
      <c r="B20" s="20" t="s">
        <v>66</v>
      </c>
      <c r="C20" s="20"/>
      <c r="D20" s="38">
        <v>4410000</v>
      </c>
      <c r="E20" s="38">
        <v>2940000</v>
      </c>
      <c r="F20" s="38">
        <v>2940000</v>
      </c>
      <c r="G20" s="38">
        <v>4410000</v>
      </c>
    </row>
    <row r="21" spans="1:7" x14ac:dyDescent="0.2">
      <c r="A21" s="34" t="s">
        <v>33</v>
      </c>
      <c r="B21" s="20" t="s">
        <v>67</v>
      </c>
      <c r="C21" s="20"/>
      <c r="D21" s="38">
        <v>4046734</v>
      </c>
      <c r="E21" s="38">
        <v>3540333</v>
      </c>
      <c r="F21" s="38">
        <v>3540333</v>
      </c>
      <c r="G21" s="38">
        <v>4046734</v>
      </c>
    </row>
    <row r="22" spans="1:7" x14ac:dyDescent="0.2">
      <c r="A22" s="34" t="s">
        <v>36</v>
      </c>
      <c r="B22" s="20" t="s">
        <v>68</v>
      </c>
      <c r="C22" s="20"/>
      <c r="D22" s="38">
        <v>793400</v>
      </c>
      <c r="E22" s="38">
        <v>802000</v>
      </c>
      <c r="F22" s="38">
        <v>802000</v>
      </c>
      <c r="G22" s="38">
        <v>793400</v>
      </c>
    </row>
    <row r="23" spans="1:7" x14ac:dyDescent="0.2">
      <c r="A23" s="34" t="s">
        <v>38</v>
      </c>
      <c r="B23" s="35" t="s">
        <v>69</v>
      </c>
      <c r="C23" s="35"/>
      <c r="D23" s="39">
        <f>SUM(D24:D32)</f>
        <v>41945322</v>
      </c>
      <c r="E23" s="39">
        <f t="shared" ref="E23:F23" si="2">SUM(E24:E32)</f>
        <v>37663194</v>
      </c>
      <c r="F23" s="39">
        <f t="shared" si="2"/>
        <v>37663194</v>
      </c>
      <c r="G23" s="39">
        <f>SUM(G24:G32)</f>
        <v>41945322</v>
      </c>
    </row>
    <row r="24" spans="1:7" x14ac:dyDescent="0.2">
      <c r="A24" s="34" t="s">
        <v>40</v>
      </c>
      <c r="B24" s="20" t="s">
        <v>70</v>
      </c>
      <c r="C24" s="20"/>
      <c r="D24" s="38">
        <v>14876000</v>
      </c>
      <c r="E24" s="38">
        <v>10111000</v>
      </c>
      <c r="F24" s="38">
        <v>10111000</v>
      </c>
      <c r="G24" s="38">
        <v>14876000</v>
      </c>
    </row>
    <row r="25" spans="1:7" x14ac:dyDescent="0.2">
      <c r="A25" s="34" t="s">
        <v>71</v>
      </c>
      <c r="B25" s="20" t="s">
        <v>299</v>
      </c>
      <c r="C25" s="20"/>
      <c r="D25" s="38">
        <v>3400000</v>
      </c>
      <c r="E25" s="38">
        <v>3400000</v>
      </c>
      <c r="F25" s="38">
        <v>3400000</v>
      </c>
      <c r="G25" s="38">
        <v>3400000</v>
      </c>
    </row>
    <row r="26" spans="1:7" x14ac:dyDescent="0.2">
      <c r="A26" s="34" t="s">
        <v>72</v>
      </c>
      <c r="B26" s="20" t="s">
        <v>300</v>
      </c>
      <c r="C26" s="41"/>
      <c r="D26" s="38">
        <v>3100000</v>
      </c>
      <c r="E26" s="38">
        <v>3100000</v>
      </c>
      <c r="F26" s="38">
        <v>3100000</v>
      </c>
      <c r="G26" s="38">
        <v>3100000</v>
      </c>
    </row>
    <row r="27" spans="1:7" x14ac:dyDescent="0.2">
      <c r="A27" s="34" t="s">
        <v>73</v>
      </c>
      <c r="B27" s="20" t="s">
        <v>74</v>
      </c>
      <c r="C27" s="41"/>
      <c r="D27" s="38">
        <v>0</v>
      </c>
      <c r="E27" s="38">
        <v>0</v>
      </c>
      <c r="F27" s="38">
        <v>0</v>
      </c>
      <c r="G27" s="38">
        <v>0</v>
      </c>
    </row>
    <row r="28" spans="1:7" x14ac:dyDescent="0.2">
      <c r="A28" s="34" t="s">
        <v>75</v>
      </c>
      <c r="B28" s="20" t="s">
        <v>76</v>
      </c>
      <c r="C28" s="41"/>
      <c r="D28" s="38">
        <v>0</v>
      </c>
      <c r="E28" s="38">
        <v>0</v>
      </c>
      <c r="F28" s="38">
        <v>0</v>
      </c>
      <c r="G28" s="38">
        <v>0</v>
      </c>
    </row>
    <row r="29" spans="1:7" x14ac:dyDescent="0.2">
      <c r="A29" s="34" t="s">
        <v>77</v>
      </c>
      <c r="B29" s="20" t="s">
        <v>78</v>
      </c>
      <c r="C29" s="41"/>
      <c r="D29" s="38">
        <v>0</v>
      </c>
      <c r="E29" s="38">
        <v>0</v>
      </c>
      <c r="F29" s="38">
        <v>0</v>
      </c>
      <c r="G29" s="38">
        <v>0</v>
      </c>
    </row>
    <row r="30" spans="1:7" x14ac:dyDescent="0.2">
      <c r="A30" s="34" t="s">
        <v>79</v>
      </c>
      <c r="B30" s="42" t="s">
        <v>80</v>
      </c>
      <c r="C30" s="41"/>
      <c r="D30" s="38">
        <v>10079802</v>
      </c>
      <c r="E30" s="38">
        <v>10201294</v>
      </c>
      <c r="F30" s="38">
        <v>10201294</v>
      </c>
      <c r="G30" s="38">
        <v>10079802</v>
      </c>
    </row>
    <row r="31" spans="1:7" x14ac:dyDescent="0.2">
      <c r="A31" s="34" t="s">
        <v>81</v>
      </c>
      <c r="B31" s="42" t="s">
        <v>301</v>
      </c>
      <c r="C31" s="41"/>
      <c r="D31" s="38">
        <v>8303000</v>
      </c>
      <c r="E31" s="38">
        <v>8816000</v>
      </c>
      <c r="F31" s="38">
        <v>8816000</v>
      </c>
      <c r="G31" s="38">
        <v>8303000</v>
      </c>
    </row>
    <row r="32" spans="1:7" x14ac:dyDescent="0.2">
      <c r="A32" s="34">
        <v>23</v>
      </c>
      <c r="B32" s="42" t="s">
        <v>82</v>
      </c>
      <c r="C32" s="41"/>
      <c r="D32" s="38">
        <v>2186520</v>
      </c>
      <c r="E32" s="38">
        <v>2034900</v>
      </c>
      <c r="F32" s="38">
        <v>2034900</v>
      </c>
      <c r="G32" s="38">
        <v>2186520</v>
      </c>
    </row>
    <row r="33" spans="1:7" x14ac:dyDescent="0.2">
      <c r="A33" s="34">
        <v>24</v>
      </c>
      <c r="B33" s="32" t="s">
        <v>83</v>
      </c>
      <c r="C33" s="43"/>
      <c r="D33" s="39">
        <v>1800000</v>
      </c>
      <c r="E33" s="39">
        <v>1800000</v>
      </c>
      <c r="F33" s="39">
        <v>1800000</v>
      </c>
      <c r="G33" s="39">
        <v>1800000</v>
      </c>
    </row>
    <row r="34" spans="1:7" x14ac:dyDescent="0.2">
      <c r="A34" s="34">
        <v>25</v>
      </c>
      <c r="B34" s="32" t="s">
        <v>84</v>
      </c>
      <c r="C34" s="43"/>
      <c r="D34" s="39">
        <v>0</v>
      </c>
      <c r="E34" s="39">
        <v>0</v>
      </c>
      <c r="F34" s="39">
        <v>0</v>
      </c>
      <c r="G34" s="39">
        <v>5896000</v>
      </c>
    </row>
    <row r="35" spans="1:7" x14ac:dyDescent="0.2">
      <c r="A35" s="34">
        <v>26</v>
      </c>
      <c r="B35" s="32" t="s">
        <v>85</v>
      </c>
      <c r="C35" s="43"/>
      <c r="D35" s="39">
        <v>0</v>
      </c>
      <c r="E35" s="39">
        <v>0</v>
      </c>
      <c r="F35" s="39">
        <v>0</v>
      </c>
      <c r="G35" s="39">
        <v>0</v>
      </c>
    </row>
    <row r="36" spans="1:7" x14ac:dyDescent="0.2">
      <c r="A36" s="34">
        <v>27</v>
      </c>
      <c r="B36" s="32" t="s">
        <v>86</v>
      </c>
      <c r="C36" s="32"/>
      <c r="D36" s="39">
        <f>D34+D33+D23+D18+D9+D35</f>
        <v>126601723</v>
      </c>
      <c r="E36" s="39">
        <f t="shared" ref="E36:F36" si="3">E34+E33+E23+E18+E9+E35</f>
        <v>127056885</v>
      </c>
      <c r="F36" s="39">
        <f t="shared" si="3"/>
        <v>127056885</v>
      </c>
      <c r="G36" s="39">
        <f>G34+G33+G23+G18+G9+G35</f>
        <v>132497723</v>
      </c>
    </row>
    <row r="37" spans="1:7" x14ac:dyDescent="0.2">
      <c r="A37" s="34">
        <v>28</v>
      </c>
      <c r="B37" s="42" t="s">
        <v>303</v>
      </c>
      <c r="C37" s="41"/>
      <c r="D37" s="38">
        <v>1250000</v>
      </c>
      <c r="E37" s="38">
        <v>1100000</v>
      </c>
      <c r="F37" s="38">
        <v>1100000</v>
      </c>
      <c r="G37" s="38">
        <v>1250000</v>
      </c>
    </row>
    <row r="38" spans="1:7" x14ac:dyDescent="0.2">
      <c r="A38" s="34">
        <v>29</v>
      </c>
      <c r="B38" s="42" t="s">
        <v>302</v>
      </c>
      <c r="C38" s="32"/>
      <c r="D38" s="44">
        <v>3129400</v>
      </c>
      <c r="E38" s="44">
        <v>3129400</v>
      </c>
      <c r="F38" s="44">
        <v>3129400</v>
      </c>
      <c r="G38" s="44">
        <v>3129400</v>
      </c>
    </row>
    <row r="39" spans="1:7" x14ac:dyDescent="0.2">
      <c r="A39" s="34">
        <v>30</v>
      </c>
      <c r="B39" s="42" t="s">
        <v>87</v>
      </c>
      <c r="C39" s="32"/>
      <c r="D39" s="44">
        <v>0</v>
      </c>
      <c r="E39" s="44">
        <v>0</v>
      </c>
      <c r="F39" s="44">
        <v>0</v>
      </c>
      <c r="G39" s="44">
        <v>0</v>
      </c>
    </row>
    <row r="40" spans="1:7" x14ac:dyDescent="0.2">
      <c r="A40" s="34">
        <v>31</v>
      </c>
      <c r="B40" s="42" t="s">
        <v>433</v>
      </c>
      <c r="C40" s="32"/>
      <c r="D40" s="44">
        <v>0</v>
      </c>
      <c r="E40" s="44">
        <v>0</v>
      </c>
      <c r="F40" s="44">
        <v>0</v>
      </c>
      <c r="G40" s="44">
        <v>58585453</v>
      </c>
    </row>
    <row r="41" spans="1:7" x14ac:dyDescent="0.2">
      <c r="A41" s="34">
        <v>32</v>
      </c>
      <c r="B41" s="32" t="s">
        <v>88</v>
      </c>
      <c r="C41" s="32"/>
      <c r="D41" s="39">
        <f>SUM(D36:D40)</f>
        <v>130981123</v>
      </c>
      <c r="E41" s="39">
        <f t="shared" ref="E41:F41" si="4">SUM(E36:E40)</f>
        <v>131286285</v>
      </c>
      <c r="F41" s="39">
        <f t="shared" si="4"/>
        <v>131286285</v>
      </c>
      <c r="G41" s="39">
        <f>SUM(G36:G40)</f>
        <v>195462576</v>
      </c>
    </row>
    <row r="42" spans="1:7" x14ac:dyDescent="0.2">
      <c r="A42" s="34">
        <v>33</v>
      </c>
      <c r="B42" s="32" t="s">
        <v>89</v>
      </c>
      <c r="C42" s="32"/>
      <c r="D42" s="39">
        <v>0</v>
      </c>
      <c r="E42" s="39">
        <v>0</v>
      </c>
      <c r="F42" s="39">
        <v>0</v>
      </c>
      <c r="G42" s="39">
        <v>0</v>
      </c>
    </row>
    <row r="43" spans="1:7" x14ac:dyDescent="0.2">
      <c r="A43" s="34">
        <v>34</v>
      </c>
      <c r="B43" s="32" t="s">
        <v>90</v>
      </c>
      <c r="C43" s="32"/>
      <c r="D43" s="39">
        <v>24500000</v>
      </c>
      <c r="E43" s="39">
        <v>25250000</v>
      </c>
      <c r="F43" s="39">
        <v>25250000</v>
      </c>
      <c r="G43" s="39">
        <v>31754372</v>
      </c>
    </row>
    <row r="44" spans="1:7" x14ac:dyDescent="0.2">
      <c r="A44" s="34">
        <v>35</v>
      </c>
      <c r="B44" s="32" t="s">
        <v>91</v>
      </c>
      <c r="C44" s="32"/>
      <c r="D44" s="39">
        <v>7022208</v>
      </c>
      <c r="E44" s="39">
        <v>3950000</v>
      </c>
      <c r="F44" s="39">
        <v>3950000</v>
      </c>
      <c r="G44" s="39">
        <v>7022208</v>
      </c>
    </row>
    <row r="45" spans="1:7" x14ac:dyDescent="0.2">
      <c r="A45" s="34">
        <v>36</v>
      </c>
      <c r="B45" s="45" t="s">
        <v>92</v>
      </c>
      <c r="C45" s="32"/>
      <c r="D45" s="39">
        <v>3907600</v>
      </c>
      <c r="E45" s="39">
        <v>0</v>
      </c>
      <c r="F45" s="39">
        <v>0</v>
      </c>
      <c r="G45" s="39">
        <v>3907600</v>
      </c>
    </row>
    <row r="46" spans="1:7" x14ac:dyDescent="0.2">
      <c r="A46" s="34">
        <v>37</v>
      </c>
      <c r="B46" s="45" t="s">
        <v>304</v>
      </c>
      <c r="C46" s="32"/>
      <c r="D46" s="46">
        <v>0</v>
      </c>
      <c r="E46" s="46">
        <v>1021000</v>
      </c>
      <c r="F46" s="46">
        <v>1021000</v>
      </c>
      <c r="G46" s="46">
        <v>0</v>
      </c>
    </row>
    <row r="47" spans="1:7" x14ac:dyDescent="0.2">
      <c r="A47" s="34">
        <v>38</v>
      </c>
      <c r="B47" s="45" t="s">
        <v>93</v>
      </c>
      <c r="C47" s="32"/>
      <c r="D47" s="46">
        <v>0</v>
      </c>
      <c r="E47" s="46">
        <v>0</v>
      </c>
      <c r="F47" s="46">
        <v>0</v>
      </c>
      <c r="G47" s="46">
        <v>0</v>
      </c>
    </row>
    <row r="48" spans="1:7" ht="13.5" thickBot="1" x14ac:dyDescent="0.25">
      <c r="A48" s="47">
        <v>39</v>
      </c>
      <c r="B48" s="48" t="s">
        <v>94</v>
      </c>
      <c r="C48" s="49"/>
      <c r="D48" s="24">
        <f>SUM(D41:D47)</f>
        <v>166410931</v>
      </c>
      <c r="E48" s="24">
        <f t="shared" ref="E48:F48" si="5">SUM(E41:E47)</f>
        <v>161507285</v>
      </c>
      <c r="F48" s="24">
        <f t="shared" si="5"/>
        <v>161507285</v>
      </c>
      <c r="G48" s="24">
        <f>SUM(G41:G47)</f>
        <v>238146756</v>
      </c>
    </row>
    <row r="49" spans="1:7" ht="7.5" customHeight="1" x14ac:dyDescent="0.2">
      <c r="A49" s="51"/>
      <c r="B49" s="52"/>
      <c r="C49" s="53"/>
      <c r="D49" s="51"/>
      <c r="E49" s="54"/>
    </row>
    <row r="50" spans="1:7" ht="13.35" customHeight="1" x14ac:dyDescent="0.2">
      <c r="A50" s="436" t="s">
        <v>95</v>
      </c>
      <c r="B50" s="436"/>
      <c r="C50" s="436"/>
      <c r="D50" s="436"/>
      <c r="E50" s="436"/>
      <c r="F50" s="436"/>
    </row>
    <row r="51" spans="1:7" ht="7.5" customHeight="1" thickBot="1" x14ac:dyDescent="0.25">
      <c r="A51" s="55"/>
      <c r="B51" s="56"/>
      <c r="C51" s="57"/>
      <c r="D51" s="55"/>
      <c r="E51" s="58"/>
      <c r="F51" s="58"/>
    </row>
    <row r="52" spans="1:7" ht="13.5" customHeight="1" thickBot="1" x14ac:dyDescent="0.25">
      <c r="A52" s="395"/>
      <c r="B52" s="434" t="s">
        <v>3</v>
      </c>
      <c r="C52" s="435"/>
      <c r="D52" s="89" t="s">
        <v>4</v>
      </c>
      <c r="E52" s="60"/>
      <c r="F52" s="60"/>
      <c r="G52" s="394"/>
    </row>
    <row r="53" spans="1:7" x14ac:dyDescent="0.2">
      <c r="A53" s="393" t="s">
        <v>7</v>
      </c>
      <c r="B53" s="391" t="s">
        <v>96</v>
      </c>
      <c r="C53" s="392"/>
      <c r="D53" s="390" t="s">
        <v>57</v>
      </c>
      <c r="E53" s="61" t="s">
        <v>57</v>
      </c>
      <c r="F53" s="61" t="s">
        <v>57</v>
      </c>
      <c r="G53" s="390" t="s">
        <v>427</v>
      </c>
    </row>
    <row r="54" spans="1:7" x14ac:dyDescent="0.2">
      <c r="A54" s="10" t="s">
        <v>10</v>
      </c>
      <c r="B54" s="45" t="s">
        <v>97</v>
      </c>
      <c r="C54" s="32"/>
      <c r="D54" s="38">
        <v>23873419</v>
      </c>
      <c r="E54" s="38">
        <v>39596246</v>
      </c>
      <c r="F54" s="38">
        <v>39596246</v>
      </c>
      <c r="G54" s="38">
        <v>39031210</v>
      </c>
    </row>
    <row r="55" spans="1:7" x14ac:dyDescent="0.2">
      <c r="A55" s="10" t="s">
        <v>13</v>
      </c>
      <c r="B55" s="45" t="s">
        <v>98</v>
      </c>
      <c r="C55" s="32"/>
      <c r="D55" s="38">
        <v>4715650</v>
      </c>
      <c r="E55" s="38">
        <v>0</v>
      </c>
      <c r="F55" s="38">
        <v>0</v>
      </c>
      <c r="G55" s="38">
        <v>5496152</v>
      </c>
    </row>
    <row r="56" spans="1:7" ht="13.5" thickBot="1" x14ac:dyDescent="0.25">
      <c r="A56" s="62" t="s">
        <v>14</v>
      </c>
      <c r="B56" s="48" t="s">
        <v>99</v>
      </c>
      <c r="C56" s="49"/>
      <c r="D56" s="63">
        <f>D54+D55</f>
        <v>28589069</v>
      </c>
      <c r="E56" s="63">
        <f t="shared" ref="E56:F56" si="6">E54+E55</f>
        <v>39596246</v>
      </c>
      <c r="F56" s="63">
        <f t="shared" si="6"/>
        <v>39596246</v>
      </c>
      <c r="G56" s="63">
        <f>G54+G55</f>
        <v>44527362</v>
      </c>
    </row>
    <row r="57" spans="1:7" ht="7.5" customHeight="1" x14ac:dyDescent="0.2">
      <c r="A57" s="4"/>
      <c r="B57" s="56"/>
      <c r="C57" s="64"/>
      <c r="D57" s="65"/>
      <c r="E57" s="66"/>
      <c r="F57" s="58"/>
    </row>
    <row r="58" spans="1:7" x14ac:dyDescent="0.2">
      <c r="A58" s="436" t="s">
        <v>100</v>
      </c>
      <c r="B58" s="436"/>
      <c r="C58" s="436"/>
      <c r="D58" s="436"/>
      <c r="E58" s="436"/>
      <c r="F58" s="436"/>
    </row>
    <row r="59" spans="1:7" ht="7.5" customHeight="1" thickBot="1" x14ac:dyDescent="0.25">
      <c r="A59" s="4"/>
      <c r="B59" s="56"/>
      <c r="C59" s="64"/>
      <c r="D59" s="65"/>
      <c r="E59" s="66"/>
      <c r="F59" s="58"/>
    </row>
    <row r="60" spans="1:7" ht="15" customHeight="1" x14ac:dyDescent="0.2">
      <c r="A60" s="6"/>
      <c r="B60" s="437" t="s">
        <v>3</v>
      </c>
      <c r="C60" s="437"/>
      <c r="D60" s="68" t="s">
        <v>4</v>
      </c>
      <c r="E60" s="68" t="s">
        <v>4</v>
      </c>
      <c r="F60" s="68" t="s">
        <v>4</v>
      </c>
      <c r="G60" s="68" t="s">
        <v>4</v>
      </c>
    </row>
    <row r="61" spans="1:7" x14ac:dyDescent="0.2">
      <c r="A61" s="69" t="s">
        <v>7</v>
      </c>
      <c r="B61" s="45" t="s">
        <v>101</v>
      </c>
      <c r="C61" s="32"/>
      <c r="D61" s="70" t="s">
        <v>57</v>
      </c>
      <c r="E61" s="70" t="s">
        <v>57</v>
      </c>
      <c r="F61" s="70" t="s">
        <v>57</v>
      </c>
      <c r="G61" s="70" t="s">
        <v>427</v>
      </c>
    </row>
    <row r="62" spans="1:7" x14ac:dyDescent="0.2">
      <c r="A62" s="12" t="s">
        <v>10</v>
      </c>
      <c r="B62" s="45" t="s">
        <v>102</v>
      </c>
      <c r="C62" s="32"/>
      <c r="D62" s="38">
        <v>161507285</v>
      </c>
      <c r="E62" s="38">
        <v>161507285</v>
      </c>
      <c r="F62" s="38">
        <v>161507285</v>
      </c>
      <c r="G62" s="38">
        <v>238146756</v>
      </c>
    </row>
    <row r="63" spans="1:7" x14ac:dyDescent="0.2">
      <c r="A63" s="12" t="s">
        <v>13</v>
      </c>
      <c r="B63" s="45" t="s">
        <v>99</v>
      </c>
      <c r="C63" s="32"/>
      <c r="D63" s="38">
        <v>29013459</v>
      </c>
      <c r="E63" s="38">
        <v>29013459</v>
      </c>
      <c r="F63" s="38">
        <v>29013459</v>
      </c>
      <c r="G63" s="38">
        <v>44527362</v>
      </c>
    </row>
    <row r="64" spans="1:7" ht="13.5" thickBot="1" x14ac:dyDescent="0.25">
      <c r="A64" s="22" t="s">
        <v>14</v>
      </c>
      <c r="B64" s="48" t="s">
        <v>103</v>
      </c>
      <c r="C64" s="49"/>
      <c r="D64" s="63">
        <f>D48+D56</f>
        <v>195000000</v>
      </c>
      <c r="E64" s="63">
        <f t="shared" ref="E64:G64" si="7">E48+E56</f>
        <v>201103531</v>
      </c>
      <c r="F64" s="63">
        <f t="shared" si="7"/>
        <v>201103531</v>
      </c>
      <c r="G64" s="63">
        <f t="shared" si="7"/>
        <v>282674118</v>
      </c>
    </row>
  </sheetData>
  <mergeCells count="8">
    <mergeCell ref="B52:C52"/>
    <mergeCell ref="A58:F58"/>
    <mergeCell ref="B60:C60"/>
    <mergeCell ref="B1:F1"/>
    <mergeCell ref="A3:F3"/>
    <mergeCell ref="A5:F5"/>
    <mergeCell ref="B7:C7"/>
    <mergeCell ref="A50:F50"/>
  </mergeCells>
  <pageMargins left="0.23622047244094491" right="0.23622047244094491" top="0" bottom="0.74803149606299213" header="0.31496062992125984" footer="0.31496062992125984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6"/>
  <sheetViews>
    <sheetView zoomScalePageLayoutView="60" workbookViewId="0">
      <selection activeCell="B1" sqref="B1:E1"/>
    </sheetView>
  </sheetViews>
  <sheetFormatPr defaultRowHeight="12.75" x14ac:dyDescent="0.2"/>
  <cols>
    <col min="1" max="1" width="6.7109375" style="1"/>
    <col min="2" max="2" width="61.140625" style="1" customWidth="1"/>
    <col min="3" max="3" width="15.7109375" style="1" customWidth="1"/>
    <col min="4" max="5" width="0" style="1" hidden="1"/>
    <col min="6" max="6" width="15.28515625" style="1" customWidth="1"/>
    <col min="7" max="1025" width="9.42578125" style="1"/>
  </cols>
  <sheetData>
    <row r="1" spans="1:6" ht="14.25" customHeight="1" x14ac:dyDescent="0.2">
      <c r="B1" s="441" t="s">
        <v>552</v>
      </c>
      <c r="C1" s="441"/>
      <c r="D1" s="441"/>
      <c r="E1" s="441"/>
    </row>
    <row r="2" spans="1:6" ht="7.5" customHeight="1" x14ac:dyDescent="0.2">
      <c r="B2" s="72"/>
      <c r="C2" s="72"/>
      <c r="D2" s="72"/>
      <c r="E2" s="4"/>
    </row>
    <row r="3" spans="1:6" ht="12.75" customHeight="1" x14ac:dyDescent="0.2">
      <c r="A3" s="438" t="s">
        <v>311</v>
      </c>
      <c r="B3" s="438"/>
      <c r="C3" s="438"/>
      <c r="D3" s="438"/>
      <c r="E3" s="438"/>
    </row>
    <row r="4" spans="1:6" ht="7.5" customHeight="1" x14ac:dyDescent="0.2">
      <c r="B4" s="73"/>
      <c r="C4" s="4"/>
      <c r="D4" s="4"/>
      <c r="E4" s="4"/>
    </row>
    <row r="5" spans="1:6" ht="11.85" customHeight="1" x14ac:dyDescent="0.2">
      <c r="A5" s="439" t="s">
        <v>104</v>
      </c>
      <c r="B5" s="439"/>
      <c r="C5" s="439"/>
      <c r="D5" s="439"/>
      <c r="E5" s="439"/>
    </row>
    <row r="6" spans="1:6" ht="4.5" customHeight="1" x14ac:dyDescent="0.2">
      <c r="B6" s="73"/>
      <c r="C6" s="4"/>
      <c r="D6" s="4"/>
      <c r="E6" s="4"/>
    </row>
    <row r="7" spans="1:6" ht="12.75" customHeight="1" thickBot="1" x14ac:dyDescent="0.25">
      <c r="B7" s="73"/>
      <c r="C7" s="72" t="s">
        <v>55</v>
      </c>
      <c r="D7" s="74"/>
      <c r="E7" s="74"/>
    </row>
    <row r="8" spans="1:6" ht="13.5" customHeight="1" x14ac:dyDescent="0.2">
      <c r="A8" s="29"/>
      <c r="B8" s="67" t="s">
        <v>3</v>
      </c>
      <c r="C8" s="75" t="s">
        <v>4</v>
      </c>
      <c r="D8" s="75" t="s">
        <v>4</v>
      </c>
      <c r="E8" s="75" t="s">
        <v>4</v>
      </c>
      <c r="F8" s="75" t="s">
        <v>4</v>
      </c>
    </row>
    <row r="9" spans="1:6" ht="12" customHeight="1" x14ac:dyDescent="0.2">
      <c r="A9" s="76" t="s">
        <v>7</v>
      </c>
      <c r="B9" s="45" t="s">
        <v>105</v>
      </c>
      <c r="C9" s="33" t="s">
        <v>57</v>
      </c>
      <c r="D9" s="33" t="s">
        <v>57</v>
      </c>
      <c r="E9" s="33" t="s">
        <v>57</v>
      </c>
      <c r="F9" s="33" t="s">
        <v>427</v>
      </c>
    </row>
    <row r="10" spans="1:6" x14ac:dyDescent="0.2">
      <c r="A10" s="77" t="s">
        <v>10</v>
      </c>
      <c r="B10" s="42" t="s">
        <v>308</v>
      </c>
      <c r="C10" s="44">
        <v>18620000</v>
      </c>
      <c r="D10" s="44">
        <v>22798668</v>
      </c>
      <c r="E10" s="44">
        <v>22798668</v>
      </c>
      <c r="F10" s="44">
        <v>18620000</v>
      </c>
    </row>
    <row r="11" spans="1:6" x14ac:dyDescent="0.2">
      <c r="A11" s="77" t="s">
        <v>13</v>
      </c>
      <c r="B11" s="42" t="s">
        <v>106</v>
      </c>
      <c r="C11" s="44">
        <v>2202000</v>
      </c>
      <c r="D11" s="44">
        <v>0</v>
      </c>
      <c r="E11" s="44">
        <v>0</v>
      </c>
      <c r="F11" s="44">
        <v>30428152</v>
      </c>
    </row>
    <row r="12" spans="1:6" hidden="1" x14ac:dyDescent="0.2">
      <c r="A12" s="77"/>
      <c r="B12" s="42"/>
      <c r="C12" s="44"/>
      <c r="D12" s="44"/>
      <c r="E12" s="44"/>
      <c r="F12" s="44"/>
    </row>
    <row r="13" spans="1:6" hidden="1" x14ac:dyDescent="0.2">
      <c r="A13" s="77"/>
      <c r="B13" s="20"/>
      <c r="C13" s="38"/>
      <c r="D13" s="38"/>
      <c r="E13" s="38"/>
      <c r="F13" s="38"/>
    </row>
    <row r="14" spans="1:6" hidden="1" x14ac:dyDescent="0.2">
      <c r="A14" s="77"/>
      <c r="B14" s="20"/>
      <c r="C14" s="38"/>
      <c r="D14" s="38"/>
      <c r="E14" s="38"/>
      <c r="F14" s="38"/>
    </row>
    <row r="15" spans="1:6" hidden="1" x14ac:dyDescent="0.2">
      <c r="A15" s="77"/>
      <c r="B15" s="20"/>
      <c r="C15" s="38"/>
      <c r="D15" s="38"/>
      <c r="E15" s="38"/>
      <c r="F15" s="38"/>
    </row>
    <row r="16" spans="1:6" ht="12.75" hidden="1" customHeight="1" x14ac:dyDescent="0.2">
      <c r="A16" s="77"/>
      <c r="B16" s="20"/>
      <c r="C16" s="38"/>
      <c r="D16" s="38"/>
      <c r="E16" s="38"/>
      <c r="F16" s="38"/>
    </row>
    <row r="17" spans="1:6" ht="12.75" customHeight="1" x14ac:dyDescent="0.2">
      <c r="A17" s="77" t="s">
        <v>14</v>
      </c>
      <c r="B17" s="20" t="s">
        <v>443</v>
      </c>
      <c r="C17" s="38">
        <v>480000</v>
      </c>
      <c r="D17" s="38"/>
      <c r="E17" s="38"/>
      <c r="F17" s="38">
        <v>595000</v>
      </c>
    </row>
    <row r="18" spans="1:6" ht="12.75" customHeight="1" x14ac:dyDescent="0.2">
      <c r="A18" s="77" t="s">
        <v>15</v>
      </c>
      <c r="B18" s="20" t="s">
        <v>512</v>
      </c>
      <c r="C18" s="38">
        <v>0</v>
      </c>
      <c r="D18" s="38"/>
      <c r="E18" s="38"/>
      <c r="F18" s="38">
        <v>358125</v>
      </c>
    </row>
    <row r="19" spans="1:6" ht="12.75" customHeight="1" x14ac:dyDescent="0.2">
      <c r="A19" s="77" t="s">
        <v>16</v>
      </c>
      <c r="B19" s="20" t="s">
        <v>521</v>
      </c>
      <c r="C19" s="38">
        <v>0</v>
      </c>
      <c r="D19" s="38"/>
      <c r="E19" s="38"/>
      <c r="F19" s="38">
        <v>1711043</v>
      </c>
    </row>
    <row r="20" spans="1:6" x14ac:dyDescent="0.2">
      <c r="A20" s="77" t="s">
        <v>18</v>
      </c>
      <c r="B20" s="32" t="s">
        <v>107</v>
      </c>
      <c r="C20" s="46">
        <f>SUM(C10:C17)</f>
        <v>21302000</v>
      </c>
      <c r="D20" s="46">
        <f t="shared" ref="D20:E20" si="0">SUM(D10:D16)</f>
        <v>22798668</v>
      </c>
      <c r="E20" s="46">
        <f t="shared" si="0"/>
        <v>22798668</v>
      </c>
      <c r="F20" s="46">
        <f>SUM(F10:F17)+F18+F19</f>
        <v>51712320</v>
      </c>
    </row>
    <row r="21" spans="1:6" x14ac:dyDescent="0.2">
      <c r="A21" s="77" t="s">
        <v>20</v>
      </c>
      <c r="B21" s="42" t="s">
        <v>108</v>
      </c>
      <c r="C21" s="44">
        <v>2477000</v>
      </c>
      <c r="D21" s="44">
        <v>5386800</v>
      </c>
      <c r="E21" s="44">
        <v>5386800</v>
      </c>
      <c r="F21" s="44">
        <v>6602000</v>
      </c>
    </row>
    <row r="22" spans="1:6" x14ac:dyDescent="0.2">
      <c r="A22" s="78" t="s">
        <v>22</v>
      </c>
      <c r="B22" s="42" t="s">
        <v>109</v>
      </c>
      <c r="C22" s="44">
        <v>353000</v>
      </c>
      <c r="D22" s="44">
        <v>352260</v>
      </c>
      <c r="E22" s="44">
        <v>352260</v>
      </c>
      <c r="F22" s="44">
        <v>1405728</v>
      </c>
    </row>
    <row r="23" spans="1:6" x14ac:dyDescent="0.2">
      <c r="A23" s="78" t="s">
        <v>24</v>
      </c>
      <c r="B23" s="42" t="s">
        <v>434</v>
      </c>
      <c r="C23" s="44">
        <v>0</v>
      </c>
      <c r="D23" s="44"/>
      <c r="E23" s="44"/>
      <c r="F23" s="44">
        <v>1074583</v>
      </c>
    </row>
    <row r="24" spans="1:6" x14ac:dyDescent="0.2">
      <c r="A24" s="77" t="s">
        <v>28</v>
      </c>
      <c r="B24" s="32" t="s">
        <v>110</v>
      </c>
      <c r="C24" s="46">
        <f>C21+C22</f>
        <v>2830000</v>
      </c>
      <c r="D24" s="46">
        <f t="shared" ref="D24:E24" si="1">D21+D22</f>
        <v>5739060</v>
      </c>
      <c r="E24" s="46">
        <f t="shared" si="1"/>
        <v>5739060</v>
      </c>
      <c r="F24" s="46">
        <f>F21+F22+F23</f>
        <v>9082311</v>
      </c>
    </row>
    <row r="25" spans="1:6" x14ac:dyDescent="0.2">
      <c r="A25" s="77" t="s">
        <v>30</v>
      </c>
      <c r="B25" s="32" t="s">
        <v>111</v>
      </c>
      <c r="C25" s="46">
        <f>C20+C24</f>
        <v>24132000</v>
      </c>
      <c r="D25" s="46">
        <f t="shared" ref="D25:E25" si="2">D20+D24</f>
        <v>28537728</v>
      </c>
      <c r="E25" s="46">
        <f t="shared" si="2"/>
        <v>28537728</v>
      </c>
      <c r="F25" s="46">
        <f>F20+F24</f>
        <v>60794631</v>
      </c>
    </row>
    <row r="26" spans="1:6" x14ac:dyDescent="0.2">
      <c r="A26" s="77" t="s">
        <v>33</v>
      </c>
      <c r="B26" s="32" t="s">
        <v>112</v>
      </c>
      <c r="C26" s="46">
        <v>4705000</v>
      </c>
      <c r="D26" s="46">
        <v>5398839</v>
      </c>
      <c r="E26" s="46">
        <v>5398839</v>
      </c>
      <c r="F26" s="46">
        <v>8322286</v>
      </c>
    </row>
    <row r="27" spans="1:6" ht="12.75" hidden="1" customHeight="1" x14ac:dyDescent="0.2">
      <c r="A27" s="77"/>
      <c r="B27" s="79"/>
      <c r="C27" s="80"/>
      <c r="D27" s="80"/>
      <c r="E27" s="80"/>
      <c r="F27" s="80"/>
    </row>
    <row r="28" spans="1:6" ht="11.25" customHeight="1" x14ac:dyDescent="0.2">
      <c r="A28" s="77" t="s">
        <v>36</v>
      </c>
      <c r="B28" s="79" t="s">
        <v>113</v>
      </c>
      <c r="C28" s="80">
        <v>8800000</v>
      </c>
      <c r="D28" s="80">
        <v>5775000</v>
      </c>
      <c r="E28" s="80">
        <v>5775000</v>
      </c>
      <c r="F28" s="80">
        <v>15500888</v>
      </c>
    </row>
    <row r="29" spans="1:6" ht="12.75" hidden="1" customHeight="1" x14ac:dyDescent="0.2">
      <c r="A29" s="77"/>
      <c r="B29" s="79"/>
      <c r="C29" s="80"/>
      <c r="D29" s="80"/>
      <c r="E29" s="80"/>
      <c r="F29" s="80"/>
    </row>
    <row r="30" spans="1:6" x14ac:dyDescent="0.2">
      <c r="A30" s="77" t="s">
        <v>38</v>
      </c>
      <c r="B30" s="81" t="s">
        <v>114</v>
      </c>
      <c r="C30" s="38">
        <v>8800000</v>
      </c>
      <c r="D30" s="38">
        <v>5775000</v>
      </c>
      <c r="E30" s="38">
        <v>5775000</v>
      </c>
      <c r="F30" s="38">
        <v>15500888</v>
      </c>
    </row>
    <row r="31" spans="1:6" x14ac:dyDescent="0.2">
      <c r="A31" s="77" t="s">
        <v>40</v>
      </c>
      <c r="B31" s="82" t="s">
        <v>115</v>
      </c>
      <c r="C31" s="83">
        <v>300000</v>
      </c>
      <c r="D31" s="83">
        <v>350000</v>
      </c>
      <c r="E31" s="83">
        <v>350000</v>
      </c>
      <c r="F31" s="83">
        <v>650000</v>
      </c>
    </row>
    <row r="32" spans="1:6" x14ac:dyDescent="0.2">
      <c r="A32" s="77" t="s">
        <v>71</v>
      </c>
      <c r="B32" s="82" t="s">
        <v>116</v>
      </c>
      <c r="C32" s="83">
        <v>1300000</v>
      </c>
      <c r="D32" s="83">
        <v>1900000</v>
      </c>
      <c r="E32" s="83">
        <v>1900000</v>
      </c>
      <c r="F32" s="83">
        <v>1250000</v>
      </c>
    </row>
    <row r="33" spans="1:6" x14ac:dyDescent="0.2">
      <c r="A33" s="77" t="s">
        <v>72</v>
      </c>
      <c r="B33" s="20" t="s">
        <v>117</v>
      </c>
      <c r="C33" s="38">
        <v>1600000</v>
      </c>
      <c r="D33" s="38">
        <v>2250000</v>
      </c>
      <c r="E33" s="38">
        <v>2250000</v>
      </c>
      <c r="F33" s="38">
        <v>1900000</v>
      </c>
    </row>
    <row r="34" spans="1:6" x14ac:dyDescent="0.2">
      <c r="A34" s="77" t="s">
        <v>73</v>
      </c>
      <c r="B34" s="84" t="s">
        <v>118</v>
      </c>
      <c r="C34" s="83">
        <v>4800000</v>
      </c>
      <c r="D34" s="83">
        <v>4800000</v>
      </c>
      <c r="E34" s="83">
        <v>4800000</v>
      </c>
      <c r="F34" s="83">
        <v>4800000</v>
      </c>
    </row>
    <row r="35" spans="1:6" x14ac:dyDescent="0.2">
      <c r="A35" s="77" t="s">
        <v>75</v>
      </c>
      <c r="B35" s="84" t="s">
        <v>435</v>
      </c>
      <c r="C35" s="83">
        <v>0</v>
      </c>
      <c r="D35" s="83">
        <v>0</v>
      </c>
      <c r="E35" s="83">
        <v>0</v>
      </c>
      <c r="F35" s="83">
        <v>0</v>
      </c>
    </row>
    <row r="36" spans="1:6" x14ac:dyDescent="0.2">
      <c r="A36" s="77" t="s">
        <v>77</v>
      </c>
      <c r="B36" s="84" t="s">
        <v>119</v>
      </c>
      <c r="C36" s="83">
        <v>4000000</v>
      </c>
      <c r="D36" s="83">
        <v>4000000</v>
      </c>
      <c r="E36" s="83">
        <v>4000000</v>
      </c>
      <c r="F36" s="83">
        <v>3500000</v>
      </c>
    </row>
    <row r="37" spans="1:6" x14ac:dyDescent="0.2">
      <c r="A37" s="77" t="s">
        <v>79</v>
      </c>
      <c r="B37" s="84" t="s">
        <v>120</v>
      </c>
      <c r="C37" s="83">
        <v>12400000</v>
      </c>
      <c r="D37" s="83">
        <v>17030000</v>
      </c>
      <c r="E37" s="83">
        <v>17030000</v>
      </c>
      <c r="F37" s="83">
        <v>17331258</v>
      </c>
    </row>
    <row r="38" spans="1:6" x14ac:dyDescent="0.2">
      <c r="A38" s="77" t="s">
        <v>81</v>
      </c>
      <c r="B38" s="20" t="s">
        <v>121</v>
      </c>
      <c r="C38" s="38">
        <f>C34+C35+C36+C37</f>
        <v>21200000</v>
      </c>
      <c r="D38" s="38">
        <f t="shared" ref="D38:E38" si="3">D34+D35+D36+D37</f>
        <v>25830000</v>
      </c>
      <c r="E38" s="38">
        <f t="shared" si="3"/>
        <v>25830000</v>
      </c>
      <c r="F38" s="38">
        <f>F34+F35+F36+F37</f>
        <v>25631258</v>
      </c>
    </row>
    <row r="39" spans="1:6" x14ac:dyDescent="0.2">
      <c r="A39" s="77" t="s">
        <v>123</v>
      </c>
      <c r="B39" s="20" t="s">
        <v>122</v>
      </c>
      <c r="C39" s="38">
        <v>200000</v>
      </c>
      <c r="D39" s="38">
        <v>200000</v>
      </c>
      <c r="E39" s="38">
        <v>200000</v>
      </c>
      <c r="F39" s="38">
        <v>200000</v>
      </c>
    </row>
    <row r="40" spans="1:6" x14ac:dyDescent="0.2">
      <c r="A40" s="77" t="s">
        <v>267</v>
      </c>
      <c r="B40" s="84" t="s">
        <v>124</v>
      </c>
      <c r="C40" s="83">
        <v>8000000</v>
      </c>
      <c r="D40" s="83">
        <v>7620402</v>
      </c>
      <c r="E40" s="83">
        <v>7620402</v>
      </c>
      <c r="F40" s="83">
        <v>9231858</v>
      </c>
    </row>
    <row r="41" spans="1:6" ht="13.5" customHeight="1" x14ac:dyDescent="0.2">
      <c r="A41" s="77" t="s">
        <v>125</v>
      </c>
      <c r="B41" s="84" t="s">
        <v>309</v>
      </c>
      <c r="C41" s="83">
        <v>2800000</v>
      </c>
      <c r="D41" s="83">
        <v>3050000</v>
      </c>
      <c r="E41" s="83">
        <v>3050000</v>
      </c>
      <c r="F41" s="83">
        <v>1800000</v>
      </c>
    </row>
    <row r="42" spans="1:6" ht="13.5" customHeight="1" x14ac:dyDescent="0.2">
      <c r="A42" s="77" t="s">
        <v>127</v>
      </c>
      <c r="B42" s="84" t="s">
        <v>436</v>
      </c>
      <c r="C42" s="83">
        <v>0</v>
      </c>
      <c r="D42" s="83"/>
      <c r="E42" s="83"/>
      <c r="F42" s="83">
        <v>873344</v>
      </c>
    </row>
    <row r="43" spans="1:6" x14ac:dyDescent="0.2">
      <c r="A43" s="77" t="s">
        <v>128</v>
      </c>
      <c r="B43" s="84" t="s">
        <v>126</v>
      </c>
      <c r="C43" s="83">
        <v>1100000</v>
      </c>
      <c r="D43" s="83">
        <v>900000</v>
      </c>
      <c r="E43" s="83">
        <v>900000</v>
      </c>
      <c r="F43" s="83">
        <v>1308463</v>
      </c>
    </row>
    <row r="44" spans="1:6" hidden="1" x14ac:dyDescent="0.2">
      <c r="A44" s="77" t="s">
        <v>127</v>
      </c>
      <c r="B44" s="84"/>
      <c r="C44" s="83"/>
      <c r="D44" s="83"/>
      <c r="E44" s="83"/>
      <c r="F44" s="83"/>
    </row>
    <row r="45" spans="1:6" x14ac:dyDescent="0.2">
      <c r="A45" s="77" t="s">
        <v>130</v>
      </c>
      <c r="B45" s="20" t="s">
        <v>129</v>
      </c>
      <c r="C45" s="38">
        <f>SUM(C40:C43)</f>
        <v>11900000</v>
      </c>
      <c r="D45" s="38">
        <f t="shared" ref="D45:E45" si="4">SUM(D40:D43)</f>
        <v>11570402</v>
      </c>
      <c r="E45" s="38">
        <f t="shared" si="4"/>
        <v>11570402</v>
      </c>
      <c r="F45" s="38">
        <f>SUM(F40:F43)</f>
        <v>13213665</v>
      </c>
    </row>
    <row r="46" spans="1:6" x14ac:dyDescent="0.2">
      <c r="A46" s="77" t="s">
        <v>132</v>
      </c>
      <c r="B46" s="32" t="s">
        <v>131</v>
      </c>
      <c r="C46" s="46">
        <f>C30+C33+C38+C39+C45</f>
        <v>43700000</v>
      </c>
      <c r="D46" s="46">
        <f t="shared" ref="D46:E46" si="5">D30+D33+D38+D39+D45</f>
        <v>45625402</v>
      </c>
      <c r="E46" s="46">
        <f t="shared" si="5"/>
        <v>45625402</v>
      </c>
      <c r="F46" s="46">
        <f>F30+F33+F38+F39+F45</f>
        <v>56445811</v>
      </c>
    </row>
    <row r="47" spans="1:6" ht="12.75" customHeight="1" x14ac:dyDescent="0.2">
      <c r="A47" s="77" t="s">
        <v>134</v>
      </c>
      <c r="B47" s="42" t="s">
        <v>133</v>
      </c>
      <c r="C47" s="44">
        <v>2000000</v>
      </c>
      <c r="D47" s="44">
        <v>2000000</v>
      </c>
      <c r="E47" s="44">
        <v>2000000</v>
      </c>
      <c r="F47" s="44">
        <v>2000000</v>
      </c>
    </row>
    <row r="48" spans="1:6" ht="12.75" customHeight="1" x14ac:dyDescent="0.2">
      <c r="A48" s="77" t="s">
        <v>136</v>
      </c>
      <c r="B48" s="42" t="s">
        <v>135</v>
      </c>
      <c r="C48" s="44">
        <v>6000000</v>
      </c>
      <c r="D48" s="44">
        <v>6000000</v>
      </c>
      <c r="E48" s="44">
        <v>6000000</v>
      </c>
      <c r="F48" s="44">
        <v>6000000</v>
      </c>
    </row>
    <row r="49" spans="1:6" ht="12.75" customHeight="1" x14ac:dyDescent="0.2">
      <c r="A49" s="77" t="s">
        <v>138</v>
      </c>
      <c r="B49" s="42" t="s">
        <v>137</v>
      </c>
      <c r="C49" s="44">
        <v>2000000</v>
      </c>
      <c r="D49" s="44">
        <v>2000000</v>
      </c>
      <c r="E49" s="44">
        <v>2000000</v>
      </c>
      <c r="F49" s="44">
        <v>2000000</v>
      </c>
    </row>
    <row r="50" spans="1:6" ht="12" customHeight="1" x14ac:dyDescent="0.2">
      <c r="A50" s="77" t="s">
        <v>140</v>
      </c>
      <c r="B50" s="42" t="s">
        <v>139</v>
      </c>
      <c r="C50" s="44">
        <v>1000000</v>
      </c>
      <c r="D50" s="44">
        <v>620000</v>
      </c>
      <c r="E50" s="44">
        <v>620000</v>
      </c>
      <c r="F50" s="44">
        <v>1000000</v>
      </c>
    </row>
    <row r="51" spans="1:6" ht="12.75" customHeight="1" x14ac:dyDescent="0.2">
      <c r="A51" s="77" t="s">
        <v>142</v>
      </c>
      <c r="B51" s="32" t="s">
        <v>141</v>
      </c>
      <c r="C51" s="46">
        <v>11000000</v>
      </c>
      <c r="D51" s="46">
        <f t="shared" ref="D51:E51" si="6">D47+D48+D49+D50</f>
        <v>10620000</v>
      </c>
      <c r="E51" s="46">
        <f t="shared" si="6"/>
        <v>10620000</v>
      </c>
      <c r="F51" s="46">
        <v>11000000</v>
      </c>
    </row>
    <row r="52" spans="1:6" ht="12.75" customHeight="1" x14ac:dyDescent="0.2">
      <c r="A52" s="77" t="s">
        <v>144</v>
      </c>
      <c r="B52" s="42" t="s">
        <v>437</v>
      </c>
      <c r="C52" s="46">
        <v>0</v>
      </c>
      <c r="D52" s="46"/>
      <c r="E52" s="46"/>
      <c r="F52" s="46">
        <v>3477096</v>
      </c>
    </row>
    <row r="53" spans="1:6" ht="23.25" x14ac:dyDescent="0.2">
      <c r="A53" s="77" t="s">
        <v>145</v>
      </c>
      <c r="B53" s="328" t="s">
        <v>143</v>
      </c>
      <c r="C53" s="44">
        <v>2833000</v>
      </c>
      <c r="D53" s="44">
        <v>2832540</v>
      </c>
      <c r="E53" s="44">
        <v>2832540</v>
      </c>
      <c r="F53" s="44">
        <v>1865047</v>
      </c>
    </row>
    <row r="54" spans="1:6" x14ac:dyDescent="0.2">
      <c r="A54" s="77" t="s">
        <v>522</v>
      </c>
      <c r="B54" s="42" t="s">
        <v>438</v>
      </c>
      <c r="C54" s="44">
        <v>0</v>
      </c>
      <c r="D54" s="44">
        <v>0</v>
      </c>
      <c r="E54" s="44">
        <v>0</v>
      </c>
      <c r="F54" s="44">
        <v>9728162</v>
      </c>
    </row>
    <row r="55" spans="1:6" x14ac:dyDescent="0.2">
      <c r="A55" s="77" t="s">
        <v>523</v>
      </c>
      <c r="B55" s="42" t="s">
        <v>446</v>
      </c>
      <c r="C55" s="44">
        <v>0</v>
      </c>
      <c r="D55" s="44"/>
      <c r="E55" s="44"/>
      <c r="F55" s="44">
        <v>100000</v>
      </c>
    </row>
    <row r="56" spans="1:6" x14ac:dyDescent="0.2">
      <c r="A56" s="77" t="s">
        <v>524</v>
      </c>
      <c r="B56" s="42" t="s">
        <v>447</v>
      </c>
      <c r="C56" s="44">
        <v>0</v>
      </c>
      <c r="D56" s="44"/>
      <c r="E56" s="44"/>
      <c r="F56" s="44">
        <v>150000</v>
      </c>
    </row>
    <row r="57" spans="1:6" x14ac:dyDescent="0.2">
      <c r="A57" s="77" t="s">
        <v>148</v>
      </c>
      <c r="B57" s="42" t="s">
        <v>448</v>
      </c>
      <c r="C57" s="44">
        <v>0</v>
      </c>
      <c r="D57" s="44"/>
      <c r="E57" s="44"/>
      <c r="F57" s="44">
        <v>1200000</v>
      </c>
    </row>
    <row r="58" spans="1:6" x14ac:dyDescent="0.2">
      <c r="A58" s="77" t="s">
        <v>149</v>
      </c>
      <c r="B58" s="42" t="s">
        <v>358</v>
      </c>
      <c r="C58" s="44">
        <v>7721461</v>
      </c>
      <c r="D58" s="44">
        <v>10582787</v>
      </c>
      <c r="E58" s="44">
        <v>10582787</v>
      </c>
      <c r="F58" s="44">
        <v>23006331</v>
      </c>
    </row>
    <row r="59" spans="1:6" x14ac:dyDescent="0.2">
      <c r="A59" s="77" t="s">
        <v>151</v>
      </c>
      <c r="B59" s="32" t="s">
        <v>146</v>
      </c>
      <c r="C59" s="46">
        <f>SUM(C53:C58)</f>
        <v>10554461</v>
      </c>
      <c r="D59" s="46">
        <f t="shared" ref="D59:E59" si="7">SUM(D53:D58)</f>
        <v>13415327</v>
      </c>
      <c r="E59" s="46">
        <f t="shared" si="7"/>
        <v>13415327</v>
      </c>
      <c r="F59" s="46">
        <f>SUM(F53:F54)+F58+F52</f>
        <v>38076636</v>
      </c>
    </row>
    <row r="60" spans="1:6" x14ac:dyDescent="0.2">
      <c r="A60" s="77" t="s">
        <v>152</v>
      </c>
      <c r="B60" s="20" t="s">
        <v>444</v>
      </c>
      <c r="C60" s="38">
        <v>500000</v>
      </c>
      <c r="D60" s="38">
        <v>11800000</v>
      </c>
      <c r="E60" s="38">
        <v>11800000</v>
      </c>
      <c r="F60" s="38">
        <v>3408425</v>
      </c>
    </row>
    <row r="61" spans="1:6" x14ac:dyDescent="0.2">
      <c r="A61" s="77" t="s">
        <v>154</v>
      </c>
      <c r="B61" s="20" t="s">
        <v>147</v>
      </c>
      <c r="C61" s="38">
        <v>135000</v>
      </c>
      <c r="D61" s="38">
        <v>3188000</v>
      </c>
      <c r="E61" s="38">
        <v>3188000</v>
      </c>
      <c r="F61" s="38">
        <v>920275</v>
      </c>
    </row>
    <row r="62" spans="1:6" x14ac:dyDescent="0.2">
      <c r="A62" s="77" t="s">
        <v>525</v>
      </c>
      <c r="B62" s="32" t="s">
        <v>26</v>
      </c>
      <c r="C62" s="46">
        <f>C60+C61</f>
        <v>635000</v>
      </c>
      <c r="D62" s="46">
        <f t="shared" ref="D62:E62" si="8">D60+D61</f>
        <v>14988000</v>
      </c>
      <c r="E62" s="46">
        <f t="shared" si="8"/>
        <v>14988000</v>
      </c>
      <c r="F62" s="46">
        <f>F60+F61</f>
        <v>4328700</v>
      </c>
    </row>
    <row r="63" spans="1:6" ht="12.6" customHeight="1" x14ac:dyDescent="0.2">
      <c r="A63" s="77" t="s">
        <v>526</v>
      </c>
      <c r="B63" s="20" t="s">
        <v>445</v>
      </c>
      <c r="C63" s="38">
        <v>7500000</v>
      </c>
      <c r="D63" s="38">
        <v>0</v>
      </c>
      <c r="E63" s="38">
        <v>0</v>
      </c>
      <c r="F63" s="38">
        <v>6965058</v>
      </c>
    </row>
    <row r="64" spans="1:6" ht="11.1" customHeight="1" x14ac:dyDescent="0.2">
      <c r="A64" s="77" t="s">
        <v>527</v>
      </c>
      <c r="B64" s="20" t="s">
        <v>150</v>
      </c>
      <c r="C64" s="38">
        <v>2500000</v>
      </c>
      <c r="D64" s="38">
        <v>0</v>
      </c>
      <c r="E64" s="38">
        <v>0</v>
      </c>
      <c r="F64" s="38">
        <v>2392505</v>
      </c>
    </row>
    <row r="65" spans="1:6" ht="11.1" customHeight="1" x14ac:dyDescent="0.2">
      <c r="A65" s="77" t="s">
        <v>528</v>
      </c>
      <c r="B65" s="32" t="s">
        <v>29</v>
      </c>
      <c r="C65" s="46">
        <f>SUM(C63:C64)</f>
        <v>10000000</v>
      </c>
      <c r="D65" s="46">
        <f t="shared" ref="D65:E65" si="9">SUM(D63:D64)</f>
        <v>0</v>
      </c>
      <c r="E65" s="46">
        <f t="shared" si="9"/>
        <v>0</v>
      </c>
      <c r="F65" s="46">
        <f>SUM(F63:F64)</f>
        <v>9357563</v>
      </c>
    </row>
    <row r="66" spans="1:6" ht="11.1" customHeight="1" x14ac:dyDescent="0.2">
      <c r="A66" s="77" t="s">
        <v>529</v>
      </c>
      <c r="B66" s="85" t="s">
        <v>153</v>
      </c>
      <c r="C66" s="86">
        <v>0</v>
      </c>
      <c r="D66" s="86">
        <v>1</v>
      </c>
      <c r="E66" s="86">
        <v>2</v>
      </c>
      <c r="F66" s="86">
        <v>0</v>
      </c>
    </row>
    <row r="67" spans="1:6" ht="13.5" thickBot="1" x14ac:dyDescent="0.25">
      <c r="A67" s="77" t="s">
        <v>530</v>
      </c>
      <c r="B67" s="49" t="s">
        <v>155</v>
      </c>
      <c r="C67" s="63">
        <f>C25+C26+C46+C51+C59+C62+C65</f>
        <v>104726461</v>
      </c>
      <c r="D67" s="63">
        <f t="shared" ref="D67:E67" si="10">D25+D26+D46+D51+D59+D62+D65</f>
        <v>118585296</v>
      </c>
      <c r="E67" s="63">
        <f t="shared" si="10"/>
        <v>118585296</v>
      </c>
      <c r="F67" s="63">
        <f>F25+F26+F46+F51+F59+F62+F65</f>
        <v>188325627</v>
      </c>
    </row>
    <row r="68" spans="1:6" ht="7.5" customHeight="1" x14ac:dyDescent="0.2">
      <c r="A68" s="87"/>
      <c r="B68" s="64"/>
      <c r="C68" s="88"/>
      <c r="D68" s="88"/>
      <c r="E68" s="4"/>
    </row>
    <row r="69" spans="1:6" ht="11.85" customHeight="1" x14ac:dyDescent="0.2">
      <c r="A69" s="439" t="s">
        <v>156</v>
      </c>
      <c r="B69" s="439"/>
      <c r="C69" s="439"/>
      <c r="D69" s="439"/>
      <c r="E69" s="439"/>
    </row>
    <row r="70" spans="1:6" ht="7.5" customHeight="1" x14ac:dyDescent="0.2">
      <c r="B70" s="4"/>
      <c r="C70" s="4"/>
      <c r="D70" s="4"/>
      <c r="E70" s="4"/>
    </row>
    <row r="71" spans="1:6" ht="7.5" customHeight="1" thickBot="1" x14ac:dyDescent="0.25">
      <c r="B71" s="4"/>
      <c r="C71" s="4"/>
      <c r="D71" s="74"/>
      <c r="E71" s="74"/>
    </row>
    <row r="72" spans="1:6" ht="13.5" customHeight="1" x14ac:dyDescent="0.2">
      <c r="A72" s="29"/>
      <c r="B72" s="89" t="s">
        <v>3</v>
      </c>
      <c r="C72" s="89" t="s">
        <v>4</v>
      </c>
      <c r="D72" s="89" t="s">
        <v>4</v>
      </c>
      <c r="E72" s="89" t="s">
        <v>4</v>
      </c>
      <c r="F72" s="89" t="s">
        <v>4</v>
      </c>
    </row>
    <row r="73" spans="1:6" ht="12.75" customHeight="1" x14ac:dyDescent="0.2">
      <c r="A73" s="76" t="s">
        <v>7</v>
      </c>
      <c r="B73" s="45" t="s">
        <v>157</v>
      </c>
      <c r="C73" s="90" t="s">
        <v>57</v>
      </c>
      <c r="D73" s="90" t="s">
        <v>57</v>
      </c>
      <c r="E73" s="90" t="s">
        <v>57</v>
      </c>
      <c r="F73" s="90" t="s">
        <v>427</v>
      </c>
    </row>
    <row r="74" spans="1:6" ht="12" customHeight="1" x14ac:dyDescent="0.2">
      <c r="A74" s="91" t="s">
        <v>10</v>
      </c>
      <c r="B74" s="45" t="s">
        <v>158</v>
      </c>
      <c r="C74" s="46">
        <v>0</v>
      </c>
      <c r="D74" s="46">
        <v>0</v>
      </c>
      <c r="E74" s="46">
        <v>0</v>
      </c>
      <c r="F74" s="46">
        <v>0</v>
      </c>
    </row>
    <row r="75" spans="1:6" ht="12" customHeight="1" x14ac:dyDescent="0.2">
      <c r="A75" s="91" t="s">
        <v>13</v>
      </c>
      <c r="B75" s="45" t="s">
        <v>159</v>
      </c>
      <c r="C75" s="46">
        <v>4715650</v>
      </c>
      <c r="D75" s="46">
        <v>4709963</v>
      </c>
      <c r="E75" s="46">
        <v>4709963</v>
      </c>
      <c r="F75" s="46">
        <v>4715650</v>
      </c>
    </row>
    <row r="76" spans="1:6" ht="12" customHeight="1" x14ac:dyDescent="0.2">
      <c r="A76" s="91" t="s">
        <v>14</v>
      </c>
      <c r="B76" s="45" t="s">
        <v>160</v>
      </c>
      <c r="C76" s="46">
        <v>85557889</v>
      </c>
      <c r="D76" s="46">
        <v>77808272</v>
      </c>
      <c r="E76" s="46">
        <v>77808272</v>
      </c>
      <c r="F76" s="46">
        <v>89632841</v>
      </c>
    </row>
    <row r="77" spans="1:6" ht="12" customHeight="1" thickBot="1" x14ac:dyDescent="0.25">
      <c r="A77" s="92" t="s">
        <v>15</v>
      </c>
      <c r="B77" s="48" t="s">
        <v>161</v>
      </c>
      <c r="C77" s="63">
        <f>C74+C75+C76</f>
        <v>90273539</v>
      </c>
      <c r="D77" s="63">
        <f t="shared" ref="D77:F77" si="11">D74+D75+D76</f>
        <v>82518235</v>
      </c>
      <c r="E77" s="63">
        <f t="shared" si="11"/>
        <v>82518235</v>
      </c>
      <c r="F77" s="63">
        <f t="shared" si="11"/>
        <v>94348491</v>
      </c>
    </row>
    <row r="78" spans="1:6" ht="7.5" customHeight="1" x14ac:dyDescent="0.2">
      <c r="A78" s="3"/>
      <c r="B78" s="56"/>
      <c r="C78" s="88"/>
      <c r="D78" s="88"/>
      <c r="E78" s="4"/>
    </row>
    <row r="79" spans="1:6" ht="10.35" customHeight="1" x14ac:dyDescent="0.2">
      <c r="A79" s="442" t="s">
        <v>162</v>
      </c>
      <c r="B79" s="442"/>
      <c r="C79" s="442"/>
      <c r="D79" s="442"/>
      <c r="E79" s="442"/>
    </row>
    <row r="80" spans="1:6" ht="0.75" customHeight="1" x14ac:dyDescent="0.2">
      <c r="A80" s="3"/>
      <c r="B80" s="56"/>
      <c r="C80" s="88"/>
      <c r="D80" s="88"/>
      <c r="E80" s="4"/>
    </row>
    <row r="81" spans="1:6" ht="7.5" customHeight="1" thickBot="1" x14ac:dyDescent="0.25">
      <c r="A81" s="3"/>
      <c r="B81" s="56"/>
      <c r="C81" s="88"/>
      <c r="D81" s="88"/>
      <c r="E81" s="88"/>
    </row>
    <row r="82" spans="1:6" ht="12.75" customHeight="1" x14ac:dyDescent="0.2">
      <c r="A82" s="93"/>
      <c r="B82" s="67" t="s">
        <v>3</v>
      </c>
      <c r="C82" s="94" t="s">
        <v>4</v>
      </c>
      <c r="D82" s="94" t="s">
        <v>4</v>
      </c>
      <c r="E82" s="94" t="s">
        <v>4</v>
      </c>
      <c r="F82" s="94" t="s">
        <v>4</v>
      </c>
    </row>
    <row r="83" spans="1:6" ht="10.35" customHeight="1" x14ac:dyDescent="0.2">
      <c r="A83" s="76" t="s">
        <v>7</v>
      </c>
      <c r="B83" s="35" t="s">
        <v>101</v>
      </c>
      <c r="C83" s="95" t="s">
        <v>57</v>
      </c>
      <c r="D83" s="95" t="s">
        <v>57</v>
      </c>
      <c r="E83" s="95" t="s">
        <v>57</v>
      </c>
      <c r="F83" s="95" t="s">
        <v>427</v>
      </c>
    </row>
    <row r="84" spans="1:6" x14ac:dyDescent="0.2">
      <c r="A84" s="91" t="s">
        <v>10</v>
      </c>
      <c r="B84" s="32" t="s">
        <v>155</v>
      </c>
      <c r="C84" s="96">
        <v>104726461</v>
      </c>
      <c r="D84" s="96">
        <v>108002509</v>
      </c>
      <c r="E84" s="96">
        <v>108002509</v>
      </c>
      <c r="F84" s="96">
        <v>188325627</v>
      </c>
    </row>
    <row r="85" spans="1:6" x14ac:dyDescent="0.2">
      <c r="A85" s="91" t="s">
        <v>13</v>
      </c>
      <c r="B85" s="45" t="s">
        <v>161</v>
      </c>
      <c r="C85" s="96">
        <v>90273539</v>
      </c>
      <c r="D85" s="96">
        <v>82518235</v>
      </c>
      <c r="E85" s="96">
        <v>82518235</v>
      </c>
      <c r="F85" s="96">
        <v>94348491</v>
      </c>
    </row>
    <row r="86" spans="1:6" ht="13.5" thickBot="1" x14ac:dyDescent="0.25">
      <c r="A86" s="92" t="s">
        <v>14</v>
      </c>
      <c r="B86" s="48" t="s">
        <v>103</v>
      </c>
      <c r="C86" s="63">
        <f>C67+C77</f>
        <v>195000000</v>
      </c>
      <c r="D86" s="63">
        <f t="shared" ref="D86:F86" si="12">D67+D77</f>
        <v>201103531</v>
      </c>
      <c r="E86" s="63">
        <f t="shared" si="12"/>
        <v>201103531</v>
      </c>
      <c r="F86" s="63">
        <f t="shared" si="12"/>
        <v>282674118</v>
      </c>
    </row>
  </sheetData>
  <mergeCells count="5">
    <mergeCell ref="B1:E1"/>
    <mergeCell ref="A3:E3"/>
    <mergeCell ref="A5:E5"/>
    <mergeCell ref="A69:E69"/>
    <mergeCell ref="A79:E79"/>
  </mergeCells>
  <pageMargins left="0" right="0" top="0" bottom="0" header="0.31496062992125984" footer="0.31496062992125984"/>
  <pageSetup paperSize="9" scale="85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9" width="14.28515625" style="1" customWidth="1"/>
    <col min="10" max="1025" width="9.42578125" style="1"/>
  </cols>
  <sheetData>
    <row r="1" spans="1:9" x14ac:dyDescent="0.2">
      <c r="A1" s="407" t="s">
        <v>551</v>
      </c>
      <c r="B1" s="407"/>
      <c r="C1" s="407"/>
      <c r="D1" s="407"/>
      <c r="E1" s="407"/>
      <c r="F1" s="407"/>
      <c r="G1" s="407"/>
      <c r="H1" s="407"/>
    </row>
    <row r="3" spans="1:9" x14ac:dyDescent="0.2">
      <c r="A3" s="443" t="s">
        <v>163</v>
      </c>
      <c r="B3" s="443"/>
      <c r="C3" s="443"/>
      <c r="D3" s="443"/>
      <c r="E3" s="443"/>
      <c r="F3" s="443"/>
      <c r="G3" s="443"/>
      <c r="H3" s="443"/>
    </row>
    <row r="4" spans="1:9" ht="24.6" customHeight="1" x14ac:dyDescent="0.2">
      <c r="F4" s="26"/>
    </row>
    <row r="5" spans="1:9" ht="13.5" thickBot="1" x14ac:dyDescent="0.25">
      <c r="B5" s="28" t="s">
        <v>311</v>
      </c>
      <c r="F5" s="26" t="s">
        <v>55</v>
      </c>
      <c r="G5" s="28"/>
      <c r="H5" s="28"/>
    </row>
    <row r="6" spans="1:9" ht="13.5" thickBot="1" x14ac:dyDescent="0.25">
      <c r="A6" s="444" t="s">
        <v>7</v>
      </c>
      <c r="B6" s="445" t="s">
        <v>3</v>
      </c>
      <c r="C6" s="446"/>
      <c r="D6" s="446"/>
      <c r="E6" s="446"/>
      <c r="F6" s="387" t="s">
        <v>4</v>
      </c>
      <c r="G6" s="253" t="s">
        <v>4</v>
      </c>
      <c r="H6" s="253" t="s">
        <v>4</v>
      </c>
      <c r="I6" s="387" t="s">
        <v>5</v>
      </c>
    </row>
    <row r="7" spans="1:9" ht="15.75" customHeight="1" x14ac:dyDescent="0.2">
      <c r="A7" s="444"/>
      <c r="B7" s="447" t="s">
        <v>164</v>
      </c>
      <c r="C7" s="447"/>
      <c r="D7" s="447"/>
      <c r="E7" s="447"/>
      <c r="F7" s="97" t="s">
        <v>57</v>
      </c>
      <c r="G7" s="254" t="s">
        <v>165</v>
      </c>
      <c r="H7" s="254" t="s">
        <v>165</v>
      </c>
      <c r="I7" s="254" t="s">
        <v>427</v>
      </c>
    </row>
    <row r="8" spans="1:9" ht="15.75" customHeight="1" x14ac:dyDescent="0.2">
      <c r="A8" s="91">
        <v>1</v>
      </c>
      <c r="B8" s="98" t="s">
        <v>166</v>
      </c>
      <c r="C8" s="99"/>
      <c r="D8" s="99"/>
      <c r="E8" s="100"/>
      <c r="F8" s="101">
        <v>0</v>
      </c>
      <c r="G8" s="101">
        <v>0</v>
      </c>
      <c r="H8" s="101">
        <v>0</v>
      </c>
      <c r="I8" s="101">
        <v>0</v>
      </c>
    </row>
    <row r="9" spans="1:9" ht="15.75" customHeight="1" x14ac:dyDescent="0.2">
      <c r="A9" s="91">
        <v>2</v>
      </c>
      <c r="B9" s="98" t="s">
        <v>167</v>
      </c>
      <c r="C9" s="99"/>
      <c r="D9" s="99"/>
      <c r="E9" s="100"/>
      <c r="F9" s="101">
        <v>0</v>
      </c>
      <c r="G9" s="101">
        <v>0</v>
      </c>
      <c r="H9" s="101">
        <v>0</v>
      </c>
      <c r="I9" s="101">
        <v>0</v>
      </c>
    </row>
    <row r="10" spans="1:9" ht="15.75" customHeight="1" x14ac:dyDescent="0.2">
      <c r="A10" s="91">
        <v>3</v>
      </c>
      <c r="B10" s="98" t="s">
        <v>449</v>
      </c>
      <c r="C10" s="99"/>
      <c r="D10" s="99"/>
      <c r="E10" s="100"/>
      <c r="F10" s="101">
        <v>3000000</v>
      </c>
      <c r="G10" s="101">
        <v>0</v>
      </c>
      <c r="H10" s="101">
        <v>0</v>
      </c>
      <c r="I10" s="101">
        <v>3173511</v>
      </c>
    </row>
    <row r="11" spans="1:9" ht="15.75" customHeight="1" x14ac:dyDescent="0.2">
      <c r="A11" s="91">
        <v>4</v>
      </c>
      <c r="B11" s="449" t="s">
        <v>169</v>
      </c>
      <c r="C11" s="449"/>
      <c r="D11" s="449"/>
      <c r="E11" s="449"/>
      <c r="F11" s="102">
        <v>3500000</v>
      </c>
      <c r="G11" s="102">
        <v>0</v>
      </c>
      <c r="H11" s="102">
        <v>0</v>
      </c>
      <c r="I11" s="102">
        <v>3184052</v>
      </c>
    </row>
    <row r="12" spans="1:9" ht="12.75" customHeight="1" x14ac:dyDescent="0.2">
      <c r="A12" s="91">
        <v>5</v>
      </c>
      <c r="B12" s="449" t="s">
        <v>170</v>
      </c>
      <c r="C12" s="449"/>
      <c r="D12" s="449"/>
      <c r="E12" s="449"/>
      <c r="F12" s="102">
        <v>3500000</v>
      </c>
      <c r="G12" s="102">
        <v>0</v>
      </c>
      <c r="H12" s="102">
        <v>0</v>
      </c>
      <c r="I12" s="102">
        <v>3000000</v>
      </c>
    </row>
    <row r="13" spans="1:9" ht="13.5" thickBot="1" x14ac:dyDescent="0.25">
      <c r="A13" s="92">
        <v>6</v>
      </c>
      <c r="B13" s="450" t="s">
        <v>171</v>
      </c>
      <c r="C13" s="450"/>
      <c r="D13" s="450"/>
      <c r="E13" s="450"/>
      <c r="F13" s="103">
        <f>SUM(F8:F12)</f>
        <v>10000000</v>
      </c>
      <c r="G13" s="103">
        <f t="shared" ref="G13:I13" si="0">SUM(G8:G12)</f>
        <v>0</v>
      </c>
      <c r="H13" s="103">
        <f t="shared" si="0"/>
        <v>0</v>
      </c>
      <c r="I13" s="103">
        <f t="shared" si="0"/>
        <v>9357563</v>
      </c>
    </row>
    <row r="15" spans="1:9" ht="13.5" thickBot="1" x14ac:dyDescent="0.25">
      <c r="B15" s="28" t="s">
        <v>305</v>
      </c>
      <c r="F15" s="26" t="s">
        <v>55</v>
      </c>
      <c r="G15" s="26" t="s">
        <v>55</v>
      </c>
      <c r="H15" s="26" t="s">
        <v>55</v>
      </c>
      <c r="I15" s="26" t="s">
        <v>55</v>
      </c>
    </row>
    <row r="16" spans="1:9" ht="13.5" thickBot="1" x14ac:dyDescent="0.25">
      <c r="A16" s="444" t="s">
        <v>7</v>
      </c>
      <c r="B16" s="445" t="s">
        <v>3</v>
      </c>
      <c r="C16" s="446"/>
      <c r="D16" s="446"/>
      <c r="E16" s="448"/>
      <c r="F16" s="387" t="s">
        <v>4</v>
      </c>
      <c r="G16" s="253" t="s">
        <v>4</v>
      </c>
      <c r="H16" s="253" t="s">
        <v>4</v>
      </c>
      <c r="I16" s="387" t="s">
        <v>5</v>
      </c>
    </row>
    <row r="17" spans="1:9" x14ac:dyDescent="0.2">
      <c r="A17" s="444"/>
      <c r="B17" s="447" t="s">
        <v>164</v>
      </c>
      <c r="C17" s="447"/>
      <c r="D17" s="447"/>
      <c r="E17" s="447"/>
      <c r="F17" s="208" t="s">
        <v>57</v>
      </c>
      <c r="G17" s="254" t="s">
        <v>165</v>
      </c>
      <c r="H17" s="254" t="s">
        <v>165</v>
      </c>
      <c r="I17" s="254" t="s">
        <v>427</v>
      </c>
    </row>
    <row r="18" spans="1:9" x14ac:dyDescent="0.2">
      <c r="A18" s="91">
        <v>1</v>
      </c>
      <c r="B18" s="98" t="s">
        <v>312</v>
      </c>
      <c r="C18" s="99"/>
      <c r="D18" s="99"/>
      <c r="E18" s="100"/>
      <c r="F18" s="101">
        <v>0</v>
      </c>
      <c r="G18" s="101">
        <v>1</v>
      </c>
      <c r="H18" s="101">
        <v>2</v>
      </c>
      <c r="I18" s="101">
        <v>0</v>
      </c>
    </row>
    <row r="19" spans="1:9" ht="13.5" thickBot="1" x14ac:dyDescent="0.25">
      <c r="A19" s="92">
        <v>2</v>
      </c>
      <c r="B19" s="450" t="s">
        <v>171</v>
      </c>
      <c r="C19" s="450"/>
      <c r="D19" s="450"/>
      <c r="E19" s="450"/>
      <c r="F19" s="103">
        <f>SUM(F18:F18)</f>
        <v>0</v>
      </c>
      <c r="G19" s="103">
        <f t="shared" ref="G19:I19" si="1">SUM(G18:G18)</f>
        <v>1</v>
      </c>
      <c r="H19" s="103">
        <f t="shared" si="1"/>
        <v>2</v>
      </c>
      <c r="I19" s="103">
        <f t="shared" si="1"/>
        <v>0</v>
      </c>
    </row>
    <row r="20" spans="1:9" x14ac:dyDescent="0.2">
      <c r="A20" s="215"/>
      <c r="B20" s="213"/>
      <c r="C20" s="213"/>
      <c r="D20" s="213"/>
      <c r="E20" s="213"/>
      <c r="F20" s="214"/>
    </row>
    <row r="21" spans="1:9" ht="13.5" thickBot="1" x14ac:dyDescent="0.25">
      <c r="A21" s="215"/>
      <c r="B21" s="213" t="s">
        <v>306</v>
      </c>
      <c r="C21" s="213"/>
      <c r="D21" s="213"/>
      <c r="E21" s="213"/>
      <c r="F21" s="214"/>
    </row>
    <row r="22" spans="1:9" ht="13.5" thickBot="1" x14ac:dyDescent="0.25">
      <c r="A22" s="444" t="s">
        <v>7</v>
      </c>
      <c r="B22" s="445" t="s">
        <v>3</v>
      </c>
      <c r="C22" s="446"/>
      <c r="D22" s="446"/>
      <c r="E22" s="448"/>
      <c r="F22" s="387" t="s">
        <v>4</v>
      </c>
      <c r="G22" s="253" t="s">
        <v>4</v>
      </c>
      <c r="H22" s="253" t="s">
        <v>4</v>
      </c>
      <c r="I22" s="396" t="s">
        <v>5</v>
      </c>
    </row>
    <row r="23" spans="1:9" x14ac:dyDescent="0.2">
      <c r="A23" s="444"/>
      <c r="B23" s="447" t="s">
        <v>164</v>
      </c>
      <c r="C23" s="447"/>
      <c r="D23" s="447"/>
      <c r="E23" s="447"/>
      <c r="F23" s="97" t="s">
        <v>57</v>
      </c>
      <c r="G23" s="254" t="s">
        <v>165</v>
      </c>
      <c r="H23" s="254" t="s">
        <v>165</v>
      </c>
      <c r="I23" s="254" t="s">
        <v>427</v>
      </c>
    </row>
    <row r="24" spans="1:9" x14ac:dyDescent="0.2">
      <c r="A24" s="91">
        <v>1</v>
      </c>
      <c r="B24" s="98" t="s">
        <v>312</v>
      </c>
      <c r="C24" s="99"/>
      <c r="D24" s="99"/>
      <c r="E24" s="100"/>
      <c r="F24" s="101">
        <v>200000</v>
      </c>
      <c r="G24" s="101">
        <v>1</v>
      </c>
      <c r="H24" s="101">
        <v>2</v>
      </c>
      <c r="I24" s="101">
        <v>0</v>
      </c>
    </row>
    <row r="25" spans="1:9" ht="13.5" thickBot="1" x14ac:dyDescent="0.25">
      <c r="A25" s="92">
        <v>2</v>
      </c>
      <c r="B25" s="450" t="s">
        <v>171</v>
      </c>
      <c r="C25" s="450"/>
      <c r="D25" s="450"/>
      <c r="E25" s="450"/>
      <c r="F25" s="103">
        <f>SUM(F24:F24)</f>
        <v>200000</v>
      </c>
      <c r="G25" s="103">
        <f t="shared" ref="G25:I25" si="2">SUM(G24:G24)</f>
        <v>1</v>
      </c>
      <c r="H25" s="103">
        <f t="shared" si="2"/>
        <v>2</v>
      </c>
      <c r="I25" s="103">
        <f t="shared" si="2"/>
        <v>0</v>
      </c>
    </row>
    <row r="26" spans="1:9" x14ac:dyDescent="0.2">
      <c r="A26" s="206"/>
      <c r="B26" s="213"/>
      <c r="C26" s="213"/>
      <c r="D26" s="213"/>
      <c r="E26" s="213"/>
      <c r="F26" s="214"/>
    </row>
    <row r="27" spans="1:9" ht="13.5" thickBot="1" x14ac:dyDescent="0.25">
      <c r="A27" s="215"/>
      <c r="B27" s="213" t="s">
        <v>307</v>
      </c>
      <c r="C27" s="213"/>
      <c r="D27" s="213"/>
      <c r="E27" s="213"/>
      <c r="F27" s="214"/>
    </row>
    <row r="28" spans="1:9" ht="13.5" thickBot="1" x14ac:dyDescent="0.25">
      <c r="A28" s="444" t="s">
        <v>7</v>
      </c>
      <c r="B28" s="445" t="s">
        <v>3</v>
      </c>
      <c r="C28" s="446"/>
      <c r="D28" s="446"/>
      <c r="E28" s="448"/>
      <c r="F28" s="387" t="s">
        <v>4</v>
      </c>
      <c r="G28" s="253" t="s">
        <v>4</v>
      </c>
      <c r="H28" s="253" t="s">
        <v>4</v>
      </c>
      <c r="I28" s="396" t="s">
        <v>5</v>
      </c>
    </row>
    <row r="29" spans="1:9" x14ac:dyDescent="0.2">
      <c r="A29" s="444"/>
      <c r="B29" s="447" t="s">
        <v>164</v>
      </c>
      <c r="C29" s="447"/>
      <c r="D29" s="447"/>
      <c r="E29" s="447"/>
      <c r="F29" s="208" t="s">
        <v>57</v>
      </c>
      <c r="G29" s="254" t="s">
        <v>165</v>
      </c>
      <c r="H29" s="254" t="s">
        <v>165</v>
      </c>
      <c r="I29" s="254" t="s">
        <v>427</v>
      </c>
    </row>
    <row r="30" spans="1:9" x14ac:dyDescent="0.2">
      <c r="A30" s="91">
        <v>1</v>
      </c>
      <c r="B30" s="98" t="s">
        <v>312</v>
      </c>
      <c r="C30" s="99"/>
      <c r="D30" s="99"/>
      <c r="E30" s="100"/>
      <c r="F30" s="101">
        <v>0</v>
      </c>
      <c r="G30" s="101">
        <v>1</v>
      </c>
      <c r="H30" s="101">
        <v>2</v>
      </c>
      <c r="I30" s="101">
        <v>0</v>
      </c>
    </row>
    <row r="31" spans="1:9" ht="13.5" thickBot="1" x14ac:dyDescent="0.25">
      <c r="A31" s="92">
        <v>2</v>
      </c>
      <c r="B31" s="450" t="s">
        <v>171</v>
      </c>
      <c r="C31" s="450"/>
      <c r="D31" s="450"/>
      <c r="E31" s="450"/>
      <c r="F31" s="103">
        <f>SUM(F30:F30)</f>
        <v>0</v>
      </c>
      <c r="G31" s="103">
        <f t="shared" ref="G31:I31" si="3">SUM(G30:G30)</f>
        <v>1</v>
      </c>
      <c r="H31" s="103">
        <f t="shared" si="3"/>
        <v>2</v>
      </c>
      <c r="I31" s="103">
        <f t="shared" si="3"/>
        <v>0</v>
      </c>
    </row>
    <row r="32" spans="1:9" x14ac:dyDescent="0.2">
      <c r="A32" s="206"/>
      <c r="B32" s="213"/>
      <c r="C32" s="213"/>
      <c r="D32" s="213"/>
      <c r="E32" s="213"/>
      <c r="F32" s="214"/>
    </row>
    <row r="33" spans="1:9" ht="13.5" thickBot="1" x14ac:dyDescent="0.25">
      <c r="B33" s="28" t="s">
        <v>172</v>
      </c>
      <c r="F33" s="26" t="s">
        <v>55</v>
      </c>
    </row>
    <row r="34" spans="1:9" ht="13.5" thickBot="1" x14ac:dyDescent="0.25">
      <c r="A34" s="444" t="s">
        <v>7</v>
      </c>
      <c r="B34" s="445" t="s">
        <v>3</v>
      </c>
      <c r="C34" s="446"/>
      <c r="D34" s="446"/>
      <c r="E34" s="448"/>
      <c r="F34" s="387" t="s">
        <v>4</v>
      </c>
      <c r="G34" s="253" t="s">
        <v>4</v>
      </c>
      <c r="H34" s="253" t="s">
        <v>4</v>
      </c>
      <c r="I34" s="396" t="s">
        <v>5</v>
      </c>
    </row>
    <row r="35" spans="1:9" x14ac:dyDescent="0.2">
      <c r="A35" s="444"/>
      <c r="B35" s="447" t="s">
        <v>164</v>
      </c>
      <c r="C35" s="447"/>
      <c r="D35" s="447"/>
      <c r="E35" s="447"/>
      <c r="F35" s="97" t="s">
        <v>57</v>
      </c>
      <c r="G35" s="254" t="s">
        <v>165</v>
      </c>
      <c r="H35" s="254" t="s">
        <v>165</v>
      </c>
      <c r="I35" s="254" t="s">
        <v>427</v>
      </c>
    </row>
    <row r="36" spans="1:9" x14ac:dyDescent="0.2">
      <c r="A36" s="91">
        <v>1</v>
      </c>
      <c r="B36" s="98" t="s">
        <v>166</v>
      </c>
      <c r="C36" s="99"/>
      <c r="D36" s="99"/>
      <c r="E36" s="100"/>
      <c r="F36" s="101">
        <v>0</v>
      </c>
      <c r="G36" s="101">
        <v>0</v>
      </c>
      <c r="H36" s="101">
        <v>0</v>
      </c>
      <c r="I36" s="101">
        <v>0</v>
      </c>
    </row>
    <row r="37" spans="1:9" x14ac:dyDescent="0.2">
      <c r="A37" s="91">
        <v>2</v>
      </c>
      <c r="B37" s="98" t="s">
        <v>167</v>
      </c>
      <c r="C37" s="99"/>
      <c r="D37" s="99"/>
      <c r="E37" s="100"/>
      <c r="F37" s="101">
        <v>0</v>
      </c>
      <c r="G37" s="101">
        <v>0</v>
      </c>
      <c r="H37" s="101">
        <v>0</v>
      </c>
      <c r="I37" s="101">
        <v>0</v>
      </c>
    </row>
    <row r="38" spans="1:9" x14ac:dyDescent="0.2">
      <c r="A38" s="91">
        <v>3</v>
      </c>
      <c r="B38" s="98" t="s">
        <v>168</v>
      </c>
      <c r="C38" s="99"/>
      <c r="D38" s="99"/>
      <c r="E38" s="100"/>
      <c r="F38" s="101">
        <v>3200000</v>
      </c>
      <c r="G38" s="101">
        <v>0</v>
      </c>
      <c r="H38" s="101">
        <v>0</v>
      </c>
      <c r="I38" s="101">
        <v>3173511</v>
      </c>
    </row>
    <row r="39" spans="1:9" ht="13.5" customHeight="1" x14ac:dyDescent="0.2">
      <c r="A39" s="91">
        <v>4</v>
      </c>
      <c r="B39" s="449" t="s">
        <v>169</v>
      </c>
      <c r="C39" s="449"/>
      <c r="D39" s="449"/>
      <c r="E39" s="449"/>
      <c r="F39" s="102">
        <v>3500000</v>
      </c>
      <c r="G39" s="102">
        <v>0</v>
      </c>
      <c r="H39" s="102">
        <v>0</v>
      </c>
      <c r="I39" s="102">
        <v>3184052</v>
      </c>
    </row>
    <row r="40" spans="1:9" ht="13.5" customHeight="1" x14ac:dyDescent="0.2">
      <c r="A40" s="91">
        <v>5</v>
      </c>
      <c r="B40" s="449" t="s">
        <v>170</v>
      </c>
      <c r="C40" s="449"/>
      <c r="D40" s="449"/>
      <c r="E40" s="449"/>
      <c r="F40" s="102">
        <v>3500000</v>
      </c>
      <c r="G40" s="102">
        <v>0</v>
      </c>
      <c r="H40" s="102">
        <v>0</v>
      </c>
      <c r="I40" s="102">
        <v>3000000</v>
      </c>
    </row>
    <row r="41" spans="1:9" ht="13.5" thickBot="1" x14ac:dyDescent="0.25">
      <c r="A41" s="92">
        <v>6</v>
      </c>
      <c r="B41" s="450" t="s">
        <v>171</v>
      </c>
      <c r="C41" s="450"/>
      <c r="D41" s="450"/>
      <c r="E41" s="450"/>
      <c r="F41" s="103">
        <f>SUM(F36:F40)</f>
        <v>10200000</v>
      </c>
      <c r="G41" s="103">
        <f t="shared" ref="G41:I41" si="4">SUM(G36:G40)</f>
        <v>0</v>
      </c>
      <c r="H41" s="103">
        <f t="shared" si="4"/>
        <v>0</v>
      </c>
      <c r="I41" s="103">
        <f t="shared" si="4"/>
        <v>9357563</v>
      </c>
    </row>
  </sheetData>
  <mergeCells count="26">
    <mergeCell ref="B39:E39"/>
    <mergeCell ref="B40:E40"/>
    <mergeCell ref="B41:E41"/>
    <mergeCell ref="B25:E25"/>
    <mergeCell ref="B28:E28"/>
    <mergeCell ref="B29:E29"/>
    <mergeCell ref="B31:E31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A1:H1"/>
    <mergeCell ref="A3:H3"/>
    <mergeCell ref="A6:A7"/>
    <mergeCell ref="B6:E6"/>
    <mergeCell ref="B7:E7"/>
  </mergeCells>
  <pageMargins left="0.74803149606299213" right="0.74803149606299213" top="0.98425196850393704" bottom="0.98425196850393704" header="0.51181102362204722" footer="0.51181102362204722"/>
  <pageSetup paperSize="9" scale="85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7"/>
  <sheetViews>
    <sheetView zoomScalePageLayoutView="60" workbookViewId="0">
      <selection sqref="A1:H1"/>
    </sheetView>
  </sheetViews>
  <sheetFormatPr defaultRowHeight="12.75" x14ac:dyDescent="0.2"/>
  <cols>
    <col min="1" max="1" width="6.140625" style="1"/>
    <col min="2" max="2" width="41.7109375" style="1"/>
    <col min="3" max="3" width="4.42578125" style="1"/>
    <col min="4" max="4" width="4" style="1"/>
    <col min="5" max="5" width="1.42578125" style="1"/>
    <col min="6" max="6" width="13.140625" style="1" bestFit="1" customWidth="1"/>
    <col min="7" max="8" width="0" style="1" hidden="1"/>
    <col min="9" max="9" width="12.7109375" style="1" customWidth="1"/>
    <col min="10" max="1025" width="9.42578125" style="1"/>
  </cols>
  <sheetData>
    <row r="1" spans="1:9" x14ac:dyDescent="0.2">
      <c r="A1" s="406" t="s">
        <v>550</v>
      </c>
      <c r="B1" s="406"/>
      <c r="C1" s="406"/>
      <c r="D1" s="406"/>
      <c r="E1" s="406"/>
      <c r="F1" s="406"/>
      <c r="G1" s="406"/>
      <c r="H1" s="406"/>
    </row>
    <row r="2" spans="1:9" x14ac:dyDescent="0.2">
      <c r="A2" s="443"/>
      <c r="B2" s="443"/>
      <c r="C2" s="443"/>
      <c r="D2" s="443"/>
      <c r="E2" s="443"/>
      <c r="F2" s="443"/>
      <c r="G2" s="104"/>
    </row>
    <row r="3" spans="1:9" x14ac:dyDescent="0.2">
      <c r="A3" s="443" t="s">
        <v>173</v>
      </c>
      <c r="B3" s="443"/>
      <c r="C3" s="443"/>
      <c r="D3" s="443"/>
      <c r="E3" s="443"/>
      <c r="F3" s="443"/>
      <c r="G3" s="443"/>
      <c r="H3" s="443"/>
    </row>
    <row r="4" spans="1:9" x14ac:dyDescent="0.2">
      <c r="A4" s="443"/>
      <c r="B4" s="443"/>
      <c r="C4" s="443"/>
      <c r="D4" s="443"/>
      <c r="E4" s="443"/>
      <c r="F4" s="105"/>
    </row>
    <row r="5" spans="1:9" x14ac:dyDescent="0.2">
      <c r="A5" s="443" t="s">
        <v>313</v>
      </c>
      <c r="B5" s="443"/>
      <c r="C5" s="443"/>
      <c r="D5" s="443"/>
      <c r="E5" s="443"/>
      <c r="F5" s="443"/>
      <c r="G5" s="443"/>
      <c r="H5" s="443"/>
      <c r="I5" s="106"/>
    </row>
    <row r="6" spans="1:9" ht="13.5" thickBot="1" x14ac:dyDescent="0.25">
      <c r="A6" s="58"/>
      <c r="B6" s="9"/>
      <c r="C6" s="9"/>
      <c r="D6" s="9"/>
      <c r="E6" s="9"/>
      <c r="F6" s="443"/>
      <c r="G6" s="443"/>
      <c r="H6" s="107"/>
      <c r="I6" s="105"/>
    </row>
    <row r="7" spans="1:9" x14ac:dyDescent="0.2">
      <c r="A7" s="108"/>
      <c r="B7" s="455" t="s">
        <v>3</v>
      </c>
      <c r="C7" s="455"/>
      <c r="D7" s="455"/>
      <c r="E7" s="455"/>
      <c r="F7" s="30" t="s">
        <v>4</v>
      </c>
      <c r="G7" s="255" t="s">
        <v>4</v>
      </c>
      <c r="H7" s="255" t="s">
        <v>4</v>
      </c>
      <c r="I7" s="255" t="s">
        <v>5</v>
      </c>
    </row>
    <row r="8" spans="1:9" x14ac:dyDescent="0.2">
      <c r="A8" s="109" t="s">
        <v>7</v>
      </c>
      <c r="B8" s="457" t="s">
        <v>174</v>
      </c>
      <c r="C8" s="457"/>
      <c r="D8" s="457"/>
      <c r="E8" s="457"/>
      <c r="F8" s="110" t="s">
        <v>57</v>
      </c>
      <c r="G8" s="256" t="s">
        <v>57</v>
      </c>
      <c r="H8" s="256" t="s">
        <v>57</v>
      </c>
      <c r="I8" s="256" t="s">
        <v>427</v>
      </c>
    </row>
    <row r="9" spans="1:9" x14ac:dyDescent="0.2">
      <c r="A9" s="77" t="s">
        <v>10</v>
      </c>
      <c r="B9" s="98" t="s">
        <v>531</v>
      </c>
      <c r="C9" s="99"/>
      <c r="D9" s="99"/>
      <c r="E9" s="100"/>
      <c r="F9" s="385">
        <v>0</v>
      </c>
      <c r="G9" s="367"/>
      <c r="H9" s="367"/>
      <c r="I9" s="101">
        <v>444500</v>
      </c>
    </row>
    <row r="10" spans="1:9" ht="15" customHeight="1" x14ac:dyDescent="0.2">
      <c r="A10" s="111" t="s">
        <v>13</v>
      </c>
      <c r="B10" s="451" t="s">
        <v>532</v>
      </c>
      <c r="C10" s="452"/>
      <c r="D10" s="452"/>
      <c r="E10" s="453"/>
      <c r="F10" s="101">
        <v>0</v>
      </c>
      <c r="G10" s="101">
        <v>14988000</v>
      </c>
      <c r="H10" s="101">
        <v>14988000</v>
      </c>
      <c r="I10" s="101">
        <v>1697495</v>
      </c>
    </row>
    <row r="11" spans="1:9" ht="12.75" hidden="1" customHeight="1" x14ac:dyDescent="0.2">
      <c r="A11" s="91"/>
      <c r="B11" s="112"/>
      <c r="C11" s="113"/>
      <c r="D11" s="113"/>
      <c r="E11" s="114"/>
      <c r="F11" s="101"/>
      <c r="G11" s="101"/>
      <c r="H11" s="101"/>
      <c r="I11" s="101"/>
    </row>
    <row r="12" spans="1:9" ht="12.75" hidden="1" customHeight="1" x14ac:dyDescent="0.2">
      <c r="A12" s="91"/>
      <c r="B12" s="112"/>
      <c r="C12" s="113"/>
      <c r="D12" s="113"/>
      <c r="E12" s="114"/>
      <c r="F12" s="101"/>
      <c r="G12" s="101"/>
      <c r="H12" s="101"/>
      <c r="I12" s="101"/>
    </row>
    <row r="13" spans="1:9" ht="12.75" hidden="1" customHeight="1" x14ac:dyDescent="0.2">
      <c r="A13" s="91"/>
      <c r="B13" s="115"/>
      <c r="C13" s="116"/>
      <c r="D13" s="116"/>
      <c r="E13" s="117"/>
      <c r="F13" s="101"/>
      <c r="G13" s="101"/>
      <c r="H13" s="101"/>
      <c r="I13" s="101"/>
    </row>
    <row r="14" spans="1:9" ht="12.75" hidden="1" customHeight="1" x14ac:dyDescent="0.2">
      <c r="A14" s="91"/>
      <c r="B14" s="115"/>
      <c r="C14" s="116"/>
      <c r="D14" s="116"/>
      <c r="E14" s="117"/>
      <c r="F14" s="101"/>
      <c r="G14" s="101"/>
      <c r="H14" s="101"/>
      <c r="I14" s="101"/>
    </row>
    <row r="15" spans="1:9" ht="12.75" hidden="1" customHeight="1" x14ac:dyDescent="0.2">
      <c r="A15" s="91"/>
      <c r="B15" s="115"/>
      <c r="C15" s="116"/>
      <c r="D15" s="116"/>
      <c r="E15" s="117"/>
      <c r="F15" s="101"/>
      <c r="G15" s="101"/>
      <c r="H15" s="101"/>
      <c r="I15" s="101"/>
    </row>
    <row r="16" spans="1:9" ht="12.75" customHeight="1" x14ac:dyDescent="0.2">
      <c r="A16" s="118" t="s">
        <v>14</v>
      </c>
      <c r="B16" s="461" t="s">
        <v>533</v>
      </c>
      <c r="C16" s="462"/>
      <c r="D16" s="462"/>
      <c r="E16" s="463"/>
      <c r="F16" s="101">
        <v>0</v>
      </c>
      <c r="G16" s="101"/>
      <c r="H16" s="101"/>
      <c r="I16" s="101">
        <v>468900</v>
      </c>
    </row>
    <row r="17" spans="1:9" ht="12.75" customHeight="1" x14ac:dyDescent="0.2">
      <c r="A17" s="118" t="s">
        <v>15</v>
      </c>
      <c r="B17" s="451" t="s">
        <v>534</v>
      </c>
      <c r="C17" s="452"/>
      <c r="D17" s="452"/>
      <c r="E17" s="453"/>
      <c r="F17" s="101">
        <v>0</v>
      </c>
      <c r="G17" s="101"/>
      <c r="H17" s="101"/>
      <c r="I17" s="101">
        <v>795810</v>
      </c>
    </row>
    <row r="18" spans="1:9" ht="12.75" customHeight="1" x14ac:dyDescent="0.2">
      <c r="A18" s="118" t="s">
        <v>16</v>
      </c>
      <c r="B18" s="464" t="s">
        <v>535</v>
      </c>
      <c r="C18" s="465"/>
      <c r="D18" s="465"/>
      <c r="E18" s="466"/>
      <c r="F18" s="101">
        <v>0</v>
      </c>
      <c r="G18" s="101"/>
      <c r="H18" s="101"/>
      <c r="I18" s="101">
        <v>80000</v>
      </c>
    </row>
    <row r="19" spans="1:9" ht="12.75" customHeight="1" x14ac:dyDescent="0.2">
      <c r="A19" s="118" t="s">
        <v>18</v>
      </c>
      <c r="B19" s="451" t="s">
        <v>536</v>
      </c>
      <c r="C19" s="452"/>
      <c r="D19" s="452"/>
      <c r="E19" s="453"/>
      <c r="F19" s="101">
        <v>0</v>
      </c>
      <c r="G19" s="101"/>
      <c r="H19" s="101"/>
      <c r="I19" s="101">
        <v>339000</v>
      </c>
    </row>
    <row r="20" spans="1:9" ht="12.75" customHeight="1" x14ac:dyDescent="0.2">
      <c r="A20" s="118" t="s">
        <v>20</v>
      </c>
      <c r="B20" s="451" t="s">
        <v>537</v>
      </c>
      <c r="C20" s="452"/>
      <c r="D20" s="452"/>
      <c r="E20" s="453"/>
      <c r="F20" s="101">
        <v>0</v>
      </c>
      <c r="G20" s="101"/>
      <c r="H20" s="101"/>
      <c r="I20" s="101">
        <v>502995</v>
      </c>
    </row>
    <row r="21" spans="1:9" ht="18" customHeight="1" x14ac:dyDescent="0.2">
      <c r="A21" s="118" t="s">
        <v>22</v>
      </c>
      <c r="B21" s="451" t="s">
        <v>450</v>
      </c>
      <c r="C21" s="452"/>
      <c r="D21" s="452"/>
      <c r="E21" s="453"/>
      <c r="F21" s="101">
        <v>635000</v>
      </c>
      <c r="G21" s="101"/>
      <c r="H21" s="101"/>
      <c r="I21" s="101">
        <v>0</v>
      </c>
    </row>
    <row r="22" spans="1:9" ht="15.75" customHeight="1" thickBot="1" x14ac:dyDescent="0.25">
      <c r="A22" s="92" t="s">
        <v>24</v>
      </c>
      <c r="B22" s="458" t="s">
        <v>176</v>
      </c>
      <c r="C22" s="459"/>
      <c r="D22" s="459"/>
      <c r="E22" s="460"/>
      <c r="F22" s="119">
        <v>635000</v>
      </c>
      <c r="G22" s="119">
        <v>14988000</v>
      </c>
      <c r="H22" s="119">
        <v>14988000</v>
      </c>
      <c r="I22" s="119">
        <f>SUM(I9:I20)</f>
        <v>4328700</v>
      </c>
    </row>
    <row r="23" spans="1:9" ht="15.75" customHeight="1" x14ac:dyDescent="0.2">
      <c r="A23" s="206"/>
      <c r="B23" s="213"/>
      <c r="C23" s="213"/>
      <c r="D23" s="213"/>
      <c r="E23" s="213"/>
      <c r="F23" s="214"/>
      <c r="G23" s="214"/>
      <c r="H23" s="214"/>
    </row>
    <row r="24" spans="1:9" ht="15.75" customHeight="1" thickBot="1" x14ac:dyDescent="0.25">
      <c r="A24" s="206"/>
      <c r="B24" s="213" t="s">
        <v>315</v>
      </c>
      <c r="C24" s="213"/>
      <c r="D24" s="213"/>
      <c r="E24" s="213"/>
      <c r="F24" s="214"/>
      <c r="G24" s="214"/>
      <c r="H24" s="214"/>
    </row>
    <row r="25" spans="1:9" ht="16.5" customHeight="1" x14ac:dyDescent="0.2">
      <c r="A25" s="121"/>
      <c r="B25" s="455" t="s">
        <v>3</v>
      </c>
      <c r="C25" s="455"/>
      <c r="D25" s="455"/>
      <c r="E25" s="455"/>
      <c r="F25" s="209" t="s">
        <v>4</v>
      </c>
      <c r="G25" s="255" t="s">
        <v>4</v>
      </c>
      <c r="H25" s="255" t="s">
        <v>4</v>
      </c>
      <c r="I25" s="255" t="s">
        <v>5</v>
      </c>
    </row>
    <row r="26" spans="1:9" ht="16.5" customHeight="1" x14ac:dyDescent="0.2">
      <c r="A26" s="122" t="s">
        <v>7</v>
      </c>
      <c r="B26" s="456" t="s">
        <v>174</v>
      </c>
      <c r="C26" s="456"/>
      <c r="D26" s="456"/>
      <c r="E26" s="456"/>
      <c r="F26" s="210" t="s">
        <v>57</v>
      </c>
      <c r="G26" s="256" t="s">
        <v>57</v>
      </c>
      <c r="H26" s="256" t="s">
        <v>57</v>
      </c>
      <c r="I26" s="256" t="s">
        <v>427</v>
      </c>
    </row>
    <row r="27" spans="1:9" ht="16.5" customHeight="1" thickBot="1" x14ac:dyDescent="0.25">
      <c r="A27" s="92" t="s">
        <v>10</v>
      </c>
      <c r="B27" s="123" t="s">
        <v>175</v>
      </c>
      <c r="C27" s="124"/>
      <c r="D27" s="124"/>
      <c r="E27" s="125"/>
      <c r="F27" s="119">
        <v>0</v>
      </c>
      <c r="G27" s="119">
        <v>1</v>
      </c>
      <c r="H27" s="119">
        <v>2</v>
      </c>
      <c r="I27" s="119">
        <v>26500</v>
      </c>
    </row>
    <row r="28" spans="1:9" ht="17.25" customHeight="1" x14ac:dyDescent="0.2">
      <c r="A28" s="443"/>
      <c r="B28" s="443"/>
      <c r="C28" s="443"/>
      <c r="D28" s="443"/>
      <c r="E28" s="443"/>
      <c r="F28" s="443"/>
      <c r="G28" s="443"/>
      <c r="H28" s="443"/>
    </row>
    <row r="29" spans="1:9" ht="17.25" customHeight="1" thickBot="1" x14ac:dyDescent="0.25">
      <c r="A29" s="120"/>
      <c r="B29" s="454" t="s">
        <v>316</v>
      </c>
      <c r="C29" s="454"/>
      <c r="D29" s="454"/>
      <c r="E29" s="454"/>
      <c r="F29" s="454"/>
      <c r="G29" s="454"/>
      <c r="H29" s="454"/>
      <c r="I29" s="454"/>
    </row>
    <row r="30" spans="1:9" ht="17.25" customHeight="1" x14ac:dyDescent="0.2">
      <c r="A30" s="121"/>
      <c r="B30" s="455" t="s">
        <v>3</v>
      </c>
      <c r="C30" s="455"/>
      <c r="D30" s="455"/>
      <c r="E30" s="455"/>
      <c r="F30" s="30" t="s">
        <v>4</v>
      </c>
      <c r="G30" s="255" t="s">
        <v>4</v>
      </c>
      <c r="H30" s="255" t="s">
        <v>4</v>
      </c>
      <c r="I30" s="255" t="s">
        <v>5</v>
      </c>
    </row>
    <row r="31" spans="1:9" ht="23.25" customHeight="1" x14ac:dyDescent="0.2">
      <c r="A31" s="122" t="s">
        <v>7</v>
      </c>
      <c r="B31" s="456" t="s">
        <v>174</v>
      </c>
      <c r="C31" s="456"/>
      <c r="D31" s="456"/>
      <c r="E31" s="456"/>
      <c r="F31" s="110" t="s">
        <v>57</v>
      </c>
      <c r="G31" s="256" t="s">
        <v>57</v>
      </c>
      <c r="H31" s="256" t="s">
        <v>57</v>
      </c>
      <c r="I31" s="256" t="s">
        <v>427</v>
      </c>
    </row>
    <row r="32" spans="1:9" ht="15" customHeight="1" thickBot="1" x14ac:dyDescent="0.25">
      <c r="A32" s="92" t="s">
        <v>10</v>
      </c>
      <c r="B32" s="123" t="s">
        <v>175</v>
      </c>
      <c r="C32" s="124"/>
      <c r="D32" s="124"/>
      <c r="E32" s="125"/>
      <c r="F32" s="119">
        <v>100000</v>
      </c>
      <c r="G32" s="119">
        <v>1</v>
      </c>
      <c r="H32" s="119">
        <v>2</v>
      </c>
      <c r="I32" s="119">
        <v>341327</v>
      </c>
    </row>
    <row r="33" spans="1:9" ht="15" customHeight="1" x14ac:dyDescent="0.2">
      <c r="A33" s="206"/>
      <c r="B33" s="211"/>
      <c r="C33" s="211"/>
      <c r="D33" s="211"/>
      <c r="E33" s="211"/>
      <c r="F33" s="214"/>
      <c r="G33" s="58"/>
      <c r="H33" s="220"/>
    </row>
    <row r="34" spans="1:9" ht="15" customHeight="1" thickBot="1" x14ac:dyDescent="0.25">
      <c r="A34" s="206"/>
      <c r="B34" s="454" t="s">
        <v>317</v>
      </c>
      <c r="C34" s="454"/>
      <c r="D34" s="454"/>
      <c r="E34" s="454"/>
      <c r="F34" s="454"/>
      <c r="G34" s="454"/>
      <c r="H34" s="454"/>
      <c r="I34" s="454"/>
    </row>
    <row r="35" spans="1:9" ht="15" customHeight="1" x14ac:dyDescent="0.2">
      <c r="A35" s="121"/>
      <c r="B35" s="455" t="s">
        <v>3</v>
      </c>
      <c r="C35" s="455"/>
      <c r="D35" s="455"/>
      <c r="E35" s="455"/>
      <c r="F35" s="209" t="s">
        <v>4</v>
      </c>
      <c r="G35" s="255" t="s">
        <v>4</v>
      </c>
      <c r="H35" s="255" t="s">
        <v>4</v>
      </c>
      <c r="I35" s="255" t="s">
        <v>5</v>
      </c>
    </row>
    <row r="36" spans="1:9" ht="15" customHeight="1" x14ac:dyDescent="0.2">
      <c r="A36" s="122" t="s">
        <v>7</v>
      </c>
      <c r="B36" s="456" t="s">
        <v>174</v>
      </c>
      <c r="C36" s="456"/>
      <c r="D36" s="456"/>
      <c r="E36" s="456"/>
      <c r="F36" s="210" t="s">
        <v>57</v>
      </c>
      <c r="G36" s="256" t="s">
        <v>57</v>
      </c>
      <c r="H36" s="256" t="s">
        <v>57</v>
      </c>
      <c r="I36" s="256" t="s">
        <v>427</v>
      </c>
    </row>
    <row r="37" spans="1:9" ht="15" customHeight="1" thickBot="1" x14ac:dyDescent="0.25">
      <c r="A37" s="92" t="s">
        <v>10</v>
      </c>
      <c r="B37" s="123" t="s">
        <v>175</v>
      </c>
      <c r="C37" s="124"/>
      <c r="D37" s="124"/>
      <c r="E37" s="125"/>
      <c r="F37" s="119">
        <v>560000</v>
      </c>
      <c r="G37" s="119">
        <v>1</v>
      </c>
      <c r="H37" s="119">
        <v>2</v>
      </c>
      <c r="I37" s="119">
        <v>679018</v>
      </c>
    </row>
    <row r="39" spans="1:9" x14ac:dyDescent="0.2">
      <c r="A39" s="443" t="s">
        <v>314</v>
      </c>
      <c r="B39" s="443"/>
      <c r="C39" s="443"/>
      <c r="D39" s="443"/>
      <c r="E39" s="443"/>
      <c r="F39" s="443"/>
      <c r="G39" s="443"/>
      <c r="H39" s="443"/>
    </row>
    <row r="40" spans="1:9" ht="13.5" thickBot="1" x14ac:dyDescent="0.25">
      <c r="A40" s="9"/>
      <c r="B40" s="9"/>
      <c r="C40" s="9"/>
      <c r="D40" s="9"/>
      <c r="E40" s="9"/>
      <c r="F40" s="9"/>
      <c r="G40" s="127"/>
      <c r="H40" s="128"/>
    </row>
    <row r="41" spans="1:9" x14ac:dyDescent="0.2">
      <c r="A41" s="121"/>
      <c r="B41" s="455" t="s">
        <v>3</v>
      </c>
      <c r="C41" s="455"/>
      <c r="D41" s="455"/>
      <c r="E41" s="455"/>
      <c r="F41" s="30" t="s">
        <v>4</v>
      </c>
      <c r="G41" s="255" t="s">
        <v>4</v>
      </c>
      <c r="H41" s="255" t="s">
        <v>4</v>
      </c>
      <c r="I41" s="255" t="s">
        <v>5</v>
      </c>
    </row>
    <row r="42" spans="1:9" x14ac:dyDescent="0.2">
      <c r="A42" s="76" t="s">
        <v>7</v>
      </c>
      <c r="B42" s="457" t="s">
        <v>174</v>
      </c>
      <c r="C42" s="457"/>
      <c r="D42" s="457"/>
      <c r="E42" s="457"/>
      <c r="F42" s="129" t="s">
        <v>57</v>
      </c>
      <c r="G42" s="129" t="s">
        <v>57</v>
      </c>
      <c r="H42" s="129" t="s">
        <v>57</v>
      </c>
      <c r="I42" s="129" t="s">
        <v>427</v>
      </c>
    </row>
    <row r="43" spans="1:9" x14ac:dyDescent="0.2">
      <c r="A43" s="76" t="s">
        <v>10</v>
      </c>
      <c r="B43" s="37" t="s">
        <v>311</v>
      </c>
      <c r="C43" s="130"/>
      <c r="D43" s="130"/>
      <c r="E43" s="130"/>
      <c r="F43" s="40">
        <v>635000</v>
      </c>
      <c r="G43" s="40">
        <v>14988000</v>
      </c>
      <c r="H43" s="40">
        <v>14988000</v>
      </c>
      <c r="I43" s="40">
        <v>4328700</v>
      </c>
    </row>
    <row r="44" spans="1:9" x14ac:dyDescent="0.2">
      <c r="A44" s="76" t="s">
        <v>13</v>
      </c>
      <c r="B44" s="37" t="s">
        <v>305</v>
      </c>
      <c r="C44" s="130"/>
      <c r="D44" s="130"/>
      <c r="E44" s="130"/>
      <c r="F44" s="40">
        <v>0</v>
      </c>
      <c r="G44" s="40"/>
      <c r="H44" s="40"/>
      <c r="I44" s="40">
        <v>26500</v>
      </c>
    </row>
    <row r="45" spans="1:9" x14ac:dyDescent="0.2">
      <c r="A45" s="76">
        <v>3</v>
      </c>
      <c r="B45" s="37" t="s">
        <v>306</v>
      </c>
      <c r="C45" s="130"/>
      <c r="D45" s="130"/>
      <c r="E45" s="130"/>
      <c r="F45" s="40">
        <v>100000</v>
      </c>
      <c r="G45" s="40">
        <v>0</v>
      </c>
      <c r="H45" s="40">
        <v>0</v>
      </c>
      <c r="I45" s="40">
        <v>341327</v>
      </c>
    </row>
    <row r="46" spans="1:9" x14ac:dyDescent="0.2">
      <c r="A46" s="216">
        <v>4</v>
      </c>
      <c r="B46" s="217" t="s">
        <v>307</v>
      </c>
      <c r="C46" s="218"/>
      <c r="D46" s="218"/>
      <c r="E46" s="218"/>
      <c r="F46" s="219">
        <v>560000</v>
      </c>
      <c r="G46" s="219"/>
      <c r="H46" s="219"/>
      <c r="I46" s="219">
        <v>679018</v>
      </c>
    </row>
    <row r="47" spans="1:9" ht="13.5" thickBot="1" x14ac:dyDescent="0.25">
      <c r="A47" s="132">
        <v>5</v>
      </c>
      <c r="B47" s="126" t="s">
        <v>177</v>
      </c>
      <c r="C47" s="133"/>
      <c r="D47" s="133"/>
      <c r="E47" s="133"/>
      <c r="F47" s="50">
        <f>SUM(F43:F46)</f>
        <v>1295000</v>
      </c>
      <c r="G47" s="50">
        <f t="shared" ref="G47:H47" si="0">SUM(G43:G45)</f>
        <v>14988000</v>
      </c>
      <c r="H47" s="50">
        <f t="shared" si="0"/>
        <v>14988000</v>
      </c>
      <c r="I47" s="50">
        <f>SUM(I43:I46)</f>
        <v>5375545</v>
      </c>
    </row>
  </sheetData>
  <mergeCells count="28">
    <mergeCell ref="B42:E42"/>
    <mergeCell ref="B30:E30"/>
    <mergeCell ref="B31:E31"/>
    <mergeCell ref="A39:H39"/>
    <mergeCell ref="B41:E41"/>
    <mergeCell ref="B29:I29"/>
    <mergeCell ref="B34:I34"/>
    <mergeCell ref="B35:E35"/>
    <mergeCell ref="B36:E36"/>
    <mergeCell ref="F6:G6"/>
    <mergeCell ref="B7:E7"/>
    <mergeCell ref="B8:E8"/>
    <mergeCell ref="A28:H28"/>
    <mergeCell ref="B25:E25"/>
    <mergeCell ref="B26:E26"/>
    <mergeCell ref="B10:E10"/>
    <mergeCell ref="B21:E21"/>
    <mergeCell ref="B22:E22"/>
    <mergeCell ref="B16:E16"/>
    <mergeCell ref="B17:E17"/>
    <mergeCell ref="B18:E18"/>
    <mergeCell ref="B19:E19"/>
    <mergeCell ref="B20:E20"/>
    <mergeCell ref="A1:H1"/>
    <mergeCell ref="A2:F2"/>
    <mergeCell ref="A3:H3"/>
    <mergeCell ref="A4:E4"/>
    <mergeCell ref="A5:H5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406" t="s">
        <v>549</v>
      </c>
      <c r="C1" s="406"/>
      <c r="D1" s="406"/>
      <c r="E1" s="406"/>
      <c r="F1" s="406"/>
    </row>
    <row r="3" spans="1:10" ht="15" x14ac:dyDescent="0.2">
      <c r="B3" s="467" t="s">
        <v>178</v>
      </c>
      <c r="C3" s="467"/>
      <c r="D3" s="467"/>
      <c r="E3" s="467"/>
      <c r="F3" s="467"/>
      <c r="G3" s="134"/>
      <c r="H3" s="134"/>
      <c r="I3" s="134"/>
      <c r="J3" s="134"/>
    </row>
    <row r="4" spans="1:10" ht="15" x14ac:dyDescent="0.2">
      <c r="B4" s="135"/>
      <c r="C4" s="135"/>
      <c r="D4" s="135"/>
      <c r="E4" s="135"/>
      <c r="F4" s="135"/>
      <c r="G4" s="134"/>
      <c r="H4" s="134"/>
      <c r="I4" s="134"/>
      <c r="J4" s="134"/>
    </row>
    <row r="5" spans="1:10" ht="15" x14ac:dyDescent="0.2">
      <c r="B5" s="135"/>
      <c r="C5" s="135"/>
      <c r="D5" s="135"/>
      <c r="E5" s="468" t="s">
        <v>179</v>
      </c>
      <c r="F5" s="468"/>
      <c r="G5" s="134"/>
      <c r="H5" s="134"/>
      <c r="I5" s="134"/>
      <c r="J5" s="134"/>
    </row>
    <row r="6" spans="1:10" ht="15" x14ac:dyDescent="0.2">
      <c r="A6" s="469" t="s">
        <v>7</v>
      </c>
      <c r="B6" s="136" t="s">
        <v>3</v>
      </c>
      <c r="C6" s="136" t="s">
        <v>4</v>
      </c>
      <c r="D6" s="136" t="s">
        <v>5</v>
      </c>
      <c r="E6" s="136" t="s">
        <v>6</v>
      </c>
      <c r="F6" s="137" t="s">
        <v>180</v>
      </c>
      <c r="G6" s="134"/>
      <c r="H6" s="134"/>
      <c r="I6" s="134"/>
      <c r="J6" s="134"/>
    </row>
    <row r="7" spans="1:10" ht="15" x14ac:dyDescent="0.2">
      <c r="A7" s="469"/>
      <c r="B7" s="138" t="s">
        <v>181</v>
      </c>
      <c r="C7" s="138">
        <v>2019</v>
      </c>
      <c r="D7" s="138">
        <v>2020</v>
      </c>
      <c r="E7" s="138">
        <v>2021</v>
      </c>
      <c r="F7" s="139">
        <v>2022</v>
      </c>
      <c r="G7" s="134"/>
      <c r="H7" s="134"/>
      <c r="I7" s="134"/>
      <c r="J7" s="134"/>
    </row>
    <row r="8" spans="1:10" ht="15" x14ac:dyDescent="0.2">
      <c r="A8" s="91" t="s">
        <v>10</v>
      </c>
      <c r="B8" s="140" t="s">
        <v>182</v>
      </c>
      <c r="C8" s="141">
        <v>0</v>
      </c>
      <c r="D8" s="141">
        <v>0</v>
      </c>
      <c r="E8" s="141">
        <v>0</v>
      </c>
      <c r="F8" s="142">
        <v>0</v>
      </c>
      <c r="G8" s="134"/>
      <c r="H8" s="134"/>
      <c r="I8" s="134"/>
      <c r="J8" s="134"/>
    </row>
    <row r="9" spans="1:10" ht="30" x14ac:dyDescent="0.2">
      <c r="A9" s="91" t="s">
        <v>13</v>
      </c>
      <c r="B9" s="143" t="s">
        <v>183</v>
      </c>
      <c r="C9" s="141">
        <v>0</v>
      </c>
      <c r="D9" s="141">
        <v>0</v>
      </c>
      <c r="E9" s="141">
        <v>0</v>
      </c>
      <c r="F9" s="142">
        <v>0</v>
      </c>
      <c r="G9" s="134"/>
      <c r="H9" s="134"/>
      <c r="I9" s="134"/>
      <c r="J9" s="134"/>
    </row>
    <row r="10" spans="1:10" ht="30" x14ac:dyDescent="0.2">
      <c r="A10" s="91" t="s">
        <v>14</v>
      </c>
      <c r="B10" s="143" t="s">
        <v>184</v>
      </c>
      <c r="C10" s="141">
        <v>0</v>
      </c>
      <c r="D10" s="141">
        <v>0</v>
      </c>
      <c r="E10" s="141">
        <v>0</v>
      </c>
      <c r="F10" s="142">
        <v>0</v>
      </c>
      <c r="G10" s="134"/>
      <c r="H10" s="134"/>
      <c r="I10" s="134"/>
      <c r="J10" s="134"/>
    </row>
    <row r="11" spans="1:10" ht="15" x14ac:dyDescent="0.2">
      <c r="A11" s="91" t="s">
        <v>15</v>
      </c>
      <c r="B11" s="140" t="s">
        <v>185</v>
      </c>
      <c r="C11" s="141">
        <v>0</v>
      </c>
      <c r="D11" s="141">
        <v>0</v>
      </c>
      <c r="E11" s="141">
        <v>0</v>
      </c>
      <c r="F11" s="142">
        <v>0</v>
      </c>
      <c r="G11" s="134"/>
      <c r="H11" s="134"/>
      <c r="I11" s="134"/>
      <c r="J11" s="134"/>
    </row>
    <row r="12" spans="1:10" ht="15" x14ac:dyDescent="0.2">
      <c r="A12" s="91" t="s">
        <v>16</v>
      </c>
      <c r="B12" s="140" t="s">
        <v>186</v>
      </c>
      <c r="C12" s="141">
        <v>0</v>
      </c>
      <c r="D12" s="141">
        <v>0</v>
      </c>
      <c r="E12" s="141">
        <v>0</v>
      </c>
      <c r="F12" s="142">
        <v>0</v>
      </c>
      <c r="G12" s="134"/>
      <c r="H12" s="134"/>
      <c r="I12" s="134"/>
      <c r="J12" s="134"/>
    </row>
    <row r="13" spans="1:10" ht="15" x14ac:dyDescent="0.2">
      <c r="A13" s="91" t="s">
        <v>18</v>
      </c>
      <c r="B13" s="140" t="s">
        <v>187</v>
      </c>
      <c r="C13" s="141">
        <v>0</v>
      </c>
      <c r="D13" s="141">
        <v>0</v>
      </c>
      <c r="E13" s="141">
        <v>0</v>
      </c>
      <c r="F13" s="142">
        <v>0</v>
      </c>
      <c r="G13" s="134"/>
      <c r="H13" s="134"/>
      <c r="I13" s="134"/>
      <c r="J13" s="134"/>
    </row>
    <row r="14" spans="1:10" ht="15" x14ac:dyDescent="0.2">
      <c r="A14" s="91" t="s">
        <v>20</v>
      </c>
      <c r="B14" s="140" t="s">
        <v>188</v>
      </c>
      <c r="C14" s="141">
        <v>0</v>
      </c>
      <c r="D14" s="141">
        <v>0</v>
      </c>
      <c r="E14" s="141">
        <v>0</v>
      </c>
      <c r="F14" s="142">
        <v>0</v>
      </c>
      <c r="G14" s="134"/>
      <c r="H14" s="134"/>
      <c r="I14" s="134"/>
      <c r="J14" s="134"/>
    </row>
    <row r="15" spans="1:10" ht="15" x14ac:dyDescent="0.2">
      <c r="A15" s="92" t="s">
        <v>22</v>
      </c>
      <c r="B15" s="144" t="s">
        <v>41</v>
      </c>
      <c r="C15" s="145">
        <f>SUM(C8:C14)</f>
        <v>0</v>
      </c>
      <c r="D15" s="145">
        <f>SUM(D8:D14)</f>
        <v>0</v>
      </c>
      <c r="E15" s="145">
        <f>SUM(E8:E14)</f>
        <v>0</v>
      </c>
      <c r="F15" s="146">
        <f>SUM(F8:F14)</f>
        <v>0</v>
      </c>
      <c r="G15" s="134"/>
      <c r="H15" s="134"/>
      <c r="I15" s="134"/>
      <c r="J15" s="134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54"/>
  <sheetViews>
    <sheetView topLeftCell="B1" zoomScalePageLayoutView="60" workbookViewId="0">
      <selection activeCell="C3" sqref="C3:P3"/>
    </sheetView>
  </sheetViews>
  <sheetFormatPr defaultRowHeight="12.75" x14ac:dyDescent="0.2"/>
  <cols>
    <col min="1" max="1" width="5" style="1"/>
    <col min="2" max="2" width="30.7109375" style="1"/>
    <col min="3" max="3" width="11.42578125" style="1" customWidth="1"/>
    <col min="4" max="4" width="11.7109375" style="1" customWidth="1"/>
    <col min="5" max="5" width="13.7109375" style="1" customWidth="1"/>
    <col min="6" max="6" width="11.5703125" style="1" customWidth="1"/>
    <col min="7" max="7" width="9.7109375" style="1"/>
    <col min="8" max="8" width="12.28515625" style="1" customWidth="1"/>
    <col min="9" max="9" width="11.5703125" style="1" customWidth="1"/>
    <col min="10" max="10" width="12.42578125" style="1" customWidth="1"/>
    <col min="11" max="11" width="11.5703125" style="1" customWidth="1"/>
    <col min="12" max="12" width="12.7109375" style="1" customWidth="1"/>
    <col min="13" max="13" width="9.85546875" style="1"/>
    <col min="14" max="14" width="13.28515625" style="1" customWidth="1"/>
    <col min="15" max="15" width="13.5703125" style="1" customWidth="1"/>
    <col min="16" max="16" width="12" style="1" bestFit="1" customWidth="1"/>
    <col min="17" max="1025" width="9.42578125" style="1"/>
  </cols>
  <sheetData>
    <row r="1" spans="1:16" x14ac:dyDescent="0.2"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6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6" x14ac:dyDescent="0.2">
      <c r="A3" s="148"/>
      <c r="C3" s="406" t="s">
        <v>548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</row>
    <row r="4" spans="1:16" ht="13.5" thickBot="1" x14ac:dyDescent="0.25">
      <c r="A4" s="14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1:16" ht="13.5" thickBot="1" x14ac:dyDescent="0.25">
      <c r="A5" s="471" t="s">
        <v>7</v>
      </c>
      <c r="B5" s="148"/>
      <c r="C5" s="470" t="s">
        <v>189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</row>
    <row r="6" spans="1:16" ht="13.5" thickBot="1" x14ac:dyDescent="0.25">
      <c r="A6" s="471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 t="s">
        <v>179</v>
      </c>
    </row>
    <row r="7" spans="1:16" ht="13.5" thickBot="1" x14ac:dyDescent="0.25">
      <c r="A7" s="155" t="s">
        <v>10</v>
      </c>
      <c r="B7" s="471" t="s">
        <v>7</v>
      </c>
      <c r="C7" s="150" t="s">
        <v>3</v>
      </c>
      <c r="D7" s="150" t="s">
        <v>4</v>
      </c>
      <c r="E7" s="150" t="s">
        <v>5</v>
      </c>
      <c r="F7" s="150" t="s">
        <v>6</v>
      </c>
      <c r="G7" s="150" t="s">
        <v>180</v>
      </c>
      <c r="H7" s="150" t="s">
        <v>190</v>
      </c>
      <c r="I7" s="150" t="s">
        <v>191</v>
      </c>
      <c r="J7" s="150" t="s">
        <v>192</v>
      </c>
      <c r="K7" s="150" t="s">
        <v>193</v>
      </c>
      <c r="L7" s="150" t="s">
        <v>194</v>
      </c>
      <c r="M7" s="150" t="s">
        <v>195</v>
      </c>
      <c r="N7" s="150" t="s">
        <v>196</v>
      </c>
      <c r="O7" s="150" t="s">
        <v>197</v>
      </c>
      <c r="P7" s="151" t="s">
        <v>198</v>
      </c>
    </row>
    <row r="8" spans="1:16" x14ac:dyDescent="0.2">
      <c r="A8" s="155" t="s">
        <v>13</v>
      </c>
      <c r="B8" s="471"/>
      <c r="C8" s="152" t="s">
        <v>101</v>
      </c>
      <c r="D8" s="152" t="s">
        <v>199</v>
      </c>
      <c r="E8" s="152" t="s">
        <v>200</v>
      </c>
      <c r="F8" s="152" t="s">
        <v>201</v>
      </c>
      <c r="G8" s="152" t="s">
        <v>202</v>
      </c>
      <c r="H8" s="152" t="s">
        <v>203</v>
      </c>
      <c r="I8" s="152" t="s">
        <v>204</v>
      </c>
      <c r="J8" s="152" t="s">
        <v>205</v>
      </c>
      <c r="K8" s="153" t="s">
        <v>206</v>
      </c>
      <c r="L8" s="153" t="s">
        <v>207</v>
      </c>
      <c r="M8" s="152" t="s">
        <v>208</v>
      </c>
      <c r="N8" s="153" t="s">
        <v>209</v>
      </c>
      <c r="O8" s="153" t="s">
        <v>210</v>
      </c>
      <c r="P8" s="154" t="s">
        <v>211</v>
      </c>
    </row>
    <row r="9" spans="1:16" x14ac:dyDescent="0.2">
      <c r="A9" s="155" t="s">
        <v>14</v>
      </c>
      <c r="B9" s="155" t="s">
        <v>10</v>
      </c>
      <c r="C9" s="152" t="s">
        <v>212</v>
      </c>
      <c r="D9" s="156">
        <f t="shared" ref="D9:P9" si="0">SUM(D10:D19)</f>
        <v>17316317</v>
      </c>
      <c r="E9" s="156">
        <f t="shared" si="0"/>
        <v>14157648</v>
      </c>
      <c r="F9" s="156">
        <f t="shared" si="0"/>
        <v>25257648</v>
      </c>
      <c r="G9" s="156">
        <f t="shared" si="0"/>
        <v>19387345</v>
      </c>
      <c r="H9" s="156">
        <f t="shared" si="0"/>
        <v>25257648</v>
      </c>
      <c r="I9" s="156">
        <f t="shared" si="0"/>
        <v>15257648</v>
      </c>
      <c r="J9" s="156">
        <f t="shared" si="0"/>
        <v>15257648</v>
      </c>
      <c r="K9" s="156">
        <f t="shared" si="0"/>
        <v>15257648</v>
      </c>
      <c r="L9" s="156">
        <f t="shared" si="0"/>
        <v>20257648</v>
      </c>
      <c r="M9" s="156">
        <f t="shared" si="0"/>
        <v>15257648</v>
      </c>
      <c r="N9" s="156">
        <f t="shared" si="0"/>
        <v>15768648</v>
      </c>
      <c r="O9" s="156">
        <f t="shared" si="0"/>
        <v>15507646</v>
      </c>
      <c r="P9" s="157">
        <f t="shared" si="0"/>
        <v>212920111</v>
      </c>
    </row>
    <row r="10" spans="1:16" ht="34.5" customHeight="1" x14ac:dyDescent="0.2">
      <c r="A10" s="155" t="s">
        <v>15</v>
      </c>
      <c r="B10" s="155" t="s">
        <v>13</v>
      </c>
      <c r="C10" s="158" t="s">
        <v>213</v>
      </c>
      <c r="D10" s="159">
        <v>1349058</v>
      </c>
      <c r="E10" s="159">
        <v>1349058</v>
      </c>
      <c r="F10" s="159">
        <v>11349058</v>
      </c>
      <c r="G10" s="159">
        <v>4968755</v>
      </c>
      <c r="H10" s="159">
        <v>11349058</v>
      </c>
      <c r="I10" s="159">
        <v>1349058</v>
      </c>
      <c r="J10" s="159">
        <v>1349058</v>
      </c>
      <c r="K10" s="159">
        <v>1349058</v>
      </c>
      <c r="L10" s="159">
        <v>6349058</v>
      </c>
      <c r="M10" s="159">
        <v>1349058</v>
      </c>
      <c r="N10" s="159">
        <v>1349058</v>
      </c>
      <c r="O10" s="159">
        <v>1599060</v>
      </c>
      <c r="P10" s="160">
        <v>45058395</v>
      </c>
    </row>
    <row r="11" spans="1:16" ht="20.25" customHeight="1" x14ac:dyDescent="0.2">
      <c r="A11" s="155" t="s">
        <v>16</v>
      </c>
      <c r="B11" s="155" t="s">
        <v>14</v>
      </c>
      <c r="C11" s="161" t="s">
        <v>214</v>
      </c>
      <c r="D11" s="162">
        <v>130650</v>
      </c>
      <c r="E11" s="162">
        <v>252450</v>
      </c>
      <c r="F11" s="162">
        <v>352450</v>
      </c>
      <c r="G11" s="162">
        <v>352450</v>
      </c>
      <c r="H11" s="162">
        <v>352450</v>
      </c>
      <c r="I11" s="162">
        <v>352450</v>
      </c>
      <c r="J11" s="162">
        <v>352450</v>
      </c>
      <c r="K11" s="162">
        <v>352450</v>
      </c>
      <c r="L11" s="162">
        <v>352450</v>
      </c>
      <c r="M11" s="162">
        <v>352450</v>
      </c>
      <c r="N11" s="162">
        <v>352450</v>
      </c>
      <c r="O11" s="162">
        <v>352450</v>
      </c>
      <c r="P11" s="163">
        <v>3907600</v>
      </c>
    </row>
    <row r="12" spans="1:16" ht="32.25" customHeight="1" x14ac:dyDescent="0.2">
      <c r="A12" s="155" t="s">
        <v>18</v>
      </c>
      <c r="B12" s="155" t="s">
        <v>15</v>
      </c>
      <c r="C12" s="158" t="s">
        <v>215</v>
      </c>
      <c r="D12" s="159">
        <v>0</v>
      </c>
      <c r="E12" s="159">
        <v>0</v>
      </c>
      <c r="F12" s="159">
        <v>0</v>
      </c>
      <c r="G12" s="159">
        <v>510000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511000</v>
      </c>
      <c r="O12" s="159">
        <v>0</v>
      </c>
      <c r="P12" s="160">
        <v>0</v>
      </c>
    </row>
    <row r="13" spans="1:16" ht="32.25" customHeight="1" x14ac:dyDescent="0.2">
      <c r="A13" s="155" t="s">
        <v>20</v>
      </c>
      <c r="B13" s="155" t="s">
        <v>16</v>
      </c>
      <c r="C13" s="158" t="s">
        <v>216</v>
      </c>
      <c r="D13" s="159">
        <v>14512342</v>
      </c>
      <c r="E13" s="159">
        <v>10588074</v>
      </c>
      <c r="F13" s="159">
        <v>10588074</v>
      </c>
      <c r="G13" s="159">
        <v>10588074</v>
      </c>
      <c r="H13" s="159">
        <v>10588074</v>
      </c>
      <c r="I13" s="159">
        <v>10588074</v>
      </c>
      <c r="J13" s="159">
        <v>10588074</v>
      </c>
      <c r="K13" s="159">
        <v>10588074</v>
      </c>
      <c r="L13" s="159">
        <v>10588074</v>
      </c>
      <c r="M13" s="159">
        <v>10588074</v>
      </c>
      <c r="N13" s="159">
        <v>10588074</v>
      </c>
      <c r="O13" s="159">
        <v>10588071</v>
      </c>
      <c r="P13" s="163">
        <v>130981123</v>
      </c>
    </row>
    <row r="14" spans="1:16" ht="64.5" customHeight="1" x14ac:dyDescent="0.2">
      <c r="A14" s="155" t="s">
        <v>22</v>
      </c>
      <c r="B14" s="155" t="s">
        <v>18</v>
      </c>
      <c r="C14" s="158" t="s">
        <v>217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60">
        <f>SUM(D14:O14)</f>
        <v>0</v>
      </c>
    </row>
    <row r="15" spans="1:16" ht="33" customHeight="1" x14ac:dyDescent="0.2">
      <c r="A15" s="155" t="s">
        <v>24</v>
      </c>
      <c r="B15" s="155" t="s">
        <v>20</v>
      </c>
      <c r="C15" s="158" t="s">
        <v>218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60">
        <v>0</v>
      </c>
    </row>
    <row r="16" spans="1:16" ht="33.75" customHeight="1" x14ac:dyDescent="0.2">
      <c r="A16" s="155" t="s">
        <v>28</v>
      </c>
      <c r="B16" s="155" t="s">
        <v>22</v>
      </c>
      <c r="C16" s="158" t="s">
        <v>219</v>
      </c>
      <c r="D16" s="159">
        <v>1324267</v>
      </c>
      <c r="E16" s="159">
        <v>1968066</v>
      </c>
      <c r="F16" s="159">
        <v>2968066</v>
      </c>
      <c r="G16" s="159">
        <v>2968066</v>
      </c>
      <c r="H16" s="159">
        <v>2968066</v>
      </c>
      <c r="I16" s="159">
        <v>2968066</v>
      </c>
      <c r="J16" s="159">
        <v>2968066</v>
      </c>
      <c r="K16" s="159">
        <v>2968066</v>
      </c>
      <c r="L16" s="159">
        <v>2968066</v>
      </c>
      <c r="M16" s="159">
        <v>2968066</v>
      </c>
      <c r="N16" s="159">
        <v>2968066</v>
      </c>
      <c r="O16" s="159">
        <v>2968065</v>
      </c>
      <c r="P16" s="160">
        <v>32972993</v>
      </c>
    </row>
    <row r="17" spans="1:16" ht="20.25" customHeight="1" x14ac:dyDescent="0.2">
      <c r="A17" s="155" t="s">
        <v>30</v>
      </c>
      <c r="B17" s="155" t="s">
        <v>24</v>
      </c>
      <c r="C17" s="158" t="s">
        <v>220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60">
        <f>SUM(D17:O17)</f>
        <v>0</v>
      </c>
    </row>
    <row r="18" spans="1:16" ht="20.100000000000001" customHeight="1" x14ac:dyDescent="0.2">
      <c r="A18" s="155" t="s">
        <v>33</v>
      </c>
      <c r="B18" s="155" t="s">
        <v>28</v>
      </c>
      <c r="C18" s="158" t="s">
        <v>221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60">
        <f>SUM(D18:O18)</f>
        <v>0</v>
      </c>
    </row>
    <row r="19" spans="1:16" ht="20.100000000000001" customHeight="1" x14ac:dyDescent="0.2">
      <c r="A19" s="155" t="s">
        <v>36</v>
      </c>
      <c r="B19" s="155" t="s">
        <v>30</v>
      </c>
      <c r="C19" s="164" t="s">
        <v>222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60">
        <v>0</v>
      </c>
    </row>
    <row r="20" spans="1:16" ht="20.100000000000001" customHeight="1" x14ac:dyDescent="0.2">
      <c r="A20" s="155" t="s">
        <v>38</v>
      </c>
      <c r="B20" s="155" t="s">
        <v>33</v>
      </c>
      <c r="C20" s="152" t="s">
        <v>223</v>
      </c>
      <c r="D20" s="156">
        <f t="shared" ref="D20:P20" si="1">SUM(D21:D26)</f>
        <v>28186111</v>
      </c>
      <c r="E20" s="156">
        <f t="shared" si="1"/>
        <v>15749000</v>
      </c>
      <c r="F20" s="156">
        <f t="shared" si="1"/>
        <v>15749000</v>
      </c>
      <c r="G20" s="156">
        <f t="shared" si="1"/>
        <v>17044000</v>
      </c>
      <c r="H20" s="156">
        <f t="shared" si="1"/>
        <v>25949000</v>
      </c>
      <c r="I20" s="156">
        <f t="shared" si="1"/>
        <v>15749000</v>
      </c>
      <c r="J20" s="156">
        <f t="shared" si="1"/>
        <v>15749000</v>
      </c>
      <c r="K20" s="156">
        <f t="shared" si="1"/>
        <v>15749000</v>
      </c>
      <c r="L20" s="156">
        <f t="shared" si="1"/>
        <v>15749000</v>
      </c>
      <c r="M20" s="156">
        <f t="shared" si="1"/>
        <v>15749000</v>
      </c>
      <c r="N20" s="156">
        <f t="shared" si="1"/>
        <v>15749000</v>
      </c>
      <c r="O20" s="156">
        <f t="shared" si="1"/>
        <v>15749000</v>
      </c>
      <c r="P20" s="157">
        <f t="shared" si="1"/>
        <v>212920111</v>
      </c>
    </row>
    <row r="21" spans="1:16" ht="20.100000000000001" customHeight="1" x14ac:dyDescent="0.2">
      <c r="A21" s="155" t="s">
        <v>40</v>
      </c>
      <c r="B21" s="155" t="s">
        <v>36</v>
      </c>
      <c r="C21" s="165" t="s">
        <v>224</v>
      </c>
      <c r="D21" s="159">
        <v>15749000</v>
      </c>
      <c r="E21" s="159">
        <v>15749000</v>
      </c>
      <c r="F21" s="159">
        <v>15749000</v>
      </c>
      <c r="G21" s="159">
        <v>15749000</v>
      </c>
      <c r="H21" s="159">
        <v>15749000</v>
      </c>
      <c r="I21" s="159">
        <v>15749000</v>
      </c>
      <c r="J21" s="159">
        <v>15749000</v>
      </c>
      <c r="K21" s="159">
        <v>15749000</v>
      </c>
      <c r="L21" s="159">
        <v>15749000</v>
      </c>
      <c r="M21" s="159">
        <v>15749000</v>
      </c>
      <c r="N21" s="159">
        <v>15749000</v>
      </c>
      <c r="O21" s="159">
        <v>15749000</v>
      </c>
      <c r="P21" s="160">
        <v>188988000</v>
      </c>
    </row>
    <row r="22" spans="1:16" ht="20.100000000000001" customHeight="1" x14ac:dyDescent="0.2">
      <c r="A22" s="155" t="s">
        <v>71</v>
      </c>
      <c r="B22" s="155" t="s">
        <v>38</v>
      </c>
      <c r="C22" s="165" t="s">
        <v>225</v>
      </c>
      <c r="D22" s="159">
        <v>0</v>
      </c>
      <c r="E22" s="159">
        <v>0</v>
      </c>
      <c r="F22" s="159">
        <v>0</v>
      </c>
      <c r="G22" s="159">
        <v>1295000</v>
      </c>
      <c r="H22" s="159">
        <v>10200000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60">
        <v>11495000</v>
      </c>
    </row>
    <row r="23" spans="1:16" ht="20.100000000000001" customHeight="1" x14ac:dyDescent="0.2">
      <c r="A23" s="166">
        <v>17</v>
      </c>
      <c r="B23" s="155" t="s">
        <v>40</v>
      </c>
      <c r="C23" s="165" t="s">
        <v>226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60">
        <f>SUM(D23:O23)</f>
        <v>0</v>
      </c>
    </row>
    <row r="24" spans="1:16" ht="20.100000000000001" customHeight="1" thickBot="1" x14ac:dyDescent="0.25">
      <c r="A24" s="170">
        <v>18</v>
      </c>
      <c r="B24" s="155" t="s">
        <v>71</v>
      </c>
      <c r="C24" s="165" t="s">
        <v>227</v>
      </c>
      <c r="D24" s="159">
        <v>0</v>
      </c>
      <c r="E24" s="159">
        <v>0</v>
      </c>
      <c r="F24" s="159"/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60">
        <v>0</v>
      </c>
    </row>
    <row r="25" spans="1:16" ht="42" x14ac:dyDescent="0.2">
      <c r="B25" s="166">
        <v>17</v>
      </c>
      <c r="C25" s="167" t="s">
        <v>228</v>
      </c>
      <c r="D25" s="168">
        <v>4715650</v>
      </c>
      <c r="E25" s="168">
        <v>0</v>
      </c>
      <c r="F25" s="168">
        <v>0</v>
      </c>
      <c r="G25" s="168">
        <v>0</v>
      </c>
      <c r="H25" s="168">
        <v>0</v>
      </c>
      <c r="I25" s="168">
        <v>0</v>
      </c>
      <c r="J25" s="168">
        <v>0</v>
      </c>
      <c r="K25" s="168">
        <v>0</v>
      </c>
      <c r="L25" s="168">
        <v>0</v>
      </c>
      <c r="M25" s="168">
        <v>0</v>
      </c>
      <c r="N25" s="168">
        <v>0</v>
      </c>
      <c r="O25" s="168">
        <v>0</v>
      </c>
      <c r="P25" s="169">
        <v>4715650</v>
      </c>
    </row>
    <row r="26" spans="1:16" ht="13.5" thickBot="1" x14ac:dyDescent="0.25">
      <c r="B26" s="170">
        <v>18</v>
      </c>
      <c r="C26" s="171" t="s">
        <v>359</v>
      </c>
      <c r="D26" s="172">
        <v>7721461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0</v>
      </c>
      <c r="O26" s="172">
        <v>0</v>
      </c>
      <c r="P26" s="173">
        <v>7721461</v>
      </c>
    </row>
    <row r="29" spans="1:16" x14ac:dyDescent="0.2">
      <c r="A29" s="148"/>
      <c r="B29" s="470" t="s">
        <v>428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</row>
    <row r="30" spans="1:16" ht="13.5" thickBot="1" x14ac:dyDescent="0.25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9" t="s">
        <v>55</v>
      </c>
    </row>
    <row r="31" spans="1:16" ht="13.5" thickBot="1" x14ac:dyDescent="0.25">
      <c r="A31" s="471" t="s">
        <v>7</v>
      </c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</row>
    <row r="32" spans="1:16" x14ac:dyDescent="0.2">
      <c r="A32" s="471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</row>
    <row r="33" spans="1:1025" x14ac:dyDescent="0.2">
      <c r="A33" s="155" t="s">
        <v>10</v>
      </c>
      <c r="B33" s="148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</row>
    <row r="34" spans="1:1025" s="331" customFormat="1" ht="13.5" thickBot="1" x14ac:dyDescent="0.25">
      <c r="A34" s="329" t="s">
        <v>13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9" t="s">
        <v>179</v>
      </c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0"/>
      <c r="BG34" s="330"/>
      <c r="BH34" s="330"/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0"/>
      <c r="BT34" s="330"/>
      <c r="BU34" s="330"/>
      <c r="BV34" s="330"/>
      <c r="BW34" s="330"/>
      <c r="BX34" s="330"/>
      <c r="BY34" s="330"/>
      <c r="BZ34" s="330"/>
      <c r="CA34" s="330"/>
      <c r="CB34" s="330"/>
      <c r="CC34" s="330"/>
      <c r="CD34" s="330"/>
      <c r="CE34" s="330"/>
      <c r="CF34" s="330"/>
      <c r="CG34" s="330"/>
      <c r="CH34" s="330"/>
      <c r="CI34" s="330"/>
      <c r="CJ34" s="330"/>
      <c r="CK34" s="330"/>
      <c r="CL34" s="330"/>
      <c r="CM34" s="330"/>
      <c r="CN34" s="330"/>
      <c r="CO34" s="330"/>
      <c r="CP34" s="330"/>
      <c r="CQ34" s="330"/>
      <c r="CR34" s="330"/>
      <c r="CS34" s="330"/>
      <c r="CT34" s="330"/>
      <c r="CU34" s="330"/>
      <c r="CV34" s="330"/>
      <c r="CW34" s="330"/>
      <c r="CX34" s="330"/>
      <c r="CY34" s="330"/>
      <c r="CZ34" s="330"/>
      <c r="DA34" s="330"/>
      <c r="DB34" s="330"/>
      <c r="DC34" s="330"/>
      <c r="DD34" s="330"/>
      <c r="DE34" s="330"/>
      <c r="DF34" s="330"/>
      <c r="DG34" s="330"/>
      <c r="DH34" s="330"/>
      <c r="DI34" s="330"/>
      <c r="DJ34" s="330"/>
      <c r="DK34" s="330"/>
      <c r="DL34" s="330"/>
      <c r="DM34" s="330"/>
      <c r="DN34" s="330"/>
      <c r="DO34" s="330"/>
      <c r="DP34" s="330"/>
      <c r="DQ34" s="330"/>
      <c r="DR34" s="330"/>
      <c r="DS34" s="330"/>
      <c r="DT34" s="330"/>
      <c r="DU34" s="330"/>
      <c r="DV34" s="330"/>
      <c r="DW34" s="330"/>
      <c r="DX34" s="330"/>
      <c r="DY34" s="330"/>
      <c r="DZ34" s="330"/>
      <c r="EA34" s="330"/>
      <c r="EB34" s="330"/>
      <c r="EC34" s="330"/>
      <c r="ED34" s="330"/>
      <c r="EE34" s="330"/>
      <c r="EF34" s="330"/>
      <c r="EG34" s="330"/>
      <c r="EH34" s="330"/>
      <c r="EI34" s="330"/>
      <c r="EJ34" s="330"/>
      <c r="EK34" s="330"/>
      <c r="EL34" s="330"/>
      <c r="EM34" s="330"/>
      <c r="EN34" s="330"/>
      <c r="EO34" s="330"/>
      <c r="EP34" s="330"/>
      <c r="EQ34" s="330"/>
      <c r="ER34" s="330"/>
      <c r="ES34" s="330"/>
      <c r="ET34" s="330"/>
      <c r="EU34" s="330"/>
      <c r="EV34" s="330"/>
      <c r="EW34" s="330"/>
      <c r="EX34" s="330"/>
      <c r="EY34" s="330"/>
      <c r="EZ34" s="330"/>
      <c r="FA34" s="330"/>
      <c r="FB34" s="330"/>
      <c r="FC34" s="330"/>
      <c r="FD34" s="330"/>
      <c r="FE34" s="330"/>
      <c r="FF34" s="330"/>
      <c r="FG34" s="330"/>
      <c r="FH34" s="330"/>
      <c r="FI34" s="330"/>
      <c r="FJ34" s="330"/>
      <c r="FK34" s="330"/>
      <c r="FL34" s="330"/>
      <c r="FM34" s="330"/>
      <c r="FN34" s="330"/>
      <c r="FO34" s="330"/>
      <c r="FP34" s="330"/>
      <c r="FQ34" s="330"/>
      <c r="FR34" s="330"/>
      <c r="FS34" s="330"/>
      <c r="FT34" s="330"/>
      <c r="FU34" s="330"/>
      <c r="FV34" s="330"/>
      <c r="FW34" s="330"/>
      <c r="FX34" s="330"/>
      <c r="FY34" s="330"/>
      <c r="FZ34" s="330"/>
      <c r="GA34" s="330"/>
      <c r="GB34" s="330"/>
      <c r="GC34" s="330"/>
      <c r="GD34" s="330"/>
      <c r="GE34" s="330"/>
      <c r="GF34" s="330"/>
      <c r="GG34" s="330"/>
      <c r="GH34" s="330"/>
      <c r="GI34" s="330"/>
      <c r="GJ34" s="330"/>
      <c r="GK34" s="330"/>
      <c r="GL34" s="330"/>
      <c r="GM34" s="330"/>
      <c r="GN34" s="330"/>
      <c r="GO34" s="330"/>
      <c r="GP34" s="330"/>
      <c r="GQ34" s="330"/>
      <c r="GR34" s="330"/>
      <c r="GS34" s="330"/>
      <c r="GT34" s="330"/>
      <c r="GU34" s="330"/>
      <c r="GV34" s="330"/>
      <c r="GW34" s="330"/>
      <c r="GX34" s="330"/>
      <c r="GY34" s="330"/>
      <c r="GZ34" s="330"/>
      <c r="HA34" s="330"/>
      <c r="HB34" s="330"/>
      <c r="HC34" s="330"/>
      <c r="HD34" s="330"/>
      <c r="HE34" s="330"/>
      <c r="HF34" s="330"/>
      <c r="HG34" s="330"/>
      <c r="HH34" s="330"/>
      <c r="HI34" s="330"/>
      <c r="HJ34" s="330"/>
      <c r="HK34" s="330"/>
      <c r="HL34" s="330"/>
      <c r="HM34" s="330"/>
      <c r="HN34" s="330"/>
      <c r="HO34" s="330"/>
      <c r="HP34" s="330"/>
      <c r="HQ34" s="330"/>
      <c r="HR34" s="330"/>
      <c r="HS34" s="330"/>
      <c r="HT34" s="330"/>
      <c r="HU34" s="330"/>
      <c r="HV34" s="330"/>
      <c r="HW34" s="330"/>
      <c r="HX34" s="330"/>
      <c r="HY34" s="330"/>
      <c r="HZ34" s="330"/>
      <c r="IA34" s="330"/>
      <c r="IB34" s="330"/>
      <c r="IC34" s="330"/>
      <c r="ID34" s="330"/>
      <c r="IE34" s="330"/>
      <c r="IF34" s="330"/>
      <c r="IG34" s="330"/>
      <c r="IH34" s="330"/>
      <c r="II34" s="330"/>
      <c r="IJ34" s="330"/>
      <c r="IK34" s="330"/>
      <c r="IL34" s="330"/>
      <c r="IM34" s="330"/>
      <c r="IN34" s="330"/>
      <c r="IO34" s="330"/>
      <c r="IP34" s="330"/>
      <c r="IQ34" s="330"/>
      <c r="IR34" s="330"/>
      <c r="IS34" s="330"/>
      <c r="IT34" s="330"/>
      <c r="IU34" s="330"/>
      <c r="IV34" s="330"/>
      <c r="IW34" s="330"/>
      <c r="IX34" s="330"/>
      <c r="IY34" s="330"/>
      <c r="IZ34" s="330"/>
      <c r="JA34" s="330"/>
      <c r="JB34" s="330"/>
      <c r="JC34" s="330"/>
      <c r="JD34" s="330"/>
      <c r="JE34" s="330"/>
      <c r="JF34" s="330"/>
      <c r="JG34" s="330"/>
      <c r="JH34" s="330"/>
      <c r="JI34" s="330"/>
      <c r="JJ34" s="330"/>
      <c r="JK34" s="330"/>
      <c r="JL34" s="330"/>
      <c r="JM34" s="330"/>
      <c r="JN34" s="330"/>
      <c r="JO34" s="330"/>
      <c r="JP34" s="330"/>
      <c r="JQ34" s="330"/>
      <c r="JR34" s="330"/>
      <c r="JS34" s="330"/>
      <c r="JT34" s="330"/>
      <c r="JU34" s="330"/>
      <c r="JV34" s="330"/>
      <c r="JW34" s="330"/>
      <c r="JX34" s="330"/>
      <c r="JY34" s="330"/>
      <c r="JZ34" s="330"/>
      <c r="KA34" s="330"/>
      <c r="KB34" s="330"/>
      <c r="KC34" s="330"/>
      <c r="KD34" s="330"/>
      <c r="KE34" s="330"/>
      <c r="KF34" s="330"/>
      <c r="KG34" s="330"/>
      <c r="KH34" s="330"/>
      <c r="KI34" s="330"/>
      <c r="KJ34" s="330"/>
      <c r="KK34" s="330"/>
      <c r="KL34" s="330"/>
      <c r="KM34" s="330"/>
      <c r="KN34" s="330"/>
      <c r="KO34" s="330"/>
      <c r="KP34" s="330"/>
      <c r="KQ34" s="330"/>
      <c r="KR34" s="330"/>
      <c r="KS34" s="330"/>
      <c r="KT34" s="330"/>
      <c r="KU34" s="330"/>
      <c r="KV34" s="330"/>
      <c r="KW34" s="330"/>
      <c r="KX34" s="330"/>
      <c r="KY34" s="330"/>
      <c r="KZ34" s="330"/>
      <c r="LA34" s="330"/>
      <c r="LB34" s="330"/>
      <c r="LC34" s="330"/>
      <c r="LD34" s="330"/>
      <c r="LE34" s="330"/>
      <c r="LF34" s="330"/>
      <c r="LG34" s="330"/>
      <c r="LH34" s="330"/>
      <c r="LI34" s="330"/>
      <c r="LJ34" s="330"/>
      <c r="LK34" s="330"/>
      <c r="LL34" s="330"/>
      <c r="LM34" s="330"/>
      <c r="LN34" s="330"/>
      <c r="LO34" s="330"/>
      <c r="LP34" s="330"/>
      <c r="LQ34" s="330"/>
      <c r="LR34" s="330"/>
      <c r="LS34" s="330"/>
      <c r="LT34" s="330"/>
      <c r="LU34" s="330"/>
      <c r="LV34" s="330"/>
      <c r="LW34" s="330"/>
      <c r="LX34" s="330"/>
      <c r="LY34" s="330"/>
      <c r="LZ34" s="330"/>
      <c r="MA34" s="330"/>
      <c r="MB34" s="330"/>
      <c r="MC34" s="330"/>
      <c r="MD34" s="330"/>
      <c r="ME34" s="330"/>
      <c r="MF34" s="330"/>
      <c r="MG34" s="330"/>
      <c r="MH34" s="330"/>
      <c r="MI34" s="330"/>
      <c r="MJ34" s="330"/>
      <c r="MK34" s="330"/>
      <c r="ML34" s="330"/>
      <c r="MM34" s="330"/>
      <c r="MN34" s="330"/>
      <c r="MO34" s="330"/>
      <c r="MP34" s="330"/>
      <c r="MQ34" s="330"/>
      <c r="MR34" s="330"/>
      <c r="MS34" s="330"/>
      <c r="MT34" s="330"/>
      <c r="MU34" s="330"/>
      <c r="MV34" s="330"/>
      <c r="MW34" s="330"/>
      <c r="MX34" s="330"/>
      <c r="MY34" s="330"/>
      <c r="MZ34" s="330"/>
      <c r="NA34" s="330"/>
      <c r="NB34" s="330"/>
      <c r="NC34" s="330"/>
      <c r="ND34" s="330"/>
      <c r="NE34" s="330"/>
      <c r="NF34" s="330"/>
      <c r="NG34" s="330"/>
      <c r="NH34" s="330"/>
      <c r="NI34" s="330"/>
      <c r="NJ34" s="330"/>
      <c r="NK34" s="330"/>
      <c r="NL34" s="330"/>
      <c r="NM34" s="330"/>
      <c r="NN34" s="330"/>
      <c r="NO34" s="330"/>
      <c r="NP34" s="330"/>
      <c r="NQ34" s="330"/>
      <c r="NR34" s="330"/>
      <c r="NS34" s="330"/>
      <c r="NT34" s="330"/>
      <c r="NU34" s="330"/>
      <c r="NV34" s="330"/>
      <c r="NW34" s="330"/>
      <c r="NX34" s="330"/>
      <c r="NY34" s="330"/>
      <c r="NZ34" s="330"/>
      <c r="OA34" s="330"/>
      <c r="OB34" s="330"/>
      <c r="OC34" s="330"/>
      <c r="OD34" s="330"/>
      <c r="OE34" s="330"/>
      <c r="OF34" s="330"/>
      <c r="OG34" s="330"/>
      <c r="OH34" s="330"/>
      <c r="OI34" s="330"/>
      <c r="OJ34" s="330"/>
      <c r="OK34" s="330"/>
      <c r="OL34" s="330"/>
      <c r="OM34" s="330"/>
      <c r="ON34" s="330"/>
      <c r="OO34" s="330"/>
      <c r="OP34" s="330"/>
      <c r="OQ34" s="330"/>
      <c r="OR34" s="330"/>
      <c r="OS34" s="330"/>
      <c r="OT34" s="330"/>
      <c r="OU34" s="330"/>
      <c r="OV34" s="330"/>
      <c r="OW34" s="330"/>
      <c r="OX34" s="330"/>
      <c r="OY34" s="330"/>
      <c r="OZ34" s="330"/>
      <c r="PA34" s="330"/>
      <c r="PB34" s="330"/>
      <c r="PC34" s="330"/>
      <c r="PD34" s="330"/>
      <c r="PE34" s="330"/>
      <c r="PF34" s="330"/>
      <c r="PG34" s="330"/>
      <c r="PH34" s="330"/>
      <c r="PI34" s="330"/>
      <c r="PJ34" s="330"/>
      <c r="PK34" s="330"/>
      <c r="PL34" s="330"/>
      <c r="PM34" s="330"/>
      <c r="PN34" s="330"/>
      <c r="PO34" s="330"/>
      <c r="PP34" s="330"/>
      <c r="PQ34" s="330"/>
      <c r="PR34" s="330"/>
      <c r="PS34" s="330"/>
      <c r="PT34" s="330"/>
      <c r="PU34" s="330"/>
      <c r="PV34" s="330"/>
      <c r="PW34" s="330"/>
      <c r="PX34" s="330"/>
      <c r="PY34" s="330"/>
      <c r="PZ34" s="330"/>
      <c r="QA34" s="330"/>
      <c r="QB34" s="330"/>
      <c r="QC34" s="330"/>
      <c r="QD34" s="330"/>
      <c r="QE34" s="330"/>
      <c r="QF34" s="330"/>
      <c r="QG34" s="330"/>
      <c r="QH34" s="330"/>
      <c r="QI34" s="330"/>
      <c r="QJ34" s="330"/>
      <c r="QK34" s="330"/>
      <c r="QL34" s="330"/>
      <c r="QM34" s="330"/>
      <c r="QN34" s="330"/>
      <c r="QO34" s="330"/>
      <c r="QP34" s="330"/>
      <c r="QQ34" s="330"/>
      <c r="QR34" s="330"/>
      <c r="QS34" s="330"/>
      <c r="QT34" s="330"/>
      <c r="QU34" s="330"/>
      <c r="QV34" s="330"/>
      <c r="QW34" s="330"/>
      <c r="QX34" s="330"/>
      <c r="QY34" s="330"/>
      <c r="QZ34" s="330"/>
      <c r="RA34" s="330"/>
      <c r="RB34" s="330"/>
      <c r="RC34" s="330"/>
      <c r="RD34" s="330"/>
      <c r="RE34" s="330"/>
      <c r="RF34" s="330"/>
      <c r="RG34" s="330"/>
      <c r="RH34" s="330"/>
      <c r="RI34" s="330"/>
      <c r="RJ34" s="330"/>
      <c r="RK34" s="330"/>
      <c r="RL34" s="330"/>
      <c r="RM34" s="330"/>
      <c r="RN34" s="330"/>
      <c r="RO34" s="330"/>
      <c r="RP34" s="330"/>
      <c r="RQ34" s="330"/>
      <c r="RR34" s="330"/>
      <c r="RS34" s="330"/>
      <c r="RT34" s="330"/>
      <c r="RU34" s="330"/>
      <c r="RV34" s="330"/>
      <c r="RW34" s="330"/>
      <c r="RX34" s="330"/>
      <c r="RY34" s="330"/>
      <c r="RZ34" s="330"/>
      <c r="SA34" s="330"/>
      <c r="SB34" s="330"/>
      <c r="SC34" s="330"/>
      <c r="SD34" s="330"/>
      <c r="SE34" s="330"/>
      <c r="SF34" s="330"/>
      <c r="SG34" s="330"/>
      <c r="SH34" s="330"/>
      <c r="SI34" s="330"/>
      <c r="SJ34" s="330"/>
      <c r="SK34" s="330"/>
      <c r="SL34" s="330"/>
      <c r="SM34" s="330"/>
      <c r="SN34" s="330"/>
      <c r="SO34" s="330"/>
      <c r="SP34" s="330"/>
      <c r="SQ34" s="330"/>
      <c r="SR34" s="330"/>
      <c r="SS34" s="330"/>
      <c r="ST34" s="330"/>
      <c r="SU34" s="330"/>
      <c r="SV34" s="330"/>
      <c r="SW34" s="330"/>
      <c r="SX34" s="330"/>
      <c r="SY34" s="330"/>
      <c r="SZ34" s="330"/>
      <c r="TA34" s="330"/>
      <c r="TB34" s="330"/>
      <c r="TC34" s="330"/>
      <c r="TD34" s="330"/>
      <c r="TE34" s="330"/>
      <c r="TF34" s="330"/>
      <c r="TG34" s="330"/>
      <c r="TH34" s="330"/>
      <c r="TI34" s="330"/>
      <c r="TJ34" s="330"/>
      <c r="TK34" s="330"/>
      <c r="TL34" s="330"/>
      <c r="TM34" s="330"/>
      <c r="TN34" s="330"/>
      <c r="TO34" s="330"/>
      <c r="TP34" s="330"/>
      <c r="TQ34" s="330"/>
      <c r="TR34" s="330"/>
      <c r="TS34" s="330"/>
      <c r="TT34" s="330"/>
      <c r="TU34" s="330"/>
      <c r="TV34" s="330"/>
      <c r="TW34" s="330"/>
      <c r="TX34" s="330"/>
      <c r="TY34" s="330"/>
      <c r="TZ34" s="330"/>
      <c r="UA34" s="330"/>
      <c r="UB34" s="330"/>
      <c r="UC34" s="330"/>
      <c r="UD34" s="330"/>
      <c r="UE34" s="330"/>
      <c r="UF34" s="330"/>
      <c r="UG34" s="330"/>
      <c r="UH34" s="330"/>
      <c r="UI34" s="330"/>
      <c r="UJ34" s="330"/>
      <c r="UK34" s="330"/>
      <c r="UL34" s="330"/>
      <c r="UM34" s="330"/>
      <c r="UN34" s="330"/>
      <c r="UO34" s="330"/>
      <c r="UP34" s="330"/>
      <c r="UQ34" s="330"/>
      <c r="UR34" s="330"/>
      <c r="US34" s="330"/>
      <c r="UT34" s="330"/>
      <c r="UU34" s="330"/>
      <c r="UV34" s="330"/>
      <c r="UW34" s="330"/>
      <c r="UX34" s="330"/>
      <c r="UY34" s="330"/>
      <c r="UZ34" s="330"/>
      <c r="VA34" s="330"/>
      <c r="VB34" s="330"/>
      <c r="VC34" s="330"/>
      <c r="VD34" s="330"/>
      <c r="VE34" s="330"/>
      <c r="VF34" s="330"/>
      <c r="VG34" s="330"/>
      <c r="VH34" s="330"/>
      <c r="VI34" s="330"/>
      <c r="VJ34" s="330"/>
      <c r="VK34" s="330"/>
      <c r="VL34" s="330"/>
      <c r="VM34" s="330"/>
      <c r="VN34" s="330"/>
      <c r="VO34" s="330"/>
      <c r="VP34" s="330"/>
      <c r="VQ34" s="330"/>
      <c r="VR34" s="330"/>
      <c r="VS34" s="330"/>
      <c r="VT34" s="330"/>
      <c r="VU34" s="330"/>
      <c r="VV34" s="330"/>
      <c r="VW34" s="330"/>
      <c r="VX34" s="330"/>
      <c r="VY34" s="330"/>
      <c r="VZ34" s="330"/>
      <c r="WA34" s="330"/>
      <c r="WB34" s="330"/>
      <c r="WC34" s="330"/>
      <c r="WD34" s="330"/>
      <c r="WE34" s="330"/>
      <c r="WF34" s="330"/>
      <c r="WG34" s="330"/>
      <c r="WH34" s="330"/>
      <c r="WI34" s="330"/>
      <c r="WJ34" s="330"/>
      <c r="WK34" s="330"/>
      <c r="WL34" s="330"/>
      <c r="WM34" s="330"/>
      <c r="WN34" s="330"/>
      <c r="WO34" s="330"/>
      <c r="WP34" s="330"/>
      <c r="WQ34" s="330"/>
      <c r="WR34" s="330"/>
      <c r="WS34" s="330"/>
      <c r="WT34" s="330"/>
      <c r="WU34" s="330"/>
      <c r="WV34" s="330"/>
      <c r="WW34" s="330"/>
      <c r="WX34" s="330"/>
      <c r="WY34" s="330"/>
      <c r="WZ34" s="330"/>
      <c r="XA34" s="330"/>
      <c r="XB34" s="330"/>
      <c r="XC34" s="330"/>
      <c r="XD34" s="330"/>
      <c r="XE34" s="330"/>
      <c r="XF34" s="330"/>
      <c r="XG34" s="330"/>
      <c r="XH34" s="330"/>
      <c r="XI34" s="330"/>
      <c r="XJ34" s="330"/>
      <c r="XK34" s="330"/>
      <c r="XL34" s="330"/>
      <c r="XM34" s="330"/>
      <c r="XN34" s="330"/>
      <c r="XO34" s="330"/>
      <c r="XP34" s="330"/>
      <c r="XQ34" s="330"/>
      <c r="XR34" s="330"/>
      <c r="XS34" s="330"/>
      <c r="XT34" s="330"/>
      <c r="XU34" s="330"/>
      <c r="XV34" s="330"/>
      <c r="XW34" s="330"/>
      <c r="XX34" s="330"/>
      <c r="XY34" s="330"/>
      <c r="XZ34" s="330"/>
      <c r="YA34" s="330"/>
      <c r="YB34" s="330"/>
      <c r="YC34" s="330"/>
      <c r="YD34" s="330"/>
      <c r="YE34" s="330"/>
      <c r="YF34" s="330"/>
      <c r="YG34" s="330"/>
      <c r="YH34" s="330"/>
      <c r="YI34" s="330"/>
      <c r="YJ34" s="330"/>
      <c r="YK34" s="330"/>
      <c r="YL34" s="330"/>
      <c r="YM34" s="330"/>
      <c r="YN34" s="330"/>
      <c r="YO34" s="330"/>
      <c r="YP34" s="330"/>
      <c r="YQ34" s="330"/>
      <c r="YR34" s="330"/>
      <c r="YS34" s="330"/>
      <c r="YT34" s="330"/>
      <c r="YU34" s="330"/>
      <c r="YV34" s="330"/>
      <c r="YW34" s="330"/>
      <c r="YX34" s="330"/>
      <c r="YY34" s="330"/>
      <c r="YZ34" s="330"/>
      <c r="ZA34" s="330"/>
      <c r="ZB34" s="330"/>
      <c r="ZC34" s="330"/>
      <c r="ZD34" s="330"/>
      <c r="ZE34" s="330"/>
      <c r="ZF34" s="330"/>
      <c r="ZG34" s="330"/>
      <c r="ZH34" s="330"/>
      <c r="ZI34" s="330"/>
      <c r="ZJ34" s="330"/>
      <c r="ZK34" s="330"/>
      <c r="ZL34" s="330"/>
      <c r="ZM34" s="330"/>
      <c r="ZN34" s="330"/>
      <c r="ZO34" s="330"/>
      <c r="ZP34" s="330"/>
      <c r="ZQ34" s="330"/>
      <c r="ZR34" s="330"/>
      <c r="ZS34" s="330"/>
      <c r="ZT34" s="330"/>
      <c r="ZU34" s="330"/>
      <c r="ZV34" s="330"/>
      <c r="ZW34" s="330"/>
      <c r="ZX34" s="330"/>
      <c r="ZY34" s="330"/>
      <c r="ZZ34" s="330"/>
      <c r="AAA34" s="330"/>
      <c r="AAB34" s="330"/>
      <c r="AAC34" s="330"/>
      <c r="AAD34" s="330"/>
      <c r="AAE34" s="330"/>
      <c r="AAF34" s="330"/>
      <c r="AAG34" s="330"/>
      <c r="AAH34" s="330"/>
      <c r="AAI34" s="330"/>
      <c r="AAJ34" s="330"/>
      <c r="AAK34" s="330"/>
      <c r="AAL34" s="330"/>
      <c r="AAM34" s="330"/>
      <c r="AAN34" s="330"/>
      <c r="AAO34" s="330"/>
      <c r="AAP34" s="330"/>
      <c r="AAQ34" s="330"/>
      <c r="AAR34" s="330"/>
      <c r="AAS34" s="330"/>
      <c r="AAT34" s="330"/>
      <c r="AAU34" s="330"/>
      <c r="AAV34" s="330"/>
      <c r="AAW34" s="330"/>
      <c r="AAX34" s="330"/>
      <c r="AAY34" s="330"/>
      <c r="AAZ34" s="330"/>
      <c r="ABA34" s="330"/>
      <c r="ABB34" s="330"/>
      <c r="ABC34" s="330"/>
      <c r="ABD34" s="330"/>
      <c r="ABE34" s="330"/>
      <c r="ABF34" s="330"/>
      <c r="ABG34" s="330"/>
      <c r="ABH34" s="330"/>
      <c r="ABI34" s="330"/>
      <c r="ABJ34" s="330"/>
      <c r="ABK34" s="330"/>
      <c r="ABL34" s="330"/>
      <c r="ABM34" s="330"/>
      <c r="ABN34" s="330"/>
      <c r="ABO34" s="330"/>
      <c r="ABP34" s="330"/>
      <c r="ABQ34" s="330"/>
      <c r="ABR34" s="330"/>
      <c r="ABS34" s="330"/>
      <c r="ABT34" s="330"/>
      <c r="ABU34" s="330"/>
      <c r="ABV34" s="330"/>
      <c r="ABW34" s="330"/>
      <c r="ABX34" s="330"/>
      <c r="ABY34" s="330"/>
      <c r="ABZ34" s="330"/>
      <c r="ACA34" s="330"/>
      <c r="ACB34" s="330"/>
      <c r="ACC34" s="330"/>
      <c r="ACD34" s="330"/>
      <c r="ACE34" s="330"/>
      <c r="ACF34" s="330"/>
      <c r="ACG34" s="330"/>
      <c r="ACH34" s="330"/>
      <c r="ACI34" s="330"/>
      <c r="ACJ34" s="330"/>
      <c r="ACK34" s="330"/>
      <c r="ACL34" s="330"/>
      <c r="ACM34" s="330"/>
      <c r="ACN34" s="330"/>
      <c r="ACO34" s="330"/>
      <c r="ACP34" s="330"/>
      <c r="ACQ34" s="330"/>
      <c r="ACR34" s="330"/>
      <c r="ACS34" s="330"/>
      <c r="ACT34" s="330"/>
      <c r="ACU34" s="330"/>
      <c r="ACV34" s="330"/>
      <c r="ACW34" s="330"/>
      <c r="ACX34" s="330"/>
      <c r="ACY34" s="330"/>
      <c r="ACZ34" s="330"/>
      <c r="ADA34" s="330"/>
      <c r="ADB34" s="330"/>
      <c r="ADC34" s="330"/>
      <c r="ADD34" s="330"/>
      <c r="ADE34" s="330"/>
      <c r="ADF34" s="330"/>
      <c r="ADG34" s="330"/>
      <c r="ADH34" s="330"/>
      <c r="ADI34" s="330"/>
      <c r="ADJ34" s="330"/>
      <c r="ADK34" s="330"/>
      <c r="ADL34" s="330"/>
      <c r="ADM34" s="330"/>
      <c r="ADN34" s="330"/>
      <c r="ADO34" s="330"/>
      <c r="ADP34" s="330"/>
      <c r="ADQ34" s="330"/>
      <c r="ADR34" s="330"/>
      <c r="ADS34" s="330"/>
      <c r="ADT34" s="330"/>
      <c r="ADU34" s="330"/>
      <c r="ADV34" s="330"/>
      <c r="ADW34" s="330"/>
      <c r="ADX34" s="330"/>
      <c r="ADY34" s="330"/>
      <c r="ADZ34" s="330"/>
      <c r="AEA34" s="330"/>
      <c r="AEB34" s="330"/>
      <c r="AEC34" s="330"/>
      <c r="AED34" s="330"/>
      <c r="AEE34" s="330"/>
      <c r="AEF34" s="330"/>
      <c r="AEG34" s="330"/>
      <c r="AEH34" s="330"/>
      <c r="AEI34" s="330"/>
      <c r="AEJ34" s="330"/>
      <c r="AEK34" s="330"/>
      <c r="AEL34" s="330"/>
      <c r="AEM34" s="330"/>
      <c r="AEN34" s="330"/>
      <c r="AEO34" s="330"/>
      <c r="AEP34" s="330"/>
      <c r="AEQ34" s="330"/>
      <c r="AER34" s="330"/>
      <c r="AES34" s="330"/>
      <c r="AET34" s="330"/>
      <c r="AEU34" s="330"/>
      <c r="AEV34" s="330"/>
      <c r="AEW34" s="330"/>
      <c r="AEX34" s="330"/>
      <c r="AEY34" s="330"/>
      <c r="AEZ34" s="330"/>
      <c r="AFA34" s="330"/>
      <c r="AFB34" s="330"/>
      <c r="AFC34" s="330"/>
      <c r="AFD34" s="330"/>
      <c r="AFE34" s="330"/>
      <c r="AFF34" s="330"/>
      <c r="AFG34" s="330"/>
      <c r="AFH34" s="330"/>
      <c r="AFI34" s="330"/>
      <c r="AFJ34" s="330"/>
      <c r="AFK34" s="330"/>
      <c r="AFL34" s="330"/>
      <c r="AFM34" s="330"/>
      <c r="AFN34" s="330"/>
      <c r="AFO34" s="330"/>
      <c r="AFP34" s="330"/>
      <c r="AFQ34" s="330"/>
      <c r="AFR34" s="330"/>
      <c r="AFS34" s="330"/>
      <c r="AFT34" s="330"/>
      <c r="AFU34" s="330"/>
      <c r="AFV34" s="330"/>
      <c r="AFW34" s="330"/>
      <c r="AFX34" s="330"/>
      <c r="AFY34" s="330"/>
      <c r="AFZ34" s="330"/>
      <c r="AGA34" s="330"/>
      <c r="AGB34" s="330"/>
      <c r="AGC34" s="330"/>
      <c r="AGD34" s="330"/>
      <c r="AGE34" s="330"/>
      <c r="AGF34" s="330"/>
      <c r="AGG34" s="330"/>
      <c r="AGH34" s="330"/>
      <c r="AGI34" s="330"/>
      <c r="AGJ34" s="330"/>
      <c r="AGK34" s="330"/>
      <c r="AGL34" s="330"/>
      <c r="AGM34" s="330"/>
      <c r="AGN34" s="330"/>
      <c r="AGO34" s="330"/>
      <c r="AGP34" s="330"/>
      <c r="AGQ34" s="330"/>
      <c r="AGR34" s="330"/>
      <c r="AGS34" s="330"/>
      <c r="AGT34" s="330"/>
      <c r="AGU34" s="330"/>
      <c r="AGV34" s="330"/>
      <c r="AGW34" s="330"/>
      <c r="AGX34" s="330"/>
      <c r="AGY34" s="330"/>
      <c r="AGZ34" s="330"/>
      <c r="AHA34" s="330"/>
      <c r="AHB34" s="330"/>
      <c r="AHC34" s="330"/>
      <c r="AHD34" s="330"/>
      <c r="AHE34" s="330"/>
      <c r="AHF34" s="330"/>
      <c r="AHG34" s="330"/>
      <c r="AHH34" s="330"/>
      <c r="AHI34" s="330"/>
      <c r="AHJ34" s="330"/>
      <c r="AHK34" s="330"/>
      <c r="AHL34" s="330"/>
      <c r="AHM34" s="330"/>
      <c r="AHN34" s="330"/>
      <c r="AHO34" s="330"/>
      <c r="AHP34" s="330"/>
      <c r="AHQ34" s="330"/>
      <c r="AHR34" s="330"/>
      <c r="AHS34" s="330"/>
      <c r="AHT34" s="330"/>
      <c r="AHU34" s="330"/>
      <c r="AHV34" s="330"/>
      <c r="AHW34" s="330"/>
      <c r="AHX34" s="330"/>
      <c r="AHY34" s="330"/>
      <c r="AHZ34" s="330"/>
      <c r="AIA34" s="330"/>
      <c r="AIB34" s="330"/>
      <c r="AIC34" s="330"/>
      <c r="AID34" s="330"/>
      <c r="AIE34" s="330"/>
      <c r="AIF34" s="330"/>
      <c r="AIG34" s="330"/>
      <c r="AIH34" s="330"/>
      <c r="AII34" s="330"/>
      <c r="AIJ34" s="330"/>
      <c r="AIK34" s="330"/>
      <c r="AIL34" s="330"/>
      <c r="AIM34" s="330"/>
      <c r="AIN34" s="330"/>
      <c r="AIO34" s="330"/>
      <c r="AIP34" s="330"/>
      <c r="AIQ34" s="330"/>
      <c r="AIR34" s="330"/>
      <c r="AIS34" s="330"/>
      <c r="AIT34" s="330"/>
      <c r="AIU34" s="330"/>
      <c r="AIV34" s="330"/>
      <c r="AIW34" s="330"/>
      <c r="AIX34" s="330"/>
      <c r="AIY34" s="330"/>
      <c r="AIZ34" s="330"/>
      <c r="AJA34" s="330"/>
      <c r="AJB34" s="330"/>
      <c r="AJC34" s="330"/>
      <c r="AJD34" s="330"/>
      <c r="AJE34" s="330"/>
      <c r="AJF34" s="330"/>
      <c r="AJG34" s="330"/>
      <c r="AJH34" s="330"/>
      <c r="AJI34" s="330"/>
      <c r="AJJ34" s="330"/>
      <c r="AJK34" s="330"/>
      <c r="AJL34" s="330"/>
      <c r="AJM34" s="330"/>
      <c r="AJN34" s="330"/>
      <c r="AJO34" s="330"/>
      <c r="AJP34" s="330"/>
      <c r="AJQ34" s="330"/>
      <c r="AJR34" s="330"/>
      <c r="AJS34" s="330"/>
      <c r="AJT34" s="330"/>
      <c r="AJU34" s="330"/>
      <c r="AJV34" s="330"/>
      <c r="AJW34" s="330"/>
      <c r="AJX34" s="330"/>
      <c r="AJY34" s="330"/>
      <c r="AJZ34" s="330"/>
      <c r="AKA34" s="330"/>
      <c r="AKB34" s="330"/>
      <c r="AKC34" s="330"/>
      <c r="AKD34" s="330"/>
      <c r="AKE34" s="330"/>
      <c r="AKF34" s="330"/>
      <c r="AKG34" s="330"/>
      <c r="AKH34" s="330"/>
      <c r="AKI34" s="330"/>
      <c r="AKJ34" s="330"/>
      <c r="AKK34" s="330"/>
      <c r="AKL34" s="330"/>
      <c r="AKM34" s="330"/>
      <c r="AKN34" s="330"/>
      <c r="AKO34" s="330"/>
      <c r="AKP34" s="330"/>
      <c r="AKQ34" s="330"/>
      <c r="AKR34" s="330"/>
      <c r="AKS34" s="330"/>
      <c r="AKT34" s="330"/>
      <c r="AKU34" s="330"/>
      <c r="AKV34" s="330"/>
      <c r="AKW34" s="330"/>
      <c r="AKX34" s="330"/>
      <c r="AKY34" s="330"/>
      <c r="AKZ34" s="330"/>
      <c r="ALA34" s="330"/>
      <c r="ALB34" s="330"/>
      <c r="ALC34" s="330"/>
      <c r="ALD34" s="330"/>
      <c r="ALE34" s="330"/>
      <c r="ALF34" s="330"/>
      <c r="ALG34" s="330"/>
      <c r="ALH34" s="330"/>
      <c r="ALI34" s="330"/>
      <c r="ALJ34" s="330"/>
      <c r="ALK34" s="330"/>
      <c r="ALL34" s="330"/>
      <c r="ALM34" s="330"/>
      <c r="ALN34" s="330"/>
      <c r="ALO34" s="330"/>
      <c r="ALP34" s="330"/>
      <c r="ALQ34" s="330"/>
      <c r="ALR34" s="330"/>
      <c r="ALS34" s="330"/>
      <c r="ALT34" s="330"/>
      <c r="ALU34" s="330"/>
      <c r="ALV34" s="330"/>
      <c r="ALW34" s="330"/>
      <c r="ALX34" s="330"/>
      <c r="ALY34" s="330"/>
      <c r="ALZ34" s="330"/>
      <c r="AMA34" s="330"/>
      <c r="AMB34" s="330"/>
      <c r="AMC34" s="330"/>
      <c r="AMD34" s="330"/>
      <c r="AME34" s="330"/>
      <c r="AMF34" s="330"/>
      <c r="AMG34" s="330"/>
      <c r="AMH34" s="330"/>
      <c r="AMI34" s="330"/>
      <c r="AMJ34" s="330"/>
      <c r="AMK34" s="330"/>
    </row>
    <row r="35" spans="1:1025" ht="13.5" thickBot="1" x14ac:dyDescent="0.25">
      <c r="A35" s="155" t="s">
        <v>14</v>
      </c>
      <c r="B35" s="471" t="s">
        <v>7</v>
      </c>
      <c r="C35" s="150" t="s">
        <v>3</v>
      </c>
      <c r="D35" s="150" t="s">
        <v>4</v>
      </c>
      <c r="E35" s="150" t="s">
        <v>5</v>
      </c>
      <c r="F35" s="150" t="s">
        <v>6</v>
      </c>
      <c r="G35" s="150" t="s">
        <v>180</v>
      </c>
      <c r="H35" s="150" t="s">
        <v>190</v>
      </c>
      <c r="I35" s="150" t="s">
        <v>191</v>
      </c>
      <c r="J35" s="150" t="s">
        <v>192</v>
      </c>
      <c r="K35" s="150" t="s">
        <v>193</v>
      </c>
      <c r="L35" s="150" t="s">
        <v>194</v>
      </c>
      <c r="M35" s="150" t="s">
        <v>195</v>
      </c>
      <c r="N35" s="150" t="s">
        <v>196</v>
      </c>
      <c r="O35" s="150" t="s">
        <v>197</v>
      </c>
      <c r="P35" s="151" t="s">
        <v>198</v>
      </c>
    </row>
    <row r="36" spans="1:1025" x14ac:dyDescent="0.2">
      <c r="A36" s="155" t="s">
        <v>15</v>
      </c>
      <c r="B36" s="471"/>
      <c r="C36" s="152" t="s">
        <v>101</v>
      </c>
      <c r="D36" s="152" t="s">
        <v>199</v>
      </c>
      <c r="E36" s="152" t="s">
        <v>200</v>
      </c>
      <c r="F36" s="152" t="s">
        <v>201</v>
      </c>
      <c r="G36" s="152" t="s">
        <v>202</v>
      </c>
      <c r="H36" s="152" t="s">
        <v>203</v>
      </c>
      <c r="I36" s="152" t="s">
        <v>204</v>
      </c>
      <c r="J36" s="152" t="s">
        <v>205</v>
      </c>
      <c r="K36" s="153" t="s">
        <v>206</v>
      </c>
      <c r="L36" s="153" t="s">
        <v>207</v>
      </c>
      <c r="M36" s="152" t="s">
        <v>208</v>
      </c>
      <c r="N36" s="153" t="s">
        <v>209</v>
      </c>
      <c r="O36" s="153" t="s">
        <v>210</v>
      </c>
      <c r="P36" s="154" t="s">
        <v>211</v>
      </c>
    </row>
    <row r="37" spans="1:1025" x14ac:dyDescent="0.2">
      <c r="A37" s="155" t="s">
        <v>16</v>
      </c>
      <c r="B37" s="155" t="s">
        <v>10</v>
      </c>
      <c r="C37" s="152" t="s">
        <v>212</v>
      </c>
      <c r="D37" s="156">
        <f t="shared" ref="D37:P37" si="2">SUM(D38:D47)</f>
        <v>50119394</v>
      </c>
      <c r="E37" s="156">
        <f t="shared" si="2"/>
        <v>17378118</v>
      </c>
      <c r="F37" s="156">
        <f t="shared" si="2"/>
        <v>28378118</v>
      </c>
      <c r="G37" s="156">
        <f t="shared" si="2"/>
        <v>22495954</v>
      </c>
      <c r="H37" s="156">
        <f t="shared" si="2"/>
        <v>28378118</v>
      </c>
      <c r="I37" s="156">
        <f t="shared" si="2"/>
        <v>18378118</v>
      </c>
      <c r="J37" s="156">
        <f t="shared" si="2"/>
        <v>18378118</v>
      </c>
      <c r="K37" s="156">
        <f t="shared" si="2"/>
        <v>18378118</v>
      </c>
      <c r="L37" s="156">
        <f t="shared" si="2"/>
        <v>23378118</v>
      </c>
      <c r="M37" s="156">
        <f t="shared" si="2"/>
        <v>18378118</v>
      </c>
      <c r="N37" s="156">
        <f t="shared" si="2"/>
        <v>18889118</v>
      </c>
      <c r="O37" s="156">
        <f t="shared" si="2"/>
        <v>20144716</v>
      </c>
      <c r="P37" s="157">
        <f t="shared" si="2"/>
        <v>282674118</v>
      </c>
    </row>
    <row r="38" spans="1:1025" ht="21" x14ac:dyDescent="0.2">
      <c r="A38" s="155" t="s">
        <v>18</v>
      </c>
      <c r="B38" s="155" t="s">
        <v>13</v>
      </c>
      <c r="C38" s="158" t="s">
        <v>213</v>
      </c>
      <c r="D38" s="159">
        <v>19255496</v>
      </c>
      <c r="E38" s="159">
        <v>1349058</v>
      </c>
      <c r="F38" s="159">
        <v>11349058</v>
      </c>
      <c r="G38" s="159">
        <v>4968755</v>
      </c>
      <c r="H38" s="159">
        <v>11349058</v>
      </c>
      <c r="I38" s="159">
        <v>1349058</v>
      </c>
      <c r="J38" s="159">
        <v>1349058</v>
      </c>
      <c r="K38" s="159">
        <v>1349058</v>
      </c>
      <c r="L38" s="159">
        <v>6349058</v>
      </c>
      <c r="M38" s="159">
        <v>1349058</v>
      </c>
      <c r="N38" s="159">
        <v>1349058</v>
      </c>
      <c r="O38" s="159">
        <v>1599060</v>
      </c>
      <c r="P38" s="160">
        <v>62964853</v>
      </c>
    </row>
    <row r="39" spans="1:1025" x14ac:dyDescent="0.2">
      <c r="A39" s="155" t="s">
        <v>20</v>
      </c>
      <c r="B39" s="155" t="s">
        <v>14</v>
      </c>
      <c r="C39" s="161" t="s">
        <v>214</v>
      </c>
      <c r="D39" s="162">
        <v>3472920</v>
      </c>
      <c r="E39" s="162">
        <v>3472920</v>
      </c>
      <c r="F39" s="162">
        <v>3472920</v>
      </c>
      <c r="G39" s="162">
        <v>3472920</v>
      </c>
      <c r="H39" s="162">
        <v>3472920</v>
      </c>
      <c r="I39" s="162">
        <v>3472920</v>
      </c>
      <c r="J39" s="162">
        <v>3472920</v>
      </c>
      <c r="K39" s="162">
        <v>3472920</v>
      </c>
      <c r="L39" s="162">
        <v>3472920</v>
      </c>
      <c r="M39" s="162">
        <v>3472920</v>
      </c>
      <c r="N39" s="162">
        <v>3472920</v>
      </c>
      <c r="O39" s="162">
        <v>3472920</v>
      </c>
      <c r="P39" s="163">
        <v>41675041</v>
      </c>
    </row>
    <row r="40" spans="1:1025" s="331" customFormat="1" ht="42" x14ac:dyDescent="0.2">
      <c r="A40" s="329" t="s">
        <v>22</v>
      </c>
      <c r="B40" s="155" t="s">
        <v>15</v>
      </c>
      <c r="C40" s="158" t="s">
        <v>215</v>
      </c>
      <c r="D40" s="159">
        <v>0</v>
      </c>
      <c r="E40" s="159">
        <v>0</v>
      </c>
      <c r="F40" s="159">
        <v>0</v>
      </c>
      <c r="G40" s="159">
        <v>498139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59">
        <v>0</v>
      </c>
      <c r="N40" s="159">
        <v>511000</v>
      </c>
      <c r="O40" s="159">
        <v>0</v>
      </c>
      <c r="P40" s="160">
        <v>1009139</v>
      </c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330"/>
      <c r="BE40" s="330"/>
      <c r="BF40" s="330"/>
      <c r="BG40" s="330"/>
      <c r="BH40" s="330"/>
      <c r="BI40" s="330"/>
      <c r="BJ40" s="330"/>
      <c r="BK40" s="330"/>
      <c r="BL40" s="330"/>
      <c r="BM40" s="330"/>
      <c r="BN40" s="330"/>
      <c r="BO40" s="330"/>
      <c r="BP40" s="330"/>
      <c r="BQ40" s="330"/>
      <c r="BR40" s="330"/>
      <c r="BS40" s="330"/>
      <c r="BT40" s="330"/>
      <c r="BU40" s="330"/>
      <c r="BV40" s="330"/>
      <c r="BW40" s="330"/>
      <c r="BX40" s="330"/>
      <c r="BY40" s="330"/>
      <c r="BZ40" s="330"/>
      <c r="CA40" s="330"/>
      <c r="CB40" s="330"/>
      <c r="CC40" s="330"/>
      <c r="CD40" s="330"/>
      <c r="CE40" s="330"/>
      <c r="CF40" s="330"/>
      <c r="CG40" s="330"/>
      <c r="CH40" s="330"/>
      <c r="CI40" s="330"/>
      <c r="CJ40" s="330"/>
      <c r="CK40" s="330"/>
      <c r="CL40" s="330"/>
      <c r="CM40" s="330"/>
      <c r="CN40" s="330"/>
      <c r="CO40" s="330"/>
      <c r="CP40" s="330"/>
      <c r="CQ40" s="330"/>
      <c r="CR40" s="330"/>
      <c r="CS40" s="330"/>
      <c r="CT40" s="330"/>
      <c r="CU40" s="330"/>
      <c r="CV40" s="330"/>
      <c r="CW40" s="330"/>
      <c r="CX40" s="330"/>
      <c r="CY40" s="330"/>
      <c r="CZ40" s="330"/>
      <c r="DA40" s="330"/>
      <c r="DB40" s="330"/>
      <c r="DC40" s="330"/>
      <c r="DD40" s="330"/>
      <c r="DE40" s="330"/>
      <c r="DF40" s="330"/>
      <c r="DG40" s="330"/>
      <c r="DH40" s="330"/>
      <c r="DI40" s="330"/>
      <c r="DJ40" s="330"/>
      <c r="DK40" s="330"/>
      <c r="DL40" s="330"/>
      <c r="DM40" s="330"/>
      <c r="DN40" s="330"/>
      <c r="DO40" s="330"/>
      <c r="DP40" s="330"/>
      <c r="DQ40" s="330"/>
      <c r="DR40" s="330"/>
      <c r="DS40" s="330"/>
      <c r="DT40" s="330"/>
      <c r="DU40" s="330"/>
      <c r="DV40" s="330"/>
      <c r="DW40" s="330"/>
      <c r="DX40" s="330"/>
      <c r="DY40" s="330"/>
      <c r="DZ40" s="330"/>
      <c r="EA40" s="330"/>
      <c r="EB40" s="330"/>
      <c r="EC40" s="330"/>
      <c r="ED40" s="330"/>
      <c r="EE40" s="330"/>
      <c r="EF40" s="330"/>
      <c r="EG40" s="330"/>
      <c r="EH40" s="330"/>
      <c r="EI40" s="330"/>
      <c r="EJ40" s="330"/>
      <c r="EK40" s="330"/>
      <c r="EL40" s="330"/>
      <c r="EM40" s="330"/>
      <c r="EN40" s="330"/>
      <c r="EO40" s="330"/>
      <c r="EP40" s="330"/>
      <c r="EQ40" s="330"/>
      <c r="ER40" s="330"/>
      <c r="ES40" s="330"/>
      <c r="ET40" s="330"/>
      <c r="EU40" s="330"/>
      <c r="EV40" s="330"/>
      <c r="EW40" s="330"/>
      <c r="EX40" s="330"/>
      <c r="EY40" s="330"/>
      <c r="EZ40" s="330"/>
      <c r="FA40" s="330"/>
      <c r="FB40" s="330"/>
      <c r="FC40" s="330"/>
      <c r="FD40" s="330"/>
      <c r="FE40" s="330"/>
      <c r="FF40" s="330"/>
      <c r="FG40" s="330"/>
      <c r="FH40" s="330"/>
      <c r="FI40" s="330"/>
      <c r="FJ40" s="330"/>
      <c r="FK40" s="330"/>
      <c r="FL40" s="330"/>
      <c r="FM40" s="330"/>
      <c r="FN40" s="330"/>
      <c r="FO40" s="330"/>
      <c r="FP40" s="330"/>
      <c r="FQ40" s="330"/>
      <c r="FR40" s="330"/>
      <c r="FS40" s="330"/>
      <c r="FT40" s="330"/>
      <c r="FU40" s="330"/>
      <c r="FV40" s="330"/>
      <c r="FW40" s="330"/>
      <c r="FX40" s="330"/>
      <c r="FY40" s="330"/>
      <c r="FZ40" s="330"/>
      <c r="GA40" s="330"/>
      <c r="GB40" s="330"/>
      <c r="GC40" s="330"/>
      <c r="GD40" s="330"/>
      <c r="GE40" s="330"/>
      <c r="GF40" s="330"/>
      <c r="GG40" s="330"/>
      <c r="GH40" s="330"/>
      <c r="GI40" s="330"/>
      <c r="GJ40" s="330"/>
      <c r="GK40" s="330"/>
      <c r="GL40" s="330"/>
      <c r="GM40" s="330"/>
      <c r="GN40" s="330"/>
      <c r="GO40" s="330"/>
      <c r="GP40" s="330"/>
      <c r="GQ40" s="330"/>
      <c r="GR40" s="330"/>
      <c r="GS40" s="330"/>
      <c r="GT40" s="330"/>
      <c r="GU40" s="330"/>
      <c r="GV40" s="330"/>
      <c r="GW40" s="330"/>
      <c r="GX40" s="330"/>
      <c r="GY40" s="330"/>
      <c r="GZ40" s="330"/>
      <c r="HA40" s="330"/>
      <c r="HB40" s="330"/>
      <c r="HC40" s="330"/>
      <c r="HD40" s="330"/>
      <c r="HE40" s="330"/>
      <c r="HF40" s="330"/>
      <c r="HG40" s="330"/>
      <c r="HH40" s="330"/>
      <c r="HI40" s="330"/>
      <c r="HJ40" s="330"/>
      <c r="HK40" s="330"/>
      <c r="HL40" s="330"/>
      <c r="HM40" s="330"/>
      <c r="HN40" s="330"/>
      <c r="HO40" s="330"/>
      <c r="HP40" s="330"/>
      <c r="HQ40" s="330"/>
      <c r="HR40" s="330"/>
      <c r="HS40" s="330"/>
      <c r="HT40" s="330"/>
      <c r="HU40" s="330"/>
      <c r="HV40" s="330"/>
      <c r="HW40" s="330"/>
      <c r="HX40" s="330"/>
      <c r="HY40" s="330"/>
      <c r="HZ40" s="330"/>
      <c r="IA40" s="330"/>
      <c r="IB40" s="330"/>
      <c r="IC40" s="330"/>
      <c r="ID40" s="330"/>
      <c r="IE40" s="330"/>
      <c r="IF40" s="330"/>
      <c r="IG40" s="330"/>
      <c r="IH40" s="330"/>
      <c r="II40" s="330"/>
      <c r="IJ40" s="330"/>
      <c r="IK40" s="330"/>
      <c r="IL40" s="330"/>
      <c r="IM40" s="330"/>
      <c r="IN40" s="330"/>
      <c r="IO40" s="330"/>
      <c r="IP40" s="330"/>
      <c r="IQ40" s="330"/>
      <c r="IR40" s="330"/>
      <c r="IS40" s="330"/>
      <c r="IT40" s="330"/>
      <c r="IU40" s="330"/>
      <c r="IV40" s="330"/>
      <c r="IW40" s="330"/>
      <c r="IX40" s="330"/>
      <c r="IY40" s="330"/>
      <c r="IZ40" s="330"/>
      <c r="JA40" s="330"/>
      <c r="JB40" s="330"/>
      <c r="JC40" s="330"/>
      <c r="JD40" s="330"/>
      <c r="JE40" s="330"/>
      <c r="JF40" s="330"/>
      <c r="JG40" s="330"/>
      <c r="JH40" s="330"/>
      <c r="JI40" s="330"/>
      <c r="JJ40" s="330"/>
      <c r="JK40" s="330"/>
      <c r="JL40" s="330"/>
      <c r="JM40" s="330"/>
      <c r="JN40" s="330"/>
      <c r="JO40" s="330"/>
      <c r="JP40" s="330"/>
      <c r="JQ40" s="330"/>
      <c r="JR40" s="330"/>
      <c r="JS40" s="330"/>
      <c r="JT40" s="330"/>
      <c r="JU40" s="330"/>
      <c r="JV40" s="330"/>
      <c r="JW40" s="330"/>
      <c r="JX40" s="330"/>
      <c r="JY40" s="330"/>
      <c r="JZ40" s="330"/>
      <c r="KA40" s="330"/>
      <c r="KB40" s="330"/>
      <c r="KC40" s="330"/>
      <c r="KD40" s="330"/>
      <c r="KE40" s="330"/>
      <c r="KF40" s="330"/>
      <c r="KG40" s="330"/>
      <c r="KH40" s="330"/>
      <c r="KI40" s="330"/>
      <c r="KJ40" s="330"/>
      <c r="KK40" s="330"/>
      <c r="KL40" s="330"/>
      <c r="KM40" s="330"/>
      <c r="KN40" s="330"/>
      <c r="KO40" s="330"/>
      <c r="KP40" s="330"/>
      <c r="KQ40" s="330"/>
      <c r="KR40" s="330"/>
      <c r="KS40" s="330"/>
      <c r="KT40" s="330"/>
      <c r="KU40" s="330"/>
      <c r="KV40" s="330"/>
      <c r="KW40" s="330"/>
      <c r="KX40" s="330"/>
      <c r="KY40" s="330"/>
      <c r="KZ40" s="330"/>
      <c r="LA40" s="330"/>
      <c r="LB40" s="330"/>
      <c r="LC40" s="330"/>
      <c r="LD40" s="330"/>
      <c r="LE40" s="330"/>
      <c r="LF40" s="330"/>
      <c r="LG40" s="330"/>
      <c r="LH40" s="330"/>
      <c r="LI40" s="330"/>
      <c r="LJ40" s="330"/>
      <c r="LK40" s="330"/>
      <c r="LL40" s="330"/>
      <c r="LM40" s="330"/>
      <c r="LN40" s="330"/>
      <c r="LO40" s="330"/>
      <c r="LP40" s="330"/>
      <c r="LQ40" s="330"/>
      <c r="LR40" s="330"/>
      <c r="LS40" s="330"/>
      <c r="LT40" s="330"/>
      <c r="LU40" s="330"/>
      <c r="LV40" s="330"/>
      <c r="LW40" s="330"/>
      <c r="LX40" s="330"/>
      <c r="LY40" s="330"/>
      <c r="LZ40" s="330"/>
      <c r="MA40" s="330"/>
      <c r="MB40" s="330"/>
      <c r="MC40" s="330"/>
      <c r="MD40" s="330"/>
      <c r="ME40" s="330"/>
      <c r="MF40" s="330"/>
      <c r="MG40" s="330"/>
      <c r="MH40" s="330"/>
      <c r="MI40" s="330"/>
      <c r="MJ40" s="330"/>
      <c r="MK40" s="330"/>
      <c r="ML40" s="330"/>
      <c r="MM40" s="330"/>
      <c r="MN40" s="330"/>
      <c r="MO40" s="330"/>
      <c r="MP40" s="330"/>
      <c r="MQ40" s="330"/>
      <c r="MR40" s="330"/>
      <c r="MS40" s="330"/>
      <c r="MT40" s="330"/>
      <c r="MU40" s="330"/>
      <c r="MV40" s="330"/>
      <c r="MW40" s="330"/>
      <c r="MX40" s="330"/>
      <c r="MY40" s="330"/>
      <c r="MZ40" s="330"/>
      <c r="NA40" s="330"/>
      <c r="NB40" s="330"/>
      <c r="NC40" s="330"/>
      <c r="ND40" s="330"/>
      <c r="NE40" s="330"/>
      <c r="NF40" s="330"/>
      <c r="NG40" s="330"/>
      <c r="NH40" s="330"/>
      <c r="NI40" s="330"/>
      <c r="NJ40" s="330"/>
      <c r="NK40" s="330"/>
      <c r="NL40" s="330"/>
      <c r="NM40" s="330"/>
      <c r="NN40" s="330"/>
      <c r="NO40" s="330"/>
      <c r="NP40" s="330"/>
      <c r="NQ40" s="330"/>
      <c r="NR40" s="330"/>
      <c r="NS40" s="330"/>
      <c r="NT40" s="330"/>
      <c r="NU40" s="330"/>
      <c r="NV40" s="330"/>
      <c r="NW40" s="330"/>
      <c r="NX40" s="330"/>
      <c r="NY40" s="330"/>
      <c r="NZ40" s="330"/>
      <c r="OA40" s="330"/>
      <c r="OB40" s="330"/>
      <c r="OC40" s="330"/>
      <c r="OD40" s="330"/>
      <c r="OE40" s="330"/>
      <c r="OF40" s="330"/>
      <c r="OG40" s="330"/>
      <c r="OH40" s="330"/>
      <c r="OI40" s="330"/>
      <c r="OJ40" s="330"/>
      <c r="OK40" s="330"/>
      <c r="OL40" s="330"/>
      <c r="OM40" s="330"/>
      <c r="ON40" s="330"/>
      <c r="OO40" s="330"/>
      <c r="OP40" s="330"/>
      <c r="OQ40" s="330"/>
      <c r="OR40" s="330"/>
      <c r="OS40" s="330"/>
      <c r="OT40" s="330"/>
      <c r="OU40" s="330"/>
      <c r="OV40" s="330"/>
      <c r="OW40" s="330"/>
      <c r="OX40" s="330"/>
      <c r="OY40" s="330"/>
      <c r="OZ40" s="330"/>
      <c r="PA40" s="330"/>
      <c r="PB40" s="330"/>
      <c r="PC40" s="330"/>
      <c r="PD40" s="330"/>
      <c r="PE40" s="330"/>
      <c r="PF40" s="330"/>
      <c r="PG40" s="330"/>
      <c r="PH40" s="330"/>
      <c r="PI40" s="330"/>
      <c r="PJ40" s="330"/>
      <c r="PK40" s="330"/>
      <c r="PL40" s="330"/>
      <c r="PM40" s="330"/>
      <c r="PN40" s="330"/>
      <c r="PO40" s="330"/>
      <c r="PP40" s="330"/>
      <c r="PQ40" s="330"/>
      <c r="PR40" s="330"/>
      <c r="PS40" s="330"/>
      <c r="PT40" s="330"/>
      <c r="PU40" s="330"/>
      <c r="PV40" s="330"/>
      <c r="PW40" s="330"/>
      <c r="PX40" s="330"/>
      <c r="PY40" s="330"/>
      <c r="PZ40" s="330"/>
      <c r="QA40" s="330"/>
      <c r="QB40" s="330"/>
      <c r="QC40" s="330"/>
      <c r="QD40" s="330"/>
      <c r="QE40" s="330"/>
      <c r="QF40" s="330"/>
      <c r="QG40" s="330"/>
      <c r="QH40" s="330"/>
      <c r="QI40" s="330"/>
      <c r="QJ40" s="330"/>
      <c r="QK40" s="330"/>
      <c r="QL40" s="330"/>
      <c r="QM40" s="330"/>
      <c r="QN40" s="330"/>
      <c r="QO40" s="330"/>
      <c r="QP40" s="330"/>
      <c r="QQ40" s="330"/>
      <c r="QR40" s="330"/>
      <c r="QS40" s="330"/>
      <c r="QT40" s="330"/>
      <c r="QU40" s="330"/>
      <c r="QV40" s="330"/>
      <c r="QW40" s="330"/>
      <c r="QX40" s="330"/>
      <c r="QY40" s="330"/>
      <c r="QZ40" s="330"/>
      <c r="RA40" s="330"/>
      <c r="RB40" s="330"/>
      <c r="RC40" s="330"/>
      <c r="RD40" s="330"/>
      <c r="RE40" s="330"/>
      <c r="RF40" s="330"/>
      <c r="RG40" s="330"/>
      <c r="RH40" s="330"/>
      <c r="RI40" s="330"/>
      <c r="RJ40" s="330"/>
      <c r="RK40" s="330"/>
      <c r="RL40" s="330"/>
      <c r="RM40" s="330"/>
      <c r="RN40" s="330"/>
      <c r="RO40" s="330"/>
      <c r="RP40" s="330"/>
      <c r="RQ40" s="330"/>
      <c r="RR40" s="330"/>
      <c r="RS40" s="330"/>
      <c r="RT40" s="330"/>
      <c r="RU40" s="330"/>
      <c r="RV40" s="330"/>
      <c r="RW40" s="330"/>
      <c r="RX40" s="330"/>
      <c r="RY40" s="330"/>
      <c r="RZ40" s="330"/>
      <c r="SA40" s="330"/>
      <c r="SB40" s="330"/>
      <c r="SC40" s="330"/>
      <c r="SD40" s="330"/>
      <c r="SE40" s="330"/>
      <c r="SF40" s="330"/>
      <c r="SG40" s="330"/>
      <c r="SH40" s="330"/>
      <c r="SI40" s="330"/>
      <c r="SJ40" s="330"/>
      <c r="SK40" s="330"/>
      <c r="SL40" s="330"/>
      <c r="SM40" s="330"/>
      <c r="SN40" s="330"/>
      <c r="SO40" s="330"/>
      <c r="SP40" s="330"/>
      <c r="SQ40" s="330"/>
      <c r="SR40" s="330"/>
      <c r="SS40" s="330"/>
      <c r="ST40" s="330"/>
      <c r="SU40" s="330"/>
      <c r="SV40" s="330"/>
      <c r="SW40" s="330"/>
      <c r="SX40" s="330"/>
      <c r="SY40" s="330"/>
      <c r="SZ40" s="330"/>
      <c r="TA40" s="330"/>
      <c r="TB40" s="330"/>
      <c r="TC40" s="330"/>
      <c r="TD40" s="330"/>
      <c r="TE40" s="330"/>
      <c r="TF40" s="330"/>
      <c r="TG40" s="330"/>
      <c r="TH40" s="330"/>
      <c r="TI40" s="330"/>
      <c r="TJ40" s="330"/>
      <c r="TK40" s="330"/>
      <c r="TL40" s="330"/>
      <c r="TM40" s="330"/>
      <c r="TN40" s="330"/>
      <c r="TO40" s="330"/>
      <c r="TP40" s="330"/>
      <c r="TQ40" s="330"/>
      <c r="TR40" s="330"/>
      <c r="TS40" s="330"/>
      <c r="TT40" s="330"/>
      <c r="TU40" s="330"/>
      <c r="TV40" s="330"/>
      <c r="TW40" s="330"/>
      <c r="TX40" s="330"/>
      <c r="TY40" s="330"/>
      <c r="TZ40" s="330"/>
      <c r="UA40" s="330"/>
      <c r="UB40" s="330"/>
      <c r="UC40" s="330"/>
      <c r="UD40" s="330"/>
      <c r="UE40" s="330"/>
      <c r="UF40" s="330"/>
      <c r="UG40" s="330"/>
      <c r="UH40" s="330"/>
      <c r="UI40" s="330"/>
      <c r="UJ40" s="330"/>
      <c r="UK40" s="330"/>
      <c r="UL40" s="330"/>
      <c r="UM40" s="330"/>
      <c r="UN40" s="330"/>
      <c r="UO40" s="330"/>
      <c r="UP40" s="330"/>
      <c r="UQ40" s="330"/>
      <c r="UR40" s="330"/>
      <c r="US40" s="330"/>
      <c r="UT40" s="330"/>
      <c r="UU40" s="330"/>
      <c r="UV40" s="330"/>
      <c r="UW40" s="330"/>
      <c r="UX40" s="330"/>
      <c r="UY40" s="330"/>
      <c r="UZ40" s="330"/>
      <c r="VA40" s="330"/>
      <c r="VB40" s="330"/>
      <c r="VC40" s="330"/>
      <c r="VD40" s="330"/>
      <c r="VE40" s="330"/>
      <c r="VF40" s="330"/>
      <c r="VG40" s="330"/>
      <c r="VH40" s="330"/>
      <c r="VI40" s="330"/>
      <c r="VJ40" s="330"/>
      <c r="VK40" s="330"/>
      <c r="VL40" s="330"/>
      <c r="VM40" s="330"/>
      <c r="VN40" s="330"/>
      <c r="VO40" s="330"/>
      <c r="VP40" s="330"/>
      <c r="VQ40" s="330"/>
      <c r="VR40" s="330"/>
      <c r="VS40" s="330"/>
      <c r="VT40" s="330"/>
      <c r="VU40" s="330"/>
      <c r="VV40" s="330"/>
      <c r="VW40" s="330"/>
      <c r="VX40" s="330"/>
      <c r="VY40" s="330"/>
      <c r="VZ40" s="330"/>
      <c r="WA40" s="330"/>
      <c r="WB40" s="330"/>
      <c r="WC40" s="330"/>
      <c r="WD40" s="330"/>
      <c r="WE40" s="330"/>
      <c r="WF40" s="330"/>
      <c r="WG40" s="330"/>
      <c r="WH40" s="330"/>
      <c r="WI40" s="330"/>
      <c r="WJ40" s="330"/>
      <c r="WK40" s="330"/>
      <c r="WL40" s="330"/>
      <c r="WM40" s="330"/>
      <c r="WN40" s="330"/>
      <c r="WO40" s="330"/>
      <c r="WP40" s="330"/>
      <c r="WQ40" s="330"/>
      <c r="WR40" s="330"/>
      <c r="WS40" s="330"/>
      <c r="WT40" s="330"/>
      <c r="WU40" s="330"/>
      <c r="WV40" s="330"/>
      <c r="WW40" s="330"/>
      <c r="WX40" s="330"/>
      <c r="WY40" s="330"/>
      <c r="WZ40" s="330"/>
      <c r="XA40" s="330"/>
      <c r="XB40" s="330"/>
      <c r="XC40" s="330"/>
      <c r="XD40" s="330"/>
      <c r="XE40" s="330"/>
      <c r="XF40" s="330"/>
      <c r="XG40" s="330"/>
      <c r="XH40" s="330"/>
      <c r="XI40" s="330"/>
      <c r="XJ40" s="330"/>
      <c r="XK40" s="330"/>
      <c r="XL40" s="330"/>
      <c r="XM40" s="330"/>
      <c r="XN40" s="330"/>
      <c r="XO40" s="330"/>
      <c r="XP40" s="330"/>
      <c r="XQ40" s="330"/>
      <c r="XR40" s="330"/>
      <c r="XS40" s="330"/>
      <c r="XT40" s="330"/>
      <c r="XU40" s="330"/>
      <c r="XV40" s="330"/>
      <c r="XW40" s="330"/>
      <c r="XX40" s="330"/>
      <c r="XY40" s="330"/>
      <c r="XZ40" s="330"/>
      <c r="YA40" s="330"/>
      <c r="YB40" s="330"/>
      <c r="YC40" s="330"/>
      <c r="YD40" s="330"/>
      <c r="YE40" s="330"/>
      <c r="YF40" s="330"/>
      <c r="YG40" s="330"/>
      <c r="YH40" s="330"/>
      <c r="YI40" s="330"/>
      <c r="YJ40" s="330"/>
      <c r="YK40" s="330"/>
      <c r="YL40" s="330"/>
      <c r="YM40" s="330"/>
      <c r="YN40" s="330"/>
      <c r="YO40" s="330"/>
      <c r="YP40" s="330"/>
      <c r="YQ40" s="330"/>
      <c r="YR40" s="330"/>
      <c r="YS40" s="330"/>
      <c r="YT40" s="330"/>
      <c r="YU40" s="330"/>
      <c r="YV40" s="330"/>
      <c r="YW40" s="330"/>
      <c r="YX40" s="330"/>
      <c r="YY40" s="330"/>
      <c r="YZ40" s="330"/>
      <c r="ZA40" s="330"/>
      <c r="ZB40" s="330"/>
      <c r="ZC40" s="330"/>
      <c r="ZD40" s="330"/>
      <c r="ZE40" s="330"/>
      <c r="ZF40" s="330"/>
      <c r="ZG40" s="330"/>
      <c r="ZH40" s="330"/>
      <c r="ZI40" s="330"/>
      <c r="ZJ40" s="330"/>
      <c r="ZK40" s="330"/>
      <c r="ZL40" s="330"/>
      <c r="ZM40" s="330"/>
      <c r="ZN40" s="330"/>
      <c r="ZO40" s="330"/>
      <c r="ZP40" s="330"/>
      <c r="ZQ40" s="330"/>
      <c r="ZR40" s="330"/>
      <c r="ZS40" s="330"/>
      <c r="ZT40" s="330"/>
      <c r="ZU40" s="330"/>
      <c r="ZV40" s="330"/>
      <c r="ZW40" s="330"/>
      <c r="ZX40" s="330"/>
      <c r="ZY40" s="330"/>
      <c r="ZZ40" s="330"/>
      <c r="AAA40" s="330"/>
      <c r="AAB40" s="330"/>
      <c r="AAC40" s="330"/>
      <c r="AAD40" s="330"/>
      <c r="AAE40" s="330"/>
      <c r="AAF40" s="330"/>
      <c r="AAG40" s="330"/>
      <c r="AAH40" s="330"/>
      <c r="AAI40" s="330"/>
      <c r="AAJ40" s="330"/>
      <c r="AAK40" s="330"/>
      <c r="AAL40" s="330"/>
      <c r="AAM40" s="330"/>
      <c r="AAN40" s="330"/>
      <c r="AAO40" s="330"/>
      <c r="AAP40" s="330"/>
      <c r="AAQ40" s="330"/>
      <c r="AAR40" s="330"/>
      <c r="AAS40" s="330"/>
      <c r="AAT40" s="330"/>
      <c r="AAU40" s="330"/>
      <c r="AAV40" s="330"/>
      <c r="AAW40" s="330"/>
      <c r="AAX40" s="330"/>
      <c r="AAY40" s="330"/>
      <c r="AAZ40" s="330"/>
      <c r="ABA40" s="330"/>
      <c r="ABB40" s="330"/>
      <c r="ABC40" s="330"/>
      <c r="ABD40" s="330"/>
      <c r="ABE40" s="330"/>
      <c r="ABF40" s="330"/>
      <c r="ABG40" s="330"/>
      <c r="ABH40" s="330"/>
      <c r="ABI40" s="330"/>
      <c r="ABJ40" s="330"/>
      <c r="ABK40" s="330"/>
      <c r="ABL40" s="330"/>
      <c r="ABM40" s="330"/>
      <c r="ABN40" s="330"/>
      <c r="ABO40" s="330"/>
      <c r="ABP40" s="330"/>
      <c r="ABQ40" s="330"/>
      <c r="ABR40" s="330"/>
      <c r="ABS40" s="330"/>
      <c r="ABT40" s="330"/>
      <c r="ABU40" s="330"/>
      <c r="ABV40" s="330"/>
      <c r="ABW40" s="330"/>
      <c r="ABX40" s="330"/>
      <c r="ABY40" s="330"/>
      <c r="ABZ40" s="330"/>
      <c r="ACA40" s="330"/>
      <c r="ACB40" s="330"/>
      <c r="ACC40" s="330"/>
      <c r="ACD40" s="330"/>
      <c r="ACE40" s="330"/>
      <c r="ACF40" s="330"/>
      <c r="ACG40" s="330"/>
      <c r="ACH40" s="330"/>
      <c r="ACI40" s="330"/>
      <c r="ACJ40" s="330"/>
      <c r="ACK40" s="330"/>
      <c r="ACL40" s="330"/>
      <c r="ACM40" s="330"/>
      <c r="ACN40" s="330"/>
      <c r="ACO40" s="330"/>
      <c r="ACP40" s="330"/>
      <c r="ACQ40" s="330"/>
      <c r="ACR40" s="330"/>
      <c r="ACS40" s="330"/>
      <c r="ACT40" s="330"/>
      <c r="ACU40" s="330"/>
      <c r="ACV40" s="330"/>
      <c r="ACW40" s="330"/>
      <c r="ACX40" s="330"/>
      <c r="ACY40" s="330"/>
      <c r="ACZ40" s="330"/>
      <c r="ADA40" s="330"/>
      <c r="ADB40" s="330"/>
      <c r="ADC40" s="330"/>
      <c r="ADD40" s="330"/>
      <c r="ADE40" s="330"/>
      <c r="ADF40" s="330"/>
      <c r="ADG40" s="330"/>
      <c r="ADH40" s="330"/>
      <c r="ADI40" s="330"/>
      <c r="ADJ40" s="330"/>
      <c r="ADK40" s="330"/>
      <c r="ADL40" s="330"/>
      <c r="ADM40" s="330"/>
      <c r="ADN40" s="330"/>
      <c r="ADO40" s="330"/>
      <c r="ADP40" s="330"/>
      <c r="ADQ40" s="330"/>
      <c r="ADR40" s="330"/>
      <c r="ADS40" s="330"/>
      <c r="ADT40" s="330"/>
      <c r="ADU40" s="330"/>
      <c r="ADV40" s="330"/>
      <c r="ADW40" s="330"/>
      <c r="ADX40" s="330"/>
      <c r="ADY40" s="330"/>
      <c r="ADZ40" s="330"/>
      <c r="AEA40" s="330"/>
      <c r="AEB40" s="330"/>
      <c r="AEC40" s="330"/>
      <c r="AED40" s="330"/>
      <c r="AEE40" s="330"/>
      <c r="AEF40" s="330"/>
      <c r="AEG40" s="330"/>
      <c r="AEH40" s="330"/>
      <c r="AEI40" s="330"/>
      <c r="AEJ40" s="330"/>
      <c r="AEK40" s="330"/>
      <c r="AEL40" s="330"/>
      <c r="AEM40" s="330"/>
      <c r="AEN40" s="330"/>
      <c r="AEO40" s="330"/>
      <c r="AEP40" s="330"/>
      <c r="AEQ40" s="330"/>
      <c r="AER40" s="330"/>
      <c r="AES40" s="330"/>
      <c r="AET40" s="330"/>
      <c r="AEU40" s="330"/>
      <c r="AEV40" s="330"/>
      <c r="AEW40" s="330"/>
      <c r="AEX40" s="330"/>
      <c r="AEY40" s="330"/>
      <c r="AEZ40" s="330"/>
      <c r="AFA40" s="330"/>
      <c r="AFB40" s="330"/>
      <c r="AFC40" s="330"/>
      <c r="AFD40" s="330"/>
      <c r="AFE40" s="330"/>
      <c r="AFF40" s="330"/>
      <c r="AFG40" s="330"/>
      <c r="AFH40" s="330"/>
      <c r="AFI40" s="330"/>
      <c r="AFJ40" s="330"/>
      <c r="AFK40" s="330"/>
      <c r="AFL40" s="330"/>
      <c r="AFM40" s="330"/>
      <c r="AFN40" s="330"/>
      <c r="AFO40" s="330"/>
      <c r="AFP40" s="330"/>
      <c r="AFQ40" s="330"/>
      <c r="AFR40" s="330"/>
      <c r="AFS40" s="330"/>
      <c r="AFT40" s="330"/>
      <c r="AFU40" s="330"/>
      <c r="AFV40" s="330"/>
      <c r="AFW40" s="330"/>
      <c r="AFX40" s="330"/>
      <c r="AFY40" s="330"/>
      <c r="AFZ40" s="330"/>
      <c r="AGA40" s="330"/>
      <c r="AGB40" s="330"/>
      <c r="AGC40" s="330"/>
      <c r="AGD40" s="330"/>
      <c r="AGE40" s="330"/>
      <c r="AGF40" s="330"/>
      <c r="AGG40" s="330"/>
      <c r="AGH40" s="330"/>
      <c r="AGI40" s="330"/>
      <c r="AGJ40" s="330"/>
      <c r="AGK40" s="330"/>
      <c r="AGL40" s="330"/>
      <c r="AGM40" s="330"/>
      <c r="AGN40" s="330"/>
      <c r="AGO40" s="330"/>
      <c r="AGP40" s="330"/>
      <c r="AGQ40" s="330"/>
      <c r="AGR40" s="330"/>
      <c r="AGS40" s="330"/>
      <c r="AGT40" s="330"/>
      <c r="AGU40" s="330"/>
      <c r="AGV40" s="330"/>
      <c r="AGW40" s="330"/>
      <c r="AGX40" s="330"/>
      <c r="AGY40" s="330"/>
      <c r="AGZ40" s="330"/>
      <c r="AHA40" s="330"/>
      <c r="AHB40" s="330"/>
      <c r="AHC40" s="330"/>
      <c r="AHD40" s="330"/>
      <c r="AHE40" s="330"/>
      <c r="AHF40" s="330"/>
      <c r="AHG40" s="330"/>
      <c r="AHH40" s="330"/>
      <c r="AHI40" s="330"/>
      <c r="AHJ40" s="330"/>
      <c r="AHK40" s="330"/>
      <c r="AHL40" s="330"/>
      <c r="AHM40" s="330"/>
      <c r="AHN40" s="330"/>
      <c r="AHO40" s="330"/>
      <c r="AHP40" s="330"/>
      <c r="AHQ40" s="330"/>
      <c r="AHR40" s="330"/>
      <c r="AHS40" s="330"/>
      <c r="AHT40" s="330"/>
      <c r="AHU40" s="330"/>
      <c r="AHV40" s="330"/>
      <c r="AHW40" s="330"/>
      <c r="AHX40" s="330"/>
      <c r="AHY40" s="330"/>
      <c r="AHZ40" s="330"/>
      <c r="AIA40" s="330"/>
      <c r="AIB40" s="330"/>
      <c r="AIC40" s="330"/>
      <c r="AID40" s="330"/>
      <c r="AIE40" s="330"/>
      <c r="AIF40" s="330"/>
      <c r="AIG40" s="330"/>
      <c r="AIH40" s="330"/>
      <c r="AII40" s="330"/>
      <c r="AIJ40" s="330"/>
      <c r="AIK40" s="330"/>
      <c r="AIL40" s="330"/>
      <c r="AIM40" s="330"/>
      <c r="AIN40" s="330"/>
      <c r="AIO40" s="330"/>
      <c r="AIP40" s="330"/>
      <c r="AIQ40" s="330"/>
      <c r="AIR40" s="330"/>
      <c r="AIS40" s="330"/>
      <c r="AIT40" s="330"/>
      <c r="AIU40" s="330"/>
      <c r="AIV40" s="330"/>
      <c r="AIW40" s="330"/>
      <c r="AIX40" s="330"/>
      <c r="AIY40" s="330"/>
      <c r="AIZ40" s="330"/>
      <c r="AJA40" s="330"/>
      <c r="AJB40" s="330"/>
      <c r="AJC40" s="330"/>
      <c r="AJD40" s="330"/>
      <c r="AJE40" s="330"/>
      <c r="AJF40" s="330"/>
      <c r="AJG40" s="330"/>
      <c r="AJH40" s="330"/>
      <c r="AJI40" s="330"/>
      <c r="AJJ40" s="330"/>
      <c r="AJK40" s="330"/>
      <c r="AJL40" s="330"/>
      <c r="AJM40" s="330"/>
      <c r="AJN40" s="330"/>
      <c r="AJO40" s="330"/>
      <c r="AJP40" s="330"/>
      <c r="AJQ40" s="330"/>
      <c r="AJR40" s="330"/>
      <c r="AJS40" s="330"/>
      <c r="AJT40" s="330"/>
      <c r="AJU40" s="330"/>
      <c r="AJV40" s="330"/>
      <c r="AJW40" s="330"/>
      <c r="AJX40" s="330"/>
      <c r="AJY40" s="330"/>
      <c r="AJZ40" s="330"/>
      <c r="AKA40" s="330"/>
      <c r="AKB40" s="330"/>
      <c r="AKC40" s="330"/>
      <c r="AKD40" s="330"/>
      <c r="AKE40" s="330"/>
      <c r="AKF40" s="330"/>
      <c r="AKG40" s="330"/>
      <c r="AKH40" s="330"/>
      <c r="AKI40" s="330"/>
      <c r="AKJ40" s="330"/>
      <c r="AKK40" s="330"/>
      <c r="AKL40" s="330"/>
      <c r="AKM40" s="330"/>
      <c r="AKN40" s="330"/>
      <c r="AKO40" s="330"/>
      <c r="AKP40" s="330"/>
      <c r="AKQ40" s="330"/>
      <c r="AKR40" s="330"/>
      <c r="AKS40" s="330"/>
      <c r="AKT40" s="330"/>
      <c r="AKU40" s="330"/>
      <c r="AKV40" s="330"/>
      <c r="AKW40" s="330"/>
      <c r="AKX40" s="330"/>
      <c r="AKY40" s="330"/>
      <c r="AKZ40" s="330"/>
      <c r="ALA40" s="330"/>
      <c r="ALB40" s="330"/>
      <c r="ALC40" s="330"/>
      <c r="ALD40" s="330"/>
      <c r="ALE40" s="330"/>
      <c r="ALF40" s="330"/>
      <c r="ALG40" s="330"/>
      <c r="ALH40" s="330"/>
      <c r="ALI40" s="330"/>
      <c r="ALJ40" s="330"/>
      <c r="ALK40" s="330"/>
      <c r="ALL40" s="330"/>
      <c r="ALM40" s="330"/>
      <c r="ALN40" s="330"/>
      <c r="ALO40" s="330"/>
      <c r="ALP40" s="330"/>
      <c r="ALQ40" s="330"/>
      <c r="ALR40" s="330"/>
      <c r="ALS40" s="330"/>
      <c r="ALT40" s="330"/>
      <c r="ALU40" s="330"/>
      <c r="ALV40" s="330"/>
      <c r="ALW40" s="330"/>
      <c r="ALX40" s="330"/>
      <c r="ALY40" s="330"/>
      <c r="ALZ40" s="330"/>
      <c r="AMA40" s="330"/>
      <c r="AMB40" s="330"/>
      <c r="AMC40" s="330"/>
      <c r="AMD40" s="330"/>
      <c r="AME40" s="330"/>
      <c r="AMF40" s="330"/>
      <c r="AMG40" s="330"/>
      <c r="AMH40" s="330"/>
      <c r="AMI40" s="330"/>
      <c r="AMJ40" s="330"/>
      <c r="AMK40" s="330"/>
    </row>
    <row r="41" spans="1:1025" ht="31.5" x14ac:dyDescent="0.2">
      <c r="A41" s="155" t="s">
        <v>24</v>
      </c>
      <c r="B41" s="155" t="s">
        <v>16</v>
      </c>
      <c r="C41" s="158" t="s">
        <v>216</v>
      </c>
      <c r="D41" s="159">
        <v>14512342</v>
      </c>
      <c r="E41" s="159">
        <v>10588074</v>
      </c>
      <c r="F41" s="159">
        <v>10588074</v>
      </c>
      <c r="G41" s="159">
        <v>10588074</v>
      </c>
      <c r="H41" s="159">
        <v>10588074</v>
      </c>
      <c r="I41" s="159">
        <v>10588074</v>
      </c>
      <c r="J41" s="159">
        <v>10588074</v>
      </c>
      <c r="K41" s="159">
        <v>10588074</v>
      </c>
      <c r="L41" s="159">
        <v>10588074</v>
      </c>
      <c r="M41" s="159">
        <v>10588074</v>
      </c>
      <c r="N41" s="159">
        <v>10588074</v>
      </c>
      <c r="O41" s="159">
        <v>12104671</v>
      </c>
      <c r="P41" s="163">
        <v>132497723</v>
      </c>
    </row>
    <row r="42" spans="1:1025" ht="63" x14ac:dyDescent="0.2">
      <c r="A42" s="155" t="s">
        <v>28</v>
      </c>
      <c r="B42" s="155" t="s">
        <v>18</v>
      </c>
      <c r="C42" s="158" t="s">
        <v>217</v>
      </c>
      <c r="D42" s="159">
        <v>0</v>
      </c>
      <c r="E42" s="159">
        <v>0</v>
      </c>
      <c r="F42" s="159">
        <v>0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59">
        <v>0</v>
      </c>
      <c r="N42" s="159">
        <v>0</v>
      </c>
      <c r="O42" s="159">
        <v>0</v>
      </c>
      <c r="P42" s="160">
        <f>SUM(D42:O42)</f>
        <v>0</v>
      </c>
    </row>
    <row r="43" spans="1:1025" ht="63" x14ac:dyDescent="0.2">
      <c r="A43" s="155" t="s">
        <v>30</v>
      </c>
      <c r="B43" s="155" t="s">
        <v>20</v>
      </c>
      <c r="C43" s="158" t="s">
        <v>218</v>
      </c>
      <c r="D43" s="159">
        <v>0</v>
      </c>
      <c r="E43" s="159">
        <v>0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60">
        <v>0</v>
      </c>
    </row>
    <row r="44" spans="1:1025" ht="94.5" x14ac:dyDescent="0.2">
      <c r="A44" s="155" t="s">
        <v>33</v>
      </c>
      <c r="B44" s="155" t="s">
        <v>22</v>
      </c>
      <c r="C44" s="158" t="s">
        <v>219</v>
      </c>
      <c r="D44" s="159">
        <v>12878636</v>
      </c>
      <c r="E44" s="159">
        <v>1968066</v>
      </c>
      <c r="F44" s="159">
        <v>2968066</v>
      </c>
      <c r="G44" s="159">
        <v>2968066</v>
      </c>
      <c r="H44" s="159">
        <v>2968066</v>
      </c>
      <c r="I44" s="159">
        <v>2968066</v>
      </c>
      <c r="J44" s="159">
        <v>2968066</v>
      </c>
      <c r="K44" s="159">
        <v>2968066</v>
      </c>
      <c r="L44" s="159">
        <v>2968066</v>
      </c>
      <c r="M44" s="159">
        <v>2968066</v>
      </c>
      <c r="N44" s="159">
        <v>2968066</v>
      </c>
      <c r="O44" s="159">
        <v>2968065</v>
      </c>
      <c r="P44" s="160">
        <v>44527362</v>
      </c>
    </row>
    <row r="45" spans="1:1025" ht="52.5" x14ac:dyDescent="0.2">
      <c r="A45" s="155" t="s">
        <v>36</v>
      </c>
      <c r="B45" s="155" t="s">
        <v>24</v>
      </c>
      <c r="C45" s="158" t="s">
        <v>220</v>
      </c>
      <c r="D45" s="159">
        <v>0</v>
      </c>
      <c r="E45" s="159">
        <v>0</v>
      </c>
      <c r="F45" s="159">
        <v>0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59">
        <v>0</v>
      </c>
      <c r="N45" s="159">
        <v>0</v>
      </c>
      <c r="O45" s="159">
        <v>0</v>
      </c>
      <c r="P45" s="160">
        <f>SUM(D45:O45)</f>
        <v>0</v>
      </c>
    </row>
    <row r="46" spans="1:1025" ht="42" x14ac:dyDescent="0.2">
      <c r="A46" s="155" t="s">
        <v>38</v>
      </c>
      <c r="B46" s="155" t="s">
        <v>28</v>
      </c>
      <c r="C46" s="158" t="s">
        <v>221</v>
      </c>
      <c r="D46" s="159">
        <v>0</v>
      </c>
      <c r="E46" s="159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60">
        <f>SUM(D46:O46)</f>
        <v>0</v>
      </c>
    </row>
    <row r="47" spans="1:1025" x14ac:dyDescent="0.2">
      <c r="A47" s="155" t="s">
        <v>40</v>
      </c>
      <c r="B47" s="155" t="s">
        <v>30</v>
      </c>
      <c r="C47" s="164" t="s">
        <v>222</v>
      </c>
      <c r="D47" s="159">
        <v>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59">
        <v>0</v>
      </c>
      <c r="P47" s="160">
        <v>0</v>
      </c>
    </row>
    <row r="48" spans="1:1025" x14ac:dyDescent="0.2">
      <c r="A48" s="155" t="s">
        <v>71</v>
      </c>
      <c r="B48" s="155" t="s">
        <v>33</v>
      </c>
      <c r="C48" s="152" t="s">
        <v>223</v>
      </c>
      <c r="D48" s="156">
        <f t="shared" ref="D48:P48" si="3">SUM(D49:D54)</f>
        <v>47824664</v>
      </c>
      <c r="E48" s="156">
        <f t="shared" si="3"/>
        <v>20361683</v>
      </c>
      <c r="F48" s="156">
        <f t="shared" si="3"/>
        <v>20467183</v>
      </c>
      <c r="G48" s="156">
        <f t="shared" si="3"/>
        <v>21427562</v>
      </c>
      <c r="H48" s="156">
        <f t="shared" si="3"/>
        <v>20491583</v>
      </c>
      <c r="I48" s="156">
        <f t="shared" si="3"/>
        <v>30380246</v>
      </c>
      <c r="J48" s="156">
        <f t="shared" si="3"/>
        <v>21818493</v>
      </c>
      <c r="K48" s="156">
        <f t="shared" si="3"/>
        <v>21022683</v>
      </c>
      <c r="L48" s="156">
        <f t="shared" si="3"/>
        <v>21022684</v>
      </c>
      <c r="M48" s="156">
        <f t="shared" si="3"/>
        <v>21022684</v>
      </c>
      <c r="N48" s="156">
        <f t="shared" si="3"/>
        <v>21022684</v>
      </c>
      <c r="O48" s="156">
        <f t="shared" si="3"/>
        <v>21525679</v>
      </c>
      <c r="P48" s="157">
        <f t="shared" si="3"/>
        <v>282674118</v>
      </c>
    </row>
    <row r="49" spans="1:16" ht="21" x14ac:dyDescent="0.2">
      <c r="A49" s="166">
        <v>17</v>
      </c>
      <c r="B49" s="155" t="s">
        <v>36</v>
      </c>
      <c r="C49" s="165" t="s">
        <v>224</v>
      </c>
      <c r="D49" s="159">
        <v>12553280</v>
      </c>
      <c r="E49" s="159">
        <v>12553280</v>
      </c>
      <c r="F49" s="159">
        <v>12553280</v>
      </c>
      <c r="G49" s="159">
        <v>12553280</v>
      </c>
      <c r="H49" s="159">
        <v>12553280</v>
      </c>
      <c r="I49" s="159">
        <v>13553280</v>
      </c>
      <c r="J49" s="159">
        <v>13553280</v>
      </c>
      <c r="K49" s="159">
        <v>13553280</v>
      </c>
      <c r="L49" s="159">
        <v>13553280</v>
      </c>
      <c r="M49" s="159">
        <v>13553280</v>
      </c>
      <c r="N49" s="159">
        <v>13553280</v>
      </c>
      <c r="O49" s="159">
        <v>13553280</v>
      </c>
      <c r="P49" s="160">
        <v>151633033</v>
      </c>
    </row>
    <row r="50" spans="1:16" ht="32.25" thickBot="1" x14ac:dyDescent="0.25">
      <c r="A50" s="170">
        <v>18</v>
      </c>
      <c r="B50" s="155" t="s">
        <v>38</v>
      </c>
      <c r="C50" s="165" t="s">
        <v>225</v>
      </c>
      <c r="D50" s="159">
        <v>80000</v>
      </c>
      <c r="E50" s="159">
        <v>339000</v>
      </c>
      <c r="F50" s="159">
        <v>444500</v>
      </c>
      <c r="G50" s="159">
        <v>1404879</v>
      </c>
      <c r="H50" s="159">
        <v>468900</v>
      </c>
      <c r="I50" s="159">
        <v>9357563</v>
      </c>
      <c r="J50" s="159">
        <v>795810</v>
      </c>
      <c r="K50" s="159">
        <v>0</v>
      </c>
      <c r="L50" s="159">
        <v>0</v>
      </c>
      <c r="M50" s="159">
        <v>0</v>
      </c>
      <c r="N50" s="159">
        <v>0</v>
      </c>
      <c r="O50" s="159">
        <v>502995</v>
      </c>
      <c r="P50" s="160">
        <v>13686263</v>
      </c>
    </row>
    <row r="51" spans="1:16" ht="31.5" x14ac:dyDescent="0.2">
      <c r="B51" s="155" t="s">
        <v>40</v>
      </c>
      <c r="C51" s="165" t="s">
        <v>226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60">
        <f>SUM(D51:O51)</f>
        <v>0</v>
      </c>
    </row>
    <row r="52" spans="1:16" ht="31.5" x14ac:dyDescent="0.2">
      <c r="B52" s="155" t="s">
        <v>71</v>
      </c>
      <c r="C52" s="165" t="s">
        <v>227</v>
      </c>
      <c r="D52" s="159">
        <v>7469403</v>
      </c>
      <c r="E52" s="159">
        <v>7469403</v>
      </c>
      <c r="F52" s="159">
        <v>7469403</v>
      </c>
      <c r="G52" s="159">
        <v>7469403</v>
      </c>
      <c r="H52" s="159">
        <v>7469403</v>
      </c>
      <c r="I52" s="159">
        <v>7469403</v>
      </c>
      <c r="J52" s="159">
        <v>7469403</v>
      </c>
      <c r="K52" s="159">
        <v>7469403</v>
      </c>
      <c r="L52" s="159">
        <v>7469404</v>
      </c>
      <c r="M52" s="159">
        <v>7469404</v>
      </c>
      <c r="N52" s="159">
        <v>7469404</v>
      </c>
      <c r="O52" s="159">
        <v>7469404</v>
      </c>
      <c r="P52" s="160">
        <v>89632841</v>
      </c>
    </row>
    <row r="53" spans="1:16" ht="42" x14ac:dyDescent="0.2">
      <c r="B53" s="166">
        <v>17</v>
      </c>
      <c r="C53" s="167" t="s">
        <v>228</v>
      </c>
      <c r="D53" s="168">
        <v>4715650</v>
      </c>
      <c r="E53" s="168">
        <v>0</v>
      </c>
      <c r="F53" s="168">
        <v>0</v>
      </c>
      <c r="G53" s="168">
        <v>0</v>
      </c>
      <c r="H53" s="168">
        <v>0</v>
      </c>
      <c r="I53" s="168">
        <v>0</v>
      </c>
      <c r="J53" s="168">
        <v>0</v>
      </c>
      <c r="K53" s="168">
        <v>0</v>
      </c>
      <c r="L53" s="168">
        <v>0</v>
      </c>
      <c r="M53" s="168">
        <v>0</v>
      </c>
      <c r="N53" s="168">
        <v>0</v>
      </c>
      <c r="O53" s="168">
        <v>0</v>
      </c>
      <c r="P53" s="169">
        <v>4715650</v>
      </c>
    </row>
    <row r="54" spans="1:16" ht="13.5" thickBot="1" x14ac:dyDescent="0.25">
      <c r="B54" s="170">
        <v>18</v>
      </c>
      <c r="C54" s="171" t="s">
        <v>359</v>
      </c>
      <c r="D54" s="172">
        <v>23006331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3">
        <v>23006331</v>
      </c>
    </row>
  </sheetData>
  <mergeCells count="10">
    <mergeCell ref="C33:P33"/>
    <mergeCell ref="B35:B36"/>
    <mergeCell ref="B1:O1"/>
    <mergeCell ref="A5:A6"/>
    <mergeCell ref="B29:O29"/>
    <mergeCell ref="A31:A32"/>
    <mergeCell ref="C3:P3"/>
    <mergeCell ref="C5:P5"/>
    <mergeCell ref="B7:B8"/>
    <mergeCell ref="C31:P31"/>
  </mergeCells>
  <pageMargins left="0.265277777777778" right="0.140972222222222" top="0.23819444444444399" bottom="0.28263888888888899" header="0.51180555555555496" footer="0.51180555555555496"/>
  <pageSetup paperSize="9" scale="42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L42"/>
  <sheetViews>
    <sheetView zoomScalePageLayoutView="60" workbookViewId="0">
      <selection activeCell="B1" sqref="B1:F1"/>
    </sheetView>
  </sheetViews>
  <sheetFormatPr defaultRowHeight="12.75" x14ac:dyDescent="0.2"/>
  <cols>
    <col min="1" max="1" width="5.7109375" style="1"/>
    <col min="2" max="2" width="34.140625" style="1" customWidth="1"/>
    <col min="3" max="4" width="15.7109375" style="1" customWidth="1"/>
    <col min="5" max="5" width="36.85546875" style="1" customWidth="1"/>
    <col min="6" max="6" width="14.85546875" style="1"/>
    <col min="7" max="7" width="14.85546875" style="1" customWidth="1"/>
    <col min="8" max="1026" width="9.42578125" style="1"/>
  </cols>
  <sheetData>
    <row r="1" spans="1:7" x14ac:dyDescent="0.2">
      <c r="B1" s="406" t="s">
        <v>547</v>
      </c>
      <c r="C1" s="406"/>
      <c r="D1" s="406"/>
      <c r="E1" s="406"/>
      <c r="F1" s="406"/>
    </row>
    <row r="2" spans="1:7" ht="7.5" customHeight="1" x14ac:dyDescent="0.2">
      <c r="E2" s="134"/>
    </row>
    <row r="3" spans="1:7" ht="15" x14ac:dyDescent="0.2">
      <c r="B3" s="467" t="s">
        <v>229</v>
      </c>
      <c r="C3" s="467"/>
      <c r="D3" s="467"/>
      <c r="E3" s="467"/>
      <c r="F3" s="467"/>
    </row>
    <row r="4" spans="1:7" ht="7.5" customHeight="1" thickBot="1" x14ac:dyDescent="0.25">
      <c r="E4" s="28"/>
    </row>
    <row r="5" spans="1:7" ht="13.5" thickBot="1" x14ac:dyDescent="0.25">
      <c r="A5" s="469" t="s">
        <v>7</v>
      </c>
      <c r="B5" s="30" t="s">
        <v>3</v>
      </c>
      <c r="C5" s="30" t="s">
        <v>57</v>
      </c>
      <c r="D5" s="255" t="s">
        <v>427</v>
      </c>
      <c r="E5" s="30" t="s">
        <v>5</v>
      </c>
      <c r="F5" s="31" t="s">
        <v>429</v>
      </c>
      <c r="G5" s="31" t="s">
        <v>427</v>
      </c>
    </row>
    <row r="6" spans="1:7" ht="12.75" customHeight="1" x14ac:dyDescent="0.2">
      <c r="A6" s="469"/>
      <c r="B6" s="472" t="s">
        <v>230</v>
      </c>
      <c r="C6" s="472"/>
      <c r="D6" s="320"/>
      <c r="E6" s="473" t="s">
        <v>231</v>
      </c>
      <c r="F6" s="474"/>
      <c r="G6" s="321"/>
    </row>
    <row r="7" spans="1:7" x14ac:dyDescent="0.2">
      <c r="A7" s="91" t="s">
        <v>10</v>
      </c>
      <c r="B7" s="36" t="s">
        <v>232</v>
      </c>
      <c r="C7" s="40">
        <f>C8</f>
        <v>179947118</v>
      </c>
      <c r="D7" s="40">
        <f>D8</f>
        <v>259269967</v>
      </c>
      <c r="E7" s="36" t="s">
        <v>233</v>
      </c>
      <c r="F7" s="174"/>
      <c r="G7" s="174"/>
    </row>
    <row r="8" spans="1:7" x14ac:dyDescent="0.2">
      <c r="A8" s="91" t="s">
        <v>13</v>
      </c>
      <c r="B8" s="175" t="s">
        <v>234</v>
      </c>
      <c r="C8" s="40">
        <f>C9+C20</f>
        <v>179947118</v>
      </c>
      <c r="D8" s="40">
        <f>D9+D20</f>
        <v>259269967</v>
      </c>
      <c r="E8" s="175" t="s">
        <v>235</v>
      </c>
      <c r="F8" s="176">
        <f>F9+F18</f>
        <v>200483000</v>
      </c>
      <c r="G8" s="176">
        <f>G9+G18</f>
        <v>283650141</v>
      </c>
    </row>
    <row r="9" spans="1:7" x14ac:dyDescent="0.2">
      <c r="A9" s="91" t="s">
        <v>14</v>
      </c>
      <c r="B9" s="175" t="s">
        <v>236</v>
      </c>
      <c r="C9" s="40">
        <f>C10+C13+C15+C16+C17</f>
        <v>179947118</v>
      </c>
      <c r="D9" s="40">
        <f>D10+D13+D15+D16+D17</f>
        <v>258260828</v>
      </c>
      <c r="E9" s="175" t="s">
        <v>236</v>
      </c>
      <c r="F9" s="176">
        <f>SUM(F10:F14)</f>
        <v>188988000</v>
      </c>
      <c r="G9" s="176">
        <f>SUM(G10:G14)</f>
        <v>268917033</v>
      </c>
    </row>
    <row r="10" spans="1:7" x14ac:dyDescent="0.2">
      <c r="A10" s="91" t="s">
        <v>15</v>
      </c>
      <c r="B10" s="177" t="s">
        <v>237</v>
      </c>
      <c r="C10" s="102">
        <f>SUM(C11:C12)</f>
        <v>151539518</v>
      </c>
      <c r="D10" s="102">
        <f>SUM(D11:D12)</f>
        <v>219325296</v>
      </c>
      <c r="E10" s="177" t="s">
        <v>111</v>
      </c>
      <c r="F10" s="178">
        <v>82377232</v>
      </c>
      <c r="G10" s="178">
        <v>128299136</v>
      </c>
    </row>
    <row r="11" spans="1:7" x14ac:dyDescent="0.2">
      <c r="A11" s="91" t="s">
        <v>16</v>
      </c>
      <c r="B11" s="179" t="s">
        <v>238</v>
      </c>
      <c r="C11" s="180">
        <v>20558395</v>
      </c>
      <c r="D11" s="180">
        <v>23862720</v>
      </c>
      <c r="E11" s="177" t="s">
        <v>17</v>
      </c>
      <c r="F11" s="178">
        <v>16364937</v>
      </c>
      <c r="G11" s="178">
        <v>20934194</v>
      </c>
    </row>
    <row r="12" spans="1:7" x14ac:dyDescent="0.2">
      <c r="A12" s="91" t="s">
        <v>18</v>
      </c>
      <c r="B12" s="179" t="s">
        <v>239</v>
      </c>
      <c r="C12" s="180">
        <v>130981123</v>
      </c>
      <c r="D12" s="180">
        <v>195462576</v>
      </c>
      <c r="E12" s="177" t="s">
        <v>240</v>
      </c>
      <c r="F12" s="178">
        <v>76412831</v>
      </c>
      <c r="G12" s="178">
        <v>93496573</v>
      </c>
    </row>
    <row r="13" spans="1:7" x14ac:dyDescent="0.2">
      <c r="A13" s="91" t="s">
        <v>20</v>
      </c>
      <c r="B13" s="177" t="s">
        <v>241</v>
      </c>
      <c r="C13" s="102">
        <v>3907600</v>
      </c>
      <c r="D13" s="102">
        <v>7181160</v>
      </c>
      <c r="E13" s="177" t="s">
        <v>242</v>
      </c>
      <c r="F13" s="178">
        <v>11000000</v>
      </c>
      <c r="G13" s="178">
        <v>11000000</v>
      </c>
    </row>
    <row r="14" spans="1:7" x14ac:dyDescent="0.2">
      <c r="A14" s="91" t="s">
        <v>22</v>
      </c>
      <c r="B14" s="179" t="s">
        <v>243</v>
      </c>
      <c r="C14" s="179">
        <v>3907600</v>
      </c>
      <c r="D14" s="179">
        <v>3129400</v>
      </c>
      <c r="E14" s="177" t="s">
        <v>244</v>
      </c>
      <c r="F14" s="178">
        <v>2833000</v>
      </c>
      <c r="G14" s="178">
        <v>15187130</v>
      </c>
    </row>
    <row r="15" spans="1:7" ht="11.45" customHeight="1" x14ac:dyDescent="0.2">
      <c r="A15" s="91" t="s">
        <v>24</v>
      </c>
      <c r="B15" s="177" t="s">
        <v>245</v>
      </c>
      <c r="C15" s="102">
        <v>24500000</v>
      </c>
      <c r="D15" s="102">
        <v>31754372</v>
      </c>
      <c r="E15" s="177"/>
      <c r="F15" s="178"/>
      <c r="G15" s="178"/>
    </row>
    <row r="16" spans="1:7" hidden="1" x14ac:dyDescent="0.2">
      <c r="A16" s="91" t="s">
        <v>28</v>
      </c>
      <c r="B16" s="177" t="s">
        <v>246</v>
      </c>
      <c r="C16" s="102">
        <v>0</v>
      </c>
      <c r="D16" s="102"/>
      <c r="E16" s="177" t="s">
        <v>247</v>
      </c>
      <c r="F16" s="181">
        <v>0</v>
      </c>
      <c r="G16" s="181">
        <v>0</v>
      </c>
    </row>
    <row r="17" spans="1:7" ht="7.9" customHeight="1" x14ac:dyDescent="0.2">
      <c r="A17" s="91" t="s">
        <v>30</v>
      </c>
      <c r="B17" s="177" t="s">
        <v>248</v>
      </c>
      <c r="C17" s="102">
        <v>0</v>
      </c>
      <c r="D17" s="102"/>
      <c r="E17" s="177"/>
      <c r="F17" s="181"/>
      <c r="G17" s="181"/>
    </row>
    <row r="18" spans="1:7" hidden="1" x14ac:dyDescent="0.2">
      <c r="A18" s="91" t="s">
        <v>33</v>
      </c>
      <c r="B18" s="177"/>
      <c r="C18" s="177"/>
      <c r="D18" s="177"/>
      <c r="E18" s="175" t="s">
        <v>249</v>
      </c>
      <c r="F18" s="176">
        <f>SUM(F19:F24)</f>
        <v>11495000</v>
      </c>
      <c r="G18" s="176">
        <f>SUM(G19:G24)</f>
        <v>14733108</v>
      </c>
    </row>
    <row r="19" spans="1:7" x14ac:dyDescent="0.2">
      <c r="A19" s="91" t="s">
        <v>36</v>
      </c>
      <c r="B19" s="177"/>
      <c r="C19" s="36"/>
      <c r="D19" s="36"/>
      <c r="E19" s="177" t="s">
        <v>250</v>
      </c>
      <c r="F19" s="178">
        <v>1295000</v>
      </c>
      <c r="G19" s="178">
        <v>5375545</v>
      </c>
    </row>
    <row r="20" spans="1:7" x14ac:dyDescent="0.2">
      <c r="A20" s="91" t="s">
        <v>38</v>
      </c>
      <c r="B20" s="175" t="s">
        <v>249</v>
      </c>
      <c r="C20" s="40">
        <v>0</v>
      </c>
      <c r="D20" s="40">
        <v>1009139</v>
      </c>
      <c r="E20" s="177" t="s">
        <v>29</v>
      </c>
      <c r="F20" s="178">
        <v>10200000</v>
      </c>
      <c r="G20" s="178">
        <v>9357563</v>
      </c>
    </row>
    <row r="21" spans="1:7" x14ac:dyDescent="0.2">
      <c r="A21" s="91" t="s">
        <v>40</v>
      </c>
      <c r="B21" s="177" t="s">
        <v>251</v>
      </c>
      <c r="C21" s="102">
        <v>0</v>
      </c>
      <c r="D21" s="102"/>
      <c r="E21" s="177" t="s">
        <v>252</v>
      </c>
      <c r="F21" s="181">
        <v>0</v>
      </c>
      <c r="G21" s="181">
        <v>0</v>
      </c>
    </row>
    <row r="22" spans="1:7" x14ac:dyDescent="0.2">
      <c r="A22" s="91" t="s">
        <v>71</v>
      </c>
      <c r="B22" s="177" t="s">
        <v>253</v>
      </c>
      <c r="C22" s="102">
        <v>0</v>
      </c>
      <c r="D22" s="102"/>
      <c r="E22" s="177" t="s">
        <v>254</v>
      </c>
      <c r="F22" s="181">
        <v>0</v>
      </c>
      <c r="G22" s="181">
        <v>0</v>
      </c>
    </row>
    <row r="23" spans="1:7" x14ac:dyDescent="0.2">
      <c r="A23" s="91" t="s">
        <v>72</v>
      </c>
      <c r="B23" s="177" t="s">
        <v>255</v>
      </c>
      <c r="C23" s="102">
        <v>0</v>
      </c>
      <c r="D23" s="102">
        <v>1009139</v>
      </c>
      <c r="E23" s="177" t="s">
        <v>256</v>
      </c>
      <c r="F23" s="181">
        <v>0</v>
      </c>
      <c r="G23" s="181">
        <v>0</v>
      </c>
    </row>
    <row r="24" spans="1:7" x14ac:dyDescent="0.2">
      <c r="A24" s="91" t="s">
        <v>73</v>
      </c>
      <c r="B24" s="177" t="s">
        <v>257</v>
      </c>
      <c r="C24" s="177">
        <v>0</v>
      </c>
      <c r="D24" s="177"/>
      <c r="E24" s="182" t="s">
        <v>258</v>
      </c>
      <c r="F24" s="181">
        <v>0</v>
      </c>
      <c r="G24" s="181">
        <v>0</v>
      </c>
    </row>
    <row r="25" spans="1:7" x14ac:dyDescent="0.2">
      <c r="A25" s="91" t="s">
        <v>75</v>
      </c>
      <c r="B25" s="177" t="s">
        <v>248</v>
      </c>
      <c r="C25" s="177">
        <v>0</v>
      </c>
      <c r="D25" s="177"/>
      <c r="E25" s="183" t="s">
        <v>259</v>
      </c>
      <c r="F25" s="176">
        <v>0</v>
      </c>
      <c r="G25" s="176">
        <v>0</v>
      </c>
    </row>
    <row r="26" spans="1:7" ht="15" customHeight="1" x14ac:dyDescent="0.2">
      <c r="A26" s="91" t="s">
        <v>77</v>
      </c>
      <c r="B26" s="184" t="s">
        <v>260</v>
      </c>
      <c r="C26" s="185">
        <f>C7</f>
        <v>179947118</v>
      </c>
      <c r="D26" s="185">
        <f>D7</f>
        <v>259269967</v>
      </c>
      <c r="E26" s="183" t="s">
        <v>261</v>
      </c>
      <c r="F26" s="186">
        <f>SUM(F27:F28)</f>
        <v>7721461</v>
      </c>
      <c r="G26" s="186">
        <v>23006331</v>
      </c>
    </row>
    <row r="27" spans="1:7" x14ac:dyDescent="0.2">
      <c r="A27" s="91" t="s">
        <v>79</v>
      </c>
      <c r="B27" s="184"/>
      <c r="C27" s="187"/>
      <c r="D27" s="187"/>
      <c r="E27" s="177" t="s">
        <v>262</v>
      </c>
      <c r="F27" s="178">
        <v>7721461</v>
      </c>
      <c r="G27" s="178">
        <v>23006331</v>
      </c>
    </row>
    <row r="28" spans="1:7" x14ac:dyDescent="0.2">
      <c r="A28" s="91" t="s">
        <v>81</v>
      </c>
      <c r="B28" s="36" t="s">
        <v>263</v>
      </c>
      <c r="C28" s="40">
        <v>32972993</v>
      </c>
      <c r="D28" s="40">
        <v>52102155</v>
      </c>
      <c r="E28" s="177" t="s">
        <v>264</v>
      </c>
      <c r="F28" s="178">
        <v>0</v>
      </c>
      <c r="G28" s="178">
        <v>0</v>
      </c>
    </row>
    <row r="29" spans="1:7" x14ac:dyDescent="0.2">
      <c r="A29" s="91" t="s">
        <v>123</v>
      </c>
      <c r="B29" s="177" t="s">
        <v>265</v>
      </c>
      <c r="C29" s="188">
        <v>21477993</v>
      </c>
      <c r="D29" s="188">
        <v>38378186</v>
      </c>
      <c r="E29" s="175" t="s">
        <v>266</v>
      </c>
      <c r="F29" s="189">
        <f>F30</f>
        <v>0</v>
      </c>
      <c r="G29" s="189">
        <v>0</v>
      </c>
    </row>
    <row r="30" spans="1:7" x14ac:dyDescent="0.2">
      <c r="A30" s="91" t="s">
        <v>267</v>
      </c>
      <c r="B30" s="177" t="s">
        <v>268</v>
      </c>
      <c r="C30" s="188">
        <v>11495000</v>
      </c>
      <c r="D30" s="188">
        <v>13723969</v>
      </c>
      <c r="E30" s="177" t="s">
        <v>269</v>
      </c>
      <c r="F30" s="178">
        <v>0</v>
      </c>
      <c r="G30" s="178">
        <v>0</v>
      </c>
    </row>
    <row r="31" spans="1:7" ht="12.75" customHeight="1" x14ac:dyDescent="0.2">
      <c r="A31" s="91" t="s">
        <v>125</v>
      </c>
      <c r="B31" s="177"/>
      <c r="C31" s="177"/>
      <c r="D31" s="177"/>
      <c r="E31" s="36" t="s">
        <v>270</v>
      </c>
      <c r="F31" s="131">
        <f>SUM(F32:F34)</f>
        <v>4715650</v>
      </c>
      <c r="G31" s="131">
        <f>SUM(G32:G34)</f>
        <v>4715650</v>
      </c>
    </row>
    <row r="32" spans="1:7" ht="12.75" customHeight="1" x14ac:dyDescent="0.2">
      <c r="A32" s="91" t="s">
        <v>127</v>
      </c>
      <c r="B32" s="177"/>
      <c r="C32" s="177"/>
      <c r="D32" s="177"/>
      <c r="E32" s="177" t="s">
        <v>271</v>
      </c>
      <c r="F32" s="190">
        <v>0</v>
      </c>
      <c r="G32" s="190">
        <v>0</v>
      </c>
    </row>
    <row r="33" spans="1:7" x14ac:dyDescent="0.2">
      <c r="A33" s="91" t="s">
        <v>128</v>
      </c>
      <c r="B33" s="36" t="s">
        <v>272</v>
      </c>
      <c r="C33" s="40">
        <v>32972993</v>
      </c>
      <c r="D33" s="40">
        <v>52102155</v>
      </c>
      <c r="E33" s="177" t="s">
        <v>273</v>
      </c>
      <c r="F33" s="178">
        <v>4715650</v>
      </c>
      <c r="G33" s="178">
        <v>4715650</v>
      </c>
    </row>
    <row r="34" spans="1:7" x14ac:dyDescent="0.2">
      <c r="A34" s="91" t="s">
        <v>130</v>
      </c>
      <c r="B34" s="175" t="s">
        <v>274</v>
      </c>
      <c r="C34" s="102">
        <v>32972993</v>
      </c>
      <c r="D34" s="102">
        <v>52102155</v>
      </c>
      <c r="E34" s="177" t="s">
        <v>275</v>
      </c>
      <c r="F34" s="178">
        <v>0</v>
      </c>
      <c r="G34" s="178">
        <v>0</v>
      </c>
    </row>
    <row r="35" spans="1:7" x14ac:dyDescent="0.2">
      <c r="A35" s="91" t="s">
        <v>132</v>
      </c>
      <c r="B35" s="191" t="s">
        <v>276</v>
      </c>
      <c r="C35" s="188">
        <v>21477993</v>
      </c>
      <c r="D35" s="188">
        <v>38378186</v>
      </c>
      <c r="E35" s="192" t="s">
        <v>277</v>
      </c>
      <c r="F35" s="131">
        <f>F8+F25+F31</f>
        <v>205198650</v>
      </c>
      <c r="G35" s="131">
        <f>G8+G25+G31</f>
        <v>288365791</v>
      </c>
    </row>
    <row r="36" spans="1:7" x14ac:dyDescent="0.2">
      <c r="A36" s="91" t="s">
        <v>134</v>
      </c>
      <c r="B36" s="191" t="s">
        <v>278</v>
      </c>
      <c r="C36" s="188">
        <v>11495000</v>
      </c>
      <c r="D36" s="188">
        <v>13723969</v>
      </c>
      <c r="E36" s="192"/>
      <c r="F36" s="174"/>
      <c r="G36" s="174"/>
    </row>
    <row r="37" spans="1:7" x14ac:dyDescent="0.2">
      <c r="A37" s="91" t="s">
        <v>136</v>
      </c>
      <c r="B37" s="175" t="s">
        <v>279</v>
      </c>
      <c r="C37" s="102">
        <f>SUM(C38:C39)</f>
        <v>0</v>
      </c>
      <c r="D37" s="102"/>
      <c r="E37" s="177"/>
      <c r="F37" s="193"/>
      <c r="G37" s="193"/>
    </row>
    <row r="38" spans="1:7" x14ac:dyDescent="0.2">
      <c r="A38" s="91" t="s">
        <v>138</v>
      </c>
      <c r="B38" s="191" t="s">
        <v>280</v>
      </c>
      <c r="C38" s="102">
        <v>0</v>
      </c>
      <c r="D38" s="102"/>
      <c r="E38" s="177"/>
      <c r="F38" s="193"/>
      <c r="G38" s="193"/>
    </row>
    <row r="39" spans="1:7" x14ac:dyDescent="0.2">
      <c r="A39" s="91" t="s">
        <v>140</v>
      </c>
      <c r="B39" s="191" t="s">
        <v>281</v>
      </c>
      <c r="C39" s="102">
        <v>0</v>
      </c>
      <c r="D39" s="102"/>
      <c r="E39" s="177"/>
      <c r="F39" s="193"/>
      <c r="G39" s="193"/>
    </row>
    <row r="40" spans="1:7" ht="12.75" customHeight="1" x14ac:dyDescent="0.2">
      <c r="A40" s="91" t="s">
        <v>142</v>
      </c>
      <c r="B40" s="36" t="s">
        <v>282</v>
      </c>
      <c r="C40" s="40">
        <f>SUM(C41:C42)</f>
        <v>212920111</v>
      </c>
      <c r="D40" s="40">
        <f>SUM(D41:D42)</f>
        <v>311372122</v>
      </c>
      <c r="E40" s="36" t="s">
        <v>283</v>
      </c>
      <c r="F40" s="176">
        <f>SUM(F41:F42)</f>
        <v>212920111</v>
      </c>
      <c r="G40" s="176">
        <f>SUM(G41:G42)</f>
        <v>311372122</v>
      </c>
    </row>
    <row r="41" spans="1:7" ht="12.75" customHeight="1" x14ac:dyDescent="0.2">
      <c r="A41" s="91" t="s">
        <v>144</v>
      </c>
      <c r="B41" s="191" t="s">
        <v>284</v>
      </c>
      <c r="C41" s="188">
        <f>C9+C35</f>
        <v>201425111</v>
      </c>
      <c r="D41" s="188">
        <f>D9+D35</f>
        <v>296639014</v>
      </c>
      <c r="E41" s="177" t="s">
        <v>285</v>
      </c>
      <c r="F41" s="178">
        <f>F9+F26+F32+F33</f>
        <v>201425111</v>
      </c>
      <c r="G41" s="178">
        <f>G9+G26+G32+G33</f>
        <v>296639014</v>
      </c>
    </row>
    <row r="42" spans="1:7" ht="12.75" customHeight="1" thickBot="1" x14ac:dyDescent="0.25">
      <c r="A42" s="92" t="s">
        <v>145</v>
      </c>
      <c r="B42" s="194" t="s">
        <v>286</v>
      </c>
      <c r="C42" s="195">
        <f>C37+C36+C20</f>
        <v>11495000</v>
      </c>
      <c r="D42" s="195">
        <f>D37+D36+D20</f>
        <v>14733108</v>
      </c>
      <c r="E42" s="196" t="s">
        <v>287</v>
      </c>
      <c r="F42" s="197">
        <f>F18+F34</f>
        <v>11495000</v>
      </c>
      <c r="G42" s="197">
        <f>G18+G34</f>
        <v>14733108</v>
      </c>
    </row>
  </sheetData>
  <mergeCells count="5">
    <mergeCell ref="B1:F1"/>
    <mergeCell ref="B3:F3"/>
    <mergeCell ref="A5:A6"/>
    <mergeCell ref="B6:C6"/>
    <mergeCell ref="E6:F6"/>
  </mergeCells>
  <printOptions horizontalCentered="1"/>
  <pageMargins left="0.25" right="0.25" top="0.75" bottom="0.75" header="0.3" footer="0.3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B1" sqref="B1"/>
    </sheetView>
  </sheetViews>
  <sheetFormatPr defaultRowHeight="12.75" x14ac:dyDescent="0.2"/>
  <cols>
    <col min="1" max="1" width="5.28515625" style="4"/>
    <col min="2" max="2" width="44.85546875" style="4"/>
    <col min="3" max="3" width="18" style="4" customWidth="1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 t="s">
        <v>546</v>
      </c>
      <c r="C1" s="406"/>
      <c r="D1" s="406"/>
      <c r="E1" s="406"/>
      <c r="F1" s="406"/>
      <c r="G1"/>
      <c r="H1"/>
      <c r="I1"/>
      <c r="J1"/>
      <c r="K1"/>
      <c r="L1"/>
      <c r="M1" s="71"/>
      <c r="N1" s="71"/>
      <c r="O1" s="71"/>
      <c r="P1" s="71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198" t="s">
        <v>288</v>
      </c>
      <c r="C3" s="198"/>
      <c r="D3"/>
      <c r="E3"/>
      <c r="F3"/>
      <c r="G3"/>
      <c r="H3"/>
      <c r="I3"/>
      <c r="J3"/>
      <c r="K3"/>
      <c r="L3"/>
      <c r="M3" s="199"/>
      <c r="N3" s="199"/>
      <c r="O3" s="199"/>
      <c r="P3" s="199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 s="388" t="s">
        <v>57</v>
      </c>
      <c r="D5" t="s">
        <v>427</v>
      </c>
      <c r="E5"/>
      <c r="F5"/>
      <c r="G5"/>
      <c r="H5"/>
      <c r="I5"/>
      <c r="J5"/>
      <c r="K5"/>
      <c r="L5"/>
      <c r="P5" s="200"/>
    </row>
    <row r="6" spans="1:16" s="59" customFormat="1" x14ac:dyDescent="0.2">
      <c r="A6"/>
      <c r="B6" s="201" t="s">
        <v>321</v>
      </c>
      <c r="C6"/>
      <c r="D6"/>
      <c r="E6"/>
      <c r="F6"/>
      <c r="G6"/>
      <c r="H6"/>
      <c r="I6"/>
      <c r="J6"/>
      <c r="K6"/>
      <c r="L6"/>
      <c r="M6" s="199"/>
      <c r="N6" s="199"/>
      <c r="O6" s="199"/>
      <c r="P6" s="199"/>
    </row>
    <row r="7" spans="1:16" ht="22.5" customHeight="1" x14ac:dyDescent="0.2">
      <c r="A7"/>
      <c r="B7" t="s">
        <v>289</v>
      </c>
      <c r="C7" s="202" t="s">
        <v>318</v>
      </c>
      <c r="D7" s="388" t="s">
        <v>318</v>
      </c>
      <c r="E7"/>
      <c r="F7"/>
      <c r="G7"/>
      <c r="H7"/>
      <c r="I7"/>
      <c r="J7"/>
      <c r="K7"/>
      <c r="L7"/>
      <c r="M7" s="221"/>
      <c r="N7" s="221"/>
      <c r="O7" s="221"/>
      <c r="P7" s="475"/>
    </row>
    <row r="8" spans="1:16" ht="22.5" customHeight="1" x14ac:dyDescent="0.2">
      <c r="A8"/>
      <c r="B8" t="s">
        <v>290</v>
      </c>
      <c r="C8" s="202" t="s">
        <v>319</v>
      </c>
      <c r="D8" s="388" t="s">
        <v>538</v>
      </c>
      <c r="E8"/>
      <c r="F8"/>
      <c r="G8"/>
      <c r="H8"/>
      <c r="I8"/>
      <c r="J8"/>
      <c r="K8"/>
      <c r="L8"/>
      <c r="M8" s="221"/>
      <c r="N8" s="221"/>
      <c r="O8" s="221"/>
      <c r="P8" s="475"/>
    </row>
    <row r="9" spans="1:16" ht="18.600000000000001" customHeight="1" x14ac:dyDescent="0.2">
      <c r="A9"/>
      <c r="B9" t="s">
        <v>291</v>
      </c>
      <c r="C9" s="202" t="s">
        <v>320</v>
      </c>
      <c r="D9" s="388" t="s">
        <v>320</v>
      </c>
      <c r="E9"/>
      <c r="F9"/>
      <c r="G9"/>
      <c r="H9"/>
      <c r="I9"/>
      <c r="J9"/>
      <c r="K9"/>
      <c r="L9"/>
      <c r="M9" s="55"/>
      <c r="N9" s="55"/>
      <c r="O9" s="55"/>
      <c r="P9" s="475"/>
    </row>
    <row r="10" spans="1:16" ht="18.600000000000001" customHeight="1" x14ac:dyDescent="0.2">
      <c r="A10"/>
      <c r="B10"/>
      <c r="C10" s="202"/>
      <c r="D10" s="388"/>
      <c r="E10"/>
      <c r="F10"/>
      <c r="G10"/>
      <c r="H10"/>
      <c r="I10"/>
      <c r="J10"/>
      <c r="K10"/>
      <c r="L10"/>
      <c r="M10" s="55"/>
      <c r="N10" s="55"/>
      <c r="O10" s="55"/>
      <c r="P10" s="475"/>
    </row>
    <row r="11" spans="1:16" ht="18.600000000000001" customHeight="1" x14ac:dyDescent="0.2">
      <c r="A11"/>
      <c r="B11" s="204" t="s">
        <v>305</v>
      </c>
      <c r="C11" s="202"/>
      <c r="D11" s="388"/>
      <c r="E11"/>
      <c r="F11"/>
      <c r="G11"/>
      <c r="H11"/>
      <c r="I11"/>
      <c r="J11"/>
      <c r="K11"/>
      <c r="L11"/>
      <c r="M11" s="55"/>
      <c r="N11" s="55"/>
      <c r="O11" s="55"/>
      <c r="P11" s="475"/>
    </row>
    <row r="12" spans="1:16" s="203" customFormat="1" ht="20.100000000000001" customHeight="1" x14ac:dyDescent="0.2">
      <c r="A12"/>
      <c r="B12" t="s">
        <v>322</v>
      </c>
      <c r="C12" s="202" t="s">
        <v>323</v>
      </c>
      <c r="D12" s="388" t="s">
        <v>539</v>
      </c>
      <c r="E12"/>
      <c r="F12"/>
      <c r="G12"/>
      <c r="H12"/>
      <c r="I12"/>
      <c r="J12"/>
      <c r="K12"/>
      <c r="L12"/>
      <c r="M12" s="222"/>
      <c r="N12" s="222"/>
      <c r="O12" s="222"/>
      <c r="P12" s="475"/>
    </row>
    <row r="13" spans="1:16" s="203" customFormat="1" ht="20.100000000000001" customHeight="1" x14ac:dyDescent="0.2">
      <c r="A13"/>
      <c r="B13"/>
      <c r="C13" s="202"/>
      <c r="D13" s="388"/>
      <c r="E13"/>
      <c r="F13"/>
      <c r="G13"/>
      <c r="H13"/>
      <c r="I13"/>
      <c r="J13"/>
      <c r="K13"/>
      <c r="L13"/>
      <c r="M13" s="222"/>
      <c r="N13" s="222"/>
      <c r="O13" s="222"/>
      <c r="P13" s="222"/>
    </row>
    <row r="14" spans="1:16" x14ac:dyDescent="0.2">
      <c r="A14"/>
      <c r="B14" s="204" t="s">
        <v>306</v>
      </c>
      <c r="C14" s="202"/>
      <c r="D14" s="388"/>
      <c r="E14"/>
      <c r="F14"/>
      <c r="G14"/>
      <c r="H14"/>
      <c r="I14"/>
      <c r="J14"/>
      <c r="K14"/>
      <c r="L14"/>
      <c r="M14" s="55"/>
      <c r="N14" s="55"/>
      <c r="O14" s="55"/>
      <c r="P14" s="223"/>
    </row>
    <row r="15" spans="1:16" x14ac:dyDescent="0.2">
      <c r="A15"/>
      <c r="B15" t="s">
        <v>293</v>
      </c>
      <c r="C15" s="202" t="s">
        <v>324</v>
      </c>
      <c r="D15" s="388" t="s">
        <v>324</v>
      </c>
      <c r="E15"/>
      <c r="F15"/>
      <c r="G15"/>
      <c r="H15"/>
      <c r="I15"/>
      <c r="J15"/>
      <c r="K15"/>
      <c r="L15"/>
      <c r="M15" s="223"/>
      <c r="N15" s="223"/>
      <c r="O15" s="223"/>
      <c r="P15" s="223"/>
    </row>
    <row r="16" spans="1:16" x14ac:dyDescent="0.2">
      <c r="A16"/>
      <c r="B16"/>
      <c r="C16" s="202"/>
      <c r="D16" s="388"/>
      <c r="E16"/>
      <c r="F16"/>
      <c r="G16"/>
      <c r="H16"/>
      <c r="I16"/>
      <c r="J16"/>
      <c r="K16"/>
      <c r="L16"/>
      <c r="M16" s="223"/>
      <c r="N16" s="223"/>
      <c r="O16" s="223"/>
      <c r="P16" s="223"/>
    </row>
    <row r="17" spans="1:16" x14ac:dyDescent="0.2">
      <c r="A17"/>
      <c r="B17" s="204" t="s">
        <v>307</v>
      </c>
      <c r="C17" s="202"/>
      <c r="D17" s="388"/>
      <c r="E17"/>
      <c r="F17"/>
      <c r="G17"/>
      <c r="H17"/>
      <c r="I17"/>
      <c r="J17"/>
      <c r="K17"/>
      <c r="L17"/>
      <c r="M17" s="223"/>
      <c r="N17" s="223"/>
      <c r="O17" s="223"/>
      <c r="P17" s="223"/>
    </row>
    <row r="18" spans="1:16" x14ac:dyDescent="0.2">
      <c r="A18"/>
      <c r="B18" t="s">
        <v>293</v>
      </c>
      <c r="C18" s="202" t="s">
        <v>292</v>
      </c>
      <c r="D18" s="388" t="s">
        <v>292</v>
      </c>
      <c r="E18"/>
      <c r="F18"/>
      <c r="G18"/>
      <c r="H18"/>
      <c r="I18"/>
      <c r="J18"/>
      <c r="K18"/>
      <c r="L18"/>
      <c r="M18" s="223"/>
      <c r="N18" s="223"/>
      <c r="O18" s="223"/>
      <c r="P18" s="223"/>
    </row>
    <row r="19" spans="1:16" x14ac:dyDescent="0.2">
      <c r="A19"/>
      <c r="B19" s="204" t="s">
        <v>41</v>
      </c>
      <c r="C19" s="205" t="s">
        <v>294</v>
      </c>
      <c r="D19" s="205" t="s">
        <v>540</v>
      </c>
      <c r="E19"/>
      <c r="F19"/>
      <c r="G19"/>
      <c r="H19"/>
      <c r="I19"/>
      <c r="J19"/>
      <c r="K19"/>
      <c r="L19"/>
    </row>
  </sheetData>
  <mergeCells count="2">
    <mergeCell ref="C1:F1"/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Címrend</vt:lpstr>
      <vt:lpstr>Bevétel 2019</vt:lpstr>
      <vt:lpstr>Kiadás 2019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Konyvelo</cp:lastModifiedBy>
  <cp:revision>0</cp:revision>
  <cp:lastPrinted>2020-08-05T14:42:31Z</cp:lastPrinted>
  <dcterms:created xsi:type="dcterms:W3CDTF">2017-02-15T10:01:31Z</dcterms:created>
  <dcterms:modified xsi:type="dcterms:W3CDTF">2020-08-05T14:44:25Z</dcterms:modified>
</cp:coreProperties>
</file>