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8800" windowHeight="11700" tabRatio="749" activeTab="1"/>
  </bookViews>
  <sheets>
    <sheet name="6. sz. mell" sheetId="1" r:id="rId1"/>
    <sheet name="7. sz. mell" sheetId="2" r:id="rId2"/>
  </sheets>
  <definedNames/>
  <calcPr fullCalcOnLoad="1"/>
</workbook>
</file>

<file path=xl/sharedStrings.xml><?xml version="1.0" encoding="utf-8"?>
<sst xmlns="http://schemas.openxmlformats.org/spreadsheetml/2006/main" count="143" uniqueCount="122">
  <si>
    <t>MEGNEVEZÉS</t>
  </si>
  <si>
    <t xml:space="preserve">Társasházak támogatása  </t>
  </si>
  <si>
    <t>Kölcsönnyújtás lakásvásárláshoz,felújításhoz,helyi támogatás</t>
  </si>
  <si>
    <t>Belváros-Lipótváros Önkormányzata felújítási kiadásainak részletezése</t>
  </si>
  <si>
    <t>Belváros-Lipótváros Önkormányzata felhalmozási kiadásainak részletezése</t>
  </si>
  <si>
    <t>I.</t>
  </si>
  <si>
    <t>Egyházi Épületekért Közalapítvány támogatása</t>
  </si>
  <si>
    <t>II.</t>
  </si>
  <si>
    <t>III.</t>
  </si>
  <si>
    <t>Torockó-Énlaka értékvédő program támogatása</t>
  </si>
  <si>
    <t>Rendkívüli társasházi támogatás</t>
  </si>
  <si>
    <t>1.</t>
  </si>
  <si>
    <t>2.</t>
  </si>
  <si>
    <t>Felhalmozási finanszírozási kiadások</t>
  </si>
  <si>
    <t>Felhalmozási finanszírozási kiadások összesen</t>
  </si>
  <si>
    <t>Mindösszesen: (I.+II.+III.)</t>
  </si>
  <si>
    <t>Kölcsönnyújtás összesen:</t>
  </si>
  <si>
    <t>Összesen</t>
  </si>
  <si>
    <t>Összesen:</t>
  </si>
  <si>
    <t>Felhalmozási kiadások összesen:</t>
  </si>
  <si>
    <t>Felhalmozási célú pénzeszközátadás ÁH-n kívűlre összesen:</t>
  </si>
  <si>
    <t>Felújítások összesen:</t>
  </si>
  <si>
    <t>Ward Mária Iskola támogatása</t>
  </si>
  <si>
    <t>Felhalmozási célú céltartalék</t>
  </si>
  <si>
    <t>3.</t>
  </si>
  <si>
    <t>Felhalmozási célú tartalék összesen</t>
  </si>
  <si>
    <t>Felhalmozási célú kölcsön nyújtása</t>
  </si>
  <si>
    <t>6.számú melléklet</t>
  </si>
  <si>
    <t>ezer Ft-ban</t>
  </si>
  <si>
    <t>Szent István tér mélygarázs vételár hátralék</t>
  </si>
  <si>
    <t xml:space="preserve">      -Pályázat kerékpár tároló elhelyezésére</t>
  </si>
  <si>
    <t xml:space="preserve">      -Zöldpályázat belső udvarokhoz</t>
  </si>
  <si>
    <t>Egyéb felhalmozási kiadások összesen (1.+2.+3)</t>
  </si>
  <si>
    <t>Polgármesteri Hivatal tárgyi eszköz beszerzés</t>
  </si>
  <si>
    <t>Parkolási tevékenységhez kapcsolódó tárgyi eszköz beszerzés</t>
  </si>
  <si>
    <t>Bérletijog közös megegyezéssel történő megszüntetése</t>
  </si>
  <si>
    <t>Közterület-felügyelet beruházásai</t>
  </si>
  <si>
    <t>BLESZ beruházásai</t>
  </si>
  <si>
    <t>Kémények és kapcsolódó fűtés felújítása</t>
  </si>
  <si>
    <t>BLESZ felújításai</t>
  </si>
  <si>
    <t>Áthúzódó kötelezettségek</t>
  </si>
  <si>
    <t>Kölcsönnyújtás lakásvásárláshoz,felújításhoz,helyi támogatás áthúzódó</t>
  </si>
  <si>
    <t>Áthúzódó kötelezettségek összesen:</t>
  </si>
  <si>
    <t>City Tv támogatása</t>
  </si>
  <si>
    <t>Intézmények beruházás</t>
  </si>
  <si>
    <t>7. számú melléklet</t>
  </si>
  <si>
    <t>Padfelújítás - Károlyi kert</t>
  </si>
  <si>
    <t>Váza, dézsa beszerzése</t>
  </si>
  <si>
    <t>Honvéd tér - játszószer beszerzés</t>
  </si>
  <si>
    <t>Udvari homlokzat részleges felújítása (Nádor u. 18.)</t>
  </si>
  <si>
    <t>Óvoda kazánház átalakítása, óvodának önálló kazánház kialakítása (József Attila u. 18.)</t>
  </si>
  <si>
    <t>Tető, homlokzat felújítás Belvárosi Piac</t>
  </si>
  <si>
    <t>Balatonszepezd szezon előtti felújtás</t>
  </si>
  <si>
    <t>Balatonszepezd kosaras hinta kiépítése</t>
  </si>
  <si>
    <t>Balatonfenyves szezon előtti felújtás</t>
  </si>
  <si>
    <t>Balatonfenyves játszótér kialakítása</t>
  </si>
  <si>
    <t>Balatonfenyves ülőgarnitúrák cseréje diák részen, régiek felújítása</t>
  </si>
  <si>
    <t>Balatonfenyves légkondiciónáló ebédlőbe, diák apartmanokba</t>
  </si>
  <si>
    <t>Balatonfenyves tekepálya teljes átépítése - bowling pálya kialakítása</t>
  </si>
  <si>
    <t>Hold u. 15. felújítása</t>
  </si>
  <si>
    <t>Intézményi konyhák elektromos bővítése</t>
  </si>
  <si>
    <t>Bástya u. 4-6, Intézmények fűtési rendszerének szétválasztása, önálló rendszerek kiépítése:</t>
  </si>
  <si>
    <t>Podmaniczky Frigyes tér megújítása</t>
  </si>
  <si>
    <t>Vörösmarty tér és környékének megújítása</t>
  </si>
  <si>
    <t>Vadász u. 30. szám alatt létesítendő Belvárosi Sportközpont kialakítása</t>
  </si>
  <si>
    <t>József nádor tér felszín rendezése födémterhelés</t>
  </si>
  <si>
    <t>Közterület-felügyelet felújításai</t>
  </si>
  <si>
    <t>Vadász u.- Nagysándor J u. megújítása</t>
  </si>
  <si>
    <t>Bástya u. 1- 11. telek vételár és kapcsolódó költségek</t>
  </si>
  <si>
    <t>József nádor tér felszín rendezése</t>
  </si>
  <si>
    <t>Vadász u. 30. szám alatt létesítendő Belvárosi Sportközpont kialakítása műszaki bonyolítása és műszaki ellenőrzése</t>
  </si>
  <si>
    <t>Vadász u. és Nagysándor J. u. megújítása</t>
  </si>
  <si>
    <t>Társasházak támogatása  áthúzódó</t>
  </si>
  <si>
    <t>2019. év</t>
  </si>
  <si>
    <t>Tulajdoni hányad alapján célbefizetés, lakás és nem lakás célú helységek esetén</t>
  </si>
  <si>
    <t>Bérbeszámítás (bérlő általi felújítás esetén)</t>
  </si>
  <si>
    <t>Veres Pálné Gimnázium, Intézmények fűtési rendszerének szétválasztása, önálló rendszerek kiépítése</t>
  </si>
  <si>
    <t>Balassi Bálint u. 9- 11. szám alatt létesítendő idősek klubja kialakítása</t>
  </si>
  <si>
    <t>BL Városüzemeltető Kft eszközbeszerzés támogatása</t>
  </si>
  <si>
    <t>Eredeti</t>
  </si>
  <si>
    <t>Módosított</t>
  </si>
  <si>
    <t>Társasházak felújítása</t>
  </si>
  <si>
    <t>Alkotmány u. 19. V. em. 1. lakás nyílászáróinak cseréje</t>
  </si>
  <si>
    <t>Balatonfenyves- szezonkezdés</t>
  </si>
  <si>
    <t>Vadász u. 11-13. nyugdíjasházi lakások felújítása (13 db)</t>
  </si>
  <si>
    <t>Vadász u. 17. II. em. 10. lakás rendeltetésszerű használatba hozatala</t>
  </si>
  <si>
    <t>Nagysándor József u. 2.III,5. sz alatti ingatlan rendeltetésszerű használatra alakamas állapotba hozatala</t>
  </si>
  <si>
    <t>Báthory u. 3. III,15 szám alatti ingatlan rendeltetésszerű használatra alkalmas állapotba hozatala</t>
  </si>
  <si>
    <t>1056 Budapest, Molnár utca 31. Fszt. 5. szám alatti lakás rendeltetésszerű használatba hozatala</t>
  </si>
  <si>
    <t>Nádor u. 18. utcai homlokzatokon lévő erkélyek felújítása</t>
  </si>
  <si>
    <t>Bank utca megújítása a Podmaniczky tér és a Sas utca között projekt tervezése és műszaki lebonyolítása</t>
  </si>
  <si>
    <t>Erzsébet tér 3. és József nádor tér 10. sz. közterületi passzázs rekonsturkciója és az alatta lévő födém megerősítése</t>
  </si>
  <si>
    <t>Déli Belváros megújítása III. ütem (Reáltanoda u., Magyar u., Szép u., Ferenczy u.)</t>
  </si>
  <si>
    <t>Bárczy István utca megújítása projekt tervezési és műszaki lebonyolítási munkái</t>
  </si>
  <si>
    <t>Régiposta u megújítása projet tervezése és műszaki lebonyolítása</t>
  </si>
  <si>
    <t>Településfejlesztési Koncepció és Megalapozó Vizsgálat, Integrált Városfejlesztési Stratégia, Örökségvédelmi Hatástanulmány elkészítése</t>
  </si>
  <si>
    <t>Mérleg u. 9. "Belvárosi Közösségi Tér" intézmény kialakítása III. ütem</t>
  </si>
  <si>
    <t>Déli Belváros megújítása II. ütem (Váci u. és környéke, Nyáry Pál u., Sörház u., Pintér u., Havas u.)</t>
  </si>
  <si>
    <t>Belvárosi Piac fűtési rendszer kialakítása</t>
  </si>
  <si>
    <t>Belvárosi Piac áram bővítés</t>
  </si>
  <si>
    <t>Belvárosi Piac légtechnika</t>
  </si>
  <si>
    <t>Kerületi Építési Szabályzat</t>
  </si>
  <si>
    <t>Konyhatechnológiai és előkészítő gépek beszerzése</t>
  </si>
  <si>
    <t>Nádor u. 36. I. emeleti irodákba 7 db split klíma telepítése</t>
  </si>
  <si>
    <t>Kántor Lajos emléktábla</t>
  </si>
  <si>
    <t>Elektromos és vízmérők felszerelése</t>
  </si>
  <si>
    <t>Rendkívüli társasházi támogatás áthúzódó</t>
  </si>
  <si>
    <t xml:space="preserve">      -Pályázat kerékpár tároló elhelyezésére áthúzódó</t>
  </si>
  <si>
    <t xml:space="preserve">      -Zöldpályázat belső udvarokhoz áthúzódó</t>
  </si>
  <si>
    <t>Bérletijog közös megegyezéssel történő megszüntetése áthúzódó</t>
  </si>
  <si>
    <t>Aranytíz Kft támogatása áthúzódó</t>
  </si>
  <si>
    <t>Egyházak, társadalmi és civil szervezetek, valamint alapítványok felhalmozási célú támogatása áthúzódó</t>
  </si>
  <si>
    <t>Kerületi nyugdíjas klubokba, intézményekbe történő eszközbeszerzése</t>
  </si>
  <si>
    <t>Déli- Belváros Megújítása II. ütem beruházás kivitelezés, pótmunka</t>
  </si>
  <si>
    <t>Honvéd téren terraway burkolat kialakítása</t>
  </si>
  <si>
    <t>Közlekedési rendszer tanulménytervének felülvizsgálata</t>
  </si>
  <si>
    <t>Hercegprímás u. 19.  III. em. 35. lakás rendeltetésszerű használatba hozatala</t>
  </si>
  <si>
    <t>Bástya utcai óvoda melegítő konyhájának felújítása</t>
  </si>
  <si>
    <t>Károly kertben, Honvéd téren gyepszőnyeg fektetése, felújítása</t>
  </si>
  <si>
    <t>Honvéd parkban kutyafuttató felújítása</t>
  </si>
  <si>
    <t>Vadász u. 11-13. nyugdíjasházi lakások felújítása, 10 lakás felújítása</t>
  </si>
  <si>
    <t>B-L Sportközpont Kft törzstőke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</si>
</sst>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Ft&quot;"/>
    <numFmt numFmtId="173" formatCode="#,##0.0"/>
    <numFmt numFmtId="174" formatCode="#,##0.00\ &quot;Ft&quot;"/>
    <numFmt numFmtId="175" formatCode="#,##0.0\ &quot;Ft&quot;"/>
    <numFmt numFmtId="176" formatCode="[$-40E]yyyy\.\ mmmm\ d\."/>
    <numFmt numFmtId="177" formatCode="[$-40E]General"/>
    <numFmt numFmtId="178" formatCode="[$-40E]yyyy\.\ mmmm\ d\.\,\ dddd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8"/>
      <name val="Arial CE"/>
      <family val="0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0" fontId="6" fillId="0" borderId="0">
      <alignment/>
      <protection/>
    </xf>
    <xf numFmtId="177" fontId="35" fillId="0" borderId="0" applyBorder="0" applyProtection="0">
      <alignment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5" fillId="0" borderId="14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3" fillId="32" borderId="21" xfId="0" applyFont="1" applyFill="1" applyBorder="1" applyAlignment="1">
      <alignment vertical="center"/>
    </xf>
    <xf numFmtId="3" fontId="3" fillId="32" borderId="22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vertical="center" wrapText="1"/>
    </xf>
    <xf numFmtId="3" fontId="5" fillId="0" borderId="26" xfId="0" applyNumberFormat="1" applyFont="1" applyBorder="1" applyAlignment="1">
      <alignment vertical="center" wrapText="1"/>
    </xf>
    <xf numFmtId="3" fontId="5" fillId="0" borderId="27" xfId="0" applyNumberFormat="1" applyFont="1" applyBorder="1" applyAlignment="1">
      <alignment vertical="center" wrapText="1"/>
    </xf>
    <xf numFmtId="3" fontId="5" fillId="0" borderId="28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0" fontId="5" fillId="0" borderId="29" xfId="0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vertical="center" wrapText="1"/>
    </xf>
    <xf numFmtId="0" fontId="45" fillId="0" borderId="17" xfId="0" applyFont="1" applyFill="1" applyBorder="1" applyAlignment="1">
      <alignment vertical="center" wrapText="1"/>
    </xf>
    <xf numFmtId="3" fontId="5" fillId="0" borderId="30" xfId="0" applyNumberFormat="1" applyFont="1" applyFill="1" applyBorder="1" applyAlignment="1">
      <alignment vertical="center" wrapText="1"/>
    </xf>
    <xf numFmtId="3" fontId="5" fillId="0" borderId="2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4" xfId="0" applyNumberFormat="1" applyFont="1" applyBorder="1" applyAlignment="1">
      <alignment vertical="center" wrapText="1"/>
    </xf>
    <xf numFmtId="3" fontId="5" fillId="0" borderId="31" xfId="0" applyNumberFormat="1" applyFont="1" applyBorder="1" applyAlignment="1">
      <alignment vertical="center" wrapText="1"/>
    </xf>
    <xf numFmtId="3" fontId="5" fillId="0" borderId="32" xfId="0" applyNumberFormat="1" applyFont="1" applyBorder="1" applyAlignment="1">
      <alignment vertical="center" wrapText="1"/>
    </xf>
    <xf numFmtId="0" fontId="5" fillId="0" borderId="31" xfId="0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0" fontId="5" fillId="0" borderId="33" xfId="0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172" fontId="5" fillId="0" borderId="10" xfId="0" applyNumberFormat="1" applyFont="1" applyFill="1" applyBorder="1" applyAlignment="1">
      <alignment vertical="center"/>
    </xf>
    <xf numFmtId="3" fontId="5" fillId="0" borderId="30" xfId="40" applyNumberFormat="1" applyFont="1" applyBorder="1" applyAlignment="1">
      <alignment vertical="center"/>
      <protection/>
    </xf>
    <xf numFmtId="0" fontId="45" fillId="0" borderId="31" xfId="0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40" applyNumberFormat="1" applyFont="1" applyBorder="1" applyAlignment="1">
      <alignment vertical="center"/>
      <protection/>
    </xf>
    <xf numFmtId="3" fontId="5" fillId="0" borderId="10" xfId="40" applyNumberFormat="1" applyFont="1" applyBorder="1" applyAlignment="1">
      <alignment vertical="center"/>
      <protection/>
    </xf>
    <xf numFmtId="0" fontId="5" fillId="0" borderId="24" xfId="0" applyFont="1" applyBorder="1" applyAlignment="1">
      <alignment vertical="center"/>
    </xf>
    <xf numFmtId="3" fontId="5" fillId="0" borderId="35" xfId="0" applyNumberFormat="1" applyFont="1" applyBorder="1" applyAlignment="1">
      <alignment vertical="center" wrapText="1"/>
    </xf>
    <xf numFmtId="3" fontId="5" fillId="0" borderId="26" xfId="0" applyNumberFormat="1" applyFont="1" applyFill="1" applyBorder="1" applyAlignment="1">
      <alignment vertical="center"/>
    </xf>
    <xf numFmtId="49" fontId="5" fillId="0" borderId="10" xfId="0" applyNumberFormat="1" applyFont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3" fontId="46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3" fontId="45" fillId="0" borderId="0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45" fillId="0" borderId="34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3" fontId="45" fillId="0" borderId="34" xfId="0" applyNumberFormat="1" applyFont="1" applyFill="1" applyBorder="1" applyAlignment="1">
      <alignment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Excel Built-in Normal 1" xfId="41"/>
    <cellStyle name="Comma" xfId="42"/>
    <cellStyle name="Comma [0]" xfId="43"/>
    <cellStyle name="Figyelmezteté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="80" zoomScaleNormal="80" zoomScalePageLayoutView="0" workbookViewId="0" topLeftCell="A1">
      <selection activeCell="B46" sqref="B46"/>
    </sheetView>
  </sheetViews>
  <sheetFormatPr defaultColWidth="9.00390625" defaultRowHeight="12.75"/>
  <cols>
    <col min="1" max="1" width="6.875" style="1" customWidth="1"/>
    <col min="2" max="2" width="88.875" style="2" bestFit="1" customWidth="1"/>
    <col min="3" max="3" width="12.375" style="2" customWidth="1"/>
    <col min="4" max="4" width="11.00390625" style="2" bestFit="1" customWidth="1"/>
    <col min="5" max="10" width="9.125" style="3" customWidth="1"/>
    <col min="11" max="16384" width="9.125" style="2" customWidth="1"/>
  </cols>
  <sheetData>
    <row r="1" ht="12.75">
      <c r="D1" s="5" t="s">
        <v>27</v>
      </c>
    </row>
    <row r="3" spans="2:4" ht="12.75">
      <c r="B3" s="85" t="s">
        <v>3</v>
      </c>
      <c r="C3" s="85"/>
      <c r="D3" s="85"/>
    </row>
    <row r="4" spans="2:4" ht="12.75">
      <c r="B4" s="85" t="s">
        <v>73</v>
      </c>
      <c r="C4" s="85"/>
      <c r="D4" s="85"/>
    </row>
    <row r="5" ht="12.75">
      <c r="B5" s="4"/>
    </row>
    <row r="6" ht="13.5" thickBot="1">
      <c r="D6" s="5" t="s">
        <v>28</v>
      </c>
    </row>
    <row r="7" spans="2:4" ht="30" customHeight="1" thickBot="1">
      <c r="B7" s="18" t="s">
        <v>0</v>
      </c>
      <c r="C7" s="30" t="s">
        <v>79</v>
      </c>
      <c r="D7" s="30" t="s">
        <v>80</v>
      </c>
    </row>
    <row r="8" spans="2:4" ht="12.75">
      <c r="B8" s="61" t="s">
        <v>81</v>
      </c>
      <c r="C8" s="52"/>
      <c r="D8" s="52">
        <f>23394+10467</f>
        <v>33861</v>
      </c>
    </row>
    <row r="9" spans="2:4" ht="12.75">
      <c r="B9" s="59" t="s">
        <v>74</v>
      </c>
      <c r="C9" s="53"/>
      <c r="D9" s="53">
        <f>23+870+533+154+3472+15+105+1230+1155+2743+739+615+1</f>
        <v>11655</v>
      </c>
    </row>
    <row r="10" spans="2:4" ht="12.75">
      <c r="B10" s="36" t="s">
        <v>38</v>
      </c>
      <c r="C10" s="53"/>
      <c r="D10" s="53">
        <f>598+4295+1747+962+711+1009+653+337+599+1</f>
        <v>10912</v>
      </c>
    </row>
    <row r="11" spans="2:4" ht="12.75">
      <c r="B11" s="62" t="s">
        <v>82</v>
      </c>
      <c r="C11" s="55"/>
      <c r="D11" s="55">
        <v>4595</v>
      </c>
    </row>
    <row r="12" spans="2:4" ht="12.75">
      <c r="B12" s="63" t="s">
        <v>83</v>
      </c>
      <c r="C12" s="55"/>
      <c r="D12" s="55">
        <v>4600</v>
      </c>
    </row>
    <row r="13" spans="2:4" ht="12.75">
      <c r="B13" s="64" t="s">
        <v>84</v>
      </c>
      <c r="C13" s="55"/>
      <c r="D13" s="55">
        <v>22684</v>
      </c>
    </row>
    <row r="14" spans="2:4" ht="12.75">
      <c r="B14" s="23" t="s">
        <v>85</v>
      </c>
      <c r="C14" s="55"/>
      <c r="D14" s="55">
        <v>3104</v>
      </c>
    </row>
    <row r="15" spans="2:4" ht="12.75">
      <c r="B15" s="23" t="s">
        <v>86</v>
      </c>
      <c r="C15" s="55"/>
      <c r="D15" s="55">
        <v>7933</v>
      </c>
    </row>
    <row r="16" spans="2:7" ht="12.75">
      <c r="B16" s="23" t="s">
        <v>87</v>
      </c>
      <c r="C16" s="53"/>
      <c r="D16" s="53">
        <v>9474</v>
      </c>
      <c r="G16" s="81"/>
    </row>
    <row r="17" spans="2:4" ht="12.75">
      <c r="B17" s="23" t="s">
        <v>88</v>
      </c>
      <c r="C17" s="53"/>
      <c r="D17" s="53">
        <v>1276</v>
      </c>
    </row>
    <row r="18" spans="2:4" ht="13.5" thickBot="1">
      <c r="B18" s="23" t="s">
        <v>89</v>
      </c>
      <c r="C18" s="53"/>
      <c r="D18" s="53">
        <v>25000</v>
      </c>
    </row>
    <row r="19" spans="2:4" ht="13.5" thickBot="1">
      <c r="B19" s="65" t="s">
        <v>42</v>
      </c>
      <c r="C19" s="47">
        <v>0</v>
      </c>
      <c r="D19" s="47">
        <f>SUM(D8:D18)</f>
        <v>135094</v>
      </c>
    </row>
    <row r="20" spans="2:4" ht="12.75">
      <c r="B20" s="59" t="s">
        <v>74</v>
      </c>
      <c r="C20" s="60">
        <v>40000</v>
      </c>
      <c r="D20" s="60">
        <v>40000</v>
      </c>
    </row>
    <row r="21" spans="2:4" ht="12.75">
      <c r="B21" s="48" t="s">
        <v>75</v>
      </c>
      <c r="C21" s="6">
        <v>8000</v>
      </c>
      <c r="D21" s="6">
        <v>8000</v>
      </c>
    </row>
    <row r="22" spans="2:4" ht="12.75">
      <c r="B22" s="36" t="s">
        <v>38</v>
      </c>
      <c r="C22" s="6">
        <v>30000</v>
      </c>
      <c r="D22" s="6">
        <v>30000</v>
      </c>
    </row>
    <row r="23" spans="2:4" ht="12.75">
      <c r="B23" s="36" t="s">
        <v>39</v>
      </c>
      <c r="C23" s="7">
        <v>20600</v>
      </c>
      <c r="D23" s="7">
        <f>20600+1724</f>
        <v>22324</v>
      </c>
    </row>
    <row r="24" spans="2:4" ht="12.75">
      <c r="B24" s="7" t="s">
        <v>66</v>
      </c>
      <c r="C24" s="6">
        <v>32000</v>
      </c>
      <c r="D24" s="6">
        <v>32000</v>
      </c>
    </row>
    <row r="25" spans="1:4" ht="12.75">
      <c r="A25" s="2"/>
      <c r="B25" s="37" t="s">
        <v>46</v>
      </c>
      <c r="C25" s="38">
        <v>8890</v>
      </c>
      <c r="D25" s="38">
        <v>8890</v>
      </c>
    </row>
    <row r="26" spans="1:4" ht="12.75">
      <c r="A26" s="2"/>
      <c r="B26" s="37" t="s">
        <v>49</v>
      </c>
      <c r="C26" s="38">
        <v>25000</v>
      </c>
      <c r="D26" s="38">
        <v>25000</v>
      </c>
    </row>
    <row r="27" spans="1:4" ht="12.75">
      <c r="A27" s="2"/>
      <c r="B27" s="37" t="s">
        <v>51</v>
      </c>
      <c r="C27" s="38">
        <v>14000</v>
      </c>
      <c r="D27" s="38">
        <v>14000</v>
      </c>
    </row>
    <row r="28" spans="1:4" ht="12.75">
      <c r="A28" s="2"/>
      <c r="B28" s="37" t="s">
        <v>52</v>
      </c>
      <c r="C28" s="38">
        <v>15240</v>
      </c>
      <c r="D28" s="38">
        <v>15240</v>
      </c>
    </row>
    <row r="29" spans="1:4" ht="12.75">
      <c r="A29" s="2"/>
      <c r="B29" s="37" t="s">
        <v>54</v>
      </c>
      <c r="C29" s="38">
        <f>14580+3100</f>
        <v>17680</v>
      </c>
      <c r="D29" s="38">
        <f>14580+3100+6600</f>
        <v>24280</v>
      </c>
    </row>
    <row r="30" spans="1:4" ht="12.75">
      <c r="A30" s="2"/>
      <c r="B30" s="37" t="s">
        <v>56</v>
      </c>
      <c r="C30" s="38">
        <v>2540</v>
      </c>
      <c r="D30" s="38">
        <v>2540</v>
      </c>
    </row>
    <row r="31" spans="2:4" ht="12.75">
      <c r="B31" s="37" t="s">
        <v>59</v>
      </c>
      <c r="C31" s="38">
        <v>10000</v>
      </c>
      <c r="D31" s="38">
        <v>10000</v>
      </c>
    </row>
    <row r="32" spans="2:4" ht="12.75">
      <c r="B32" s="61" t="s">
        <v>81</v>
      </c>
      <c r="C32" s="38"/>
      <c r="D32" s="38">
        <f>64327+4888</f>
        <v>69215</v>
      </c>
    </row>
    <row r="33" spans="2:4" ht="15">
      <c r="B33" s="78" t="s">
        <v>116</v>
      </c>
      <c r="C33" s="80"/>
      <c r="D33" s="78">
        <v>4729</v>
      </c>
    </row>
    <row r="34" spans="2:4" ht="15">
      <c r="B34" s="78" t="s">
        <v>117</v>
      </c>
      <c r="C34" s="80"/>
      <c r="D34" s="78">
        <v>6000</v>
      </c>
    </row>
    <row r="35" spans="2:4" ht="15">
      <c r="B35" s="80" t="s">
        <v>118</v>
      </c>
      <c r="C35" s="80"/>
      <c r="D35" s="78">
        <v>43500</v>
      </c>
    </row>
    <row r="36" spans="2:4" ht="15">
      <c r="B36" s="80" t="s">
        <v>119</v>
      </c>
      <c r="C36" s="80"/>
      <c r="D36" s="78">
        <v>7000</v>
      </c>
    </row>
    <row r="37" spans="2:4" ht="15">
      <c r="B37" s="80" t="s">
        <v>120</v>
      </c>
      <c r="C37" s="80"/>
      <c r="D37" s="78">
        <v>28081</v>
      </c>
    </row>
    <row r="38" spans="2:4" ht="13.5" thickBot="1">
      <c r="B38" s="57"/>
      <c r="C38" s="58"/>
      <c r="D38" s="58"/>
    </row>
    <row r="39" spans="2:4" ht="13.5" thickBot="1">
      <c r="B39" s="9" t="s">
        <v>18</v>
      </c>
      <c r="C39" s="10">
        <f>SUM(C20:C38)</f>
        <v>223950</v>
      </c>
      <c r="D39" s="10">
        <f>SUM(D20:D38)</f>
        <v>390799</v>
      </c>
    </row>
    <row r="40" spans="2:4" ht="13.5" thickBot="1">
      <c r="B40" s="9" t="s">
        <v>21</v>
      </c>
      <c r="C40" s="10">
        <f>+C39</f>
        <v>223950</v>
      </c>
      <c r="D40" s="10">
        <f>D19+D39</f>
        <v>525893</v>
      </c>
    </row>
    <row r="42" spans="3:4" ht="12.75">
      <c r="C42" s="3"/>
      <c r="D42" s="82"/>
    </row>
    <row r="43" spans="3:4" ht="12.75">
      <c r="C43" s="3"/>
      <c r="D43" s="82"/>
    </row>
    <row r="44" spans="3:4" ht="12.75">
      <c r="C44" s="3"/>
      <c r="D44" s="82"/>
    </row>
    <row r="45" spans="3:4" ht="12.75">
      <c r="C45" s="3"/>
      <c r="D45" s="3"/>
    </row>
    <row r="46" spans="3:4" ht="12.75">
      <c r="C46" s="3"/>
      <c r="D46" s="3"/>
    </row>
    <row r="47" spans="3:4" ht="12.75">
      <c r="C47" s="3"/>
      <c r="D47" s="3"/>
    </row>
    <row r="48" spans="3:4" ht="12.75">
      <c r="C48" s="3"/>
      <c r="D48" s="3"/>
    </row>
    <row r="49" spans="3:4" ht="12.75">
      <c r="C49" s="3"/>
      <c r="D49" s="3"/>
    </row>
  </sheetData>
  <sheetProtection/>
  <mergeCells count="2">
    <mergeCell ref="B3:D3"/>
    <mergeCell ref="B4:D4"/>
  </mergeCells>
  <printOptions horizontalCentered="1"/>
  <pageMargins left="0.2362204724409449" right="0.629921259842519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tabSelected="1" zoomScale="80" zoomScaleNormal="80" zoomScalePageLayoutView="0" workbookViewId="0" topLeftCell="A52">
      <selection activeCell="J79" sqref="J79"/>
    </sheetView>
  </sheetViews>
  <sheetFormatPr defaultColWidth="9.00390625" defaultRowHeight="12.75"/>
  <cols>
    <col min="1" max="1" width="9.125" style="2" customWidth="1"/>
    <col min="2" max="2" width="5.75390625" style="2" customWidth="1"/>
    <col min="3" max="3" width="85.875" style="2" customWidth="1"/>
    <col min="4" max="4" width="14.00390625" style="3" customWidth="1"/>
    <col min="5" max="5" width="11.25390625" style="2" bestFit="1" customWidth="1"/>
    <col min="6" max="16384" width="9.125" style="2" customWidth="1"/>
  </cols>
  <sheetData>
    <row r="1" spans="1:5" ht="12.75">
      <c r="A1" s="1"/>
      <c r="E1" s="5" t="s">
        <v>45</v>
      </c>
    </row>
    <row r="3" spans="2:5" ht="12.75">
      <c r="B3" s="85" t="s">
        <v>4</v>
      </c>
      <c r="C3" s="85"/>
      <c r="D3" s="85"/>
      <c r="E3" s="85"/>
    </row>
    <row r="4" spans="2:5" ht="12.75">
      <c r="B4" s="85" t="s">
        <v>73</v>
      </c>
      <c r="C4" s="85"/>
      <c r="D4" s="85"/>
      <c r="E4" s="85"/>
    </row>
    <row r="5" ht="13.5" thickBot="1">
      <c r="E5" s="5" t="s">
        <v>28</v>
      </c>
    </row>
    <row r="6" spans="2:5" ht="13.5" thickBot="1">
      <c r="B6" s="86" t="s">
        <v>0</v>
      </c>
      <c r="C6" s="87"/>
      <c r="D6" s="42" t="s">
        <v>79</v>
      </c>
      <c r="E6" s="42" t="s">
        <v>80</v>
      </c>
    </row>
    <row r="7" spans="2:5" ht="12.75">
      <c r="B7" s="41"/>
      <c r="C7" s="50" t="s">
        <v>69</v>
      </c>
      <c r="D7" s="52">
        <v>734229</v>
      </c>
      <c r="E7" s="43">
        <f>634504+8691</f>
        <v>643195</v>
      </c>
    </row>
    <row r="8" spans="2:5" ht="12.75">
      <c r="B8" s="41"/>
      <c r="C8" s="49" t="s">
        <v>64</v>
      </c>
      <c r="D8" s="53">
        <v>4491752</v>
      </c>
      <c r="E8" s="44">
        <f>4491752+66969</f>
        <v>4558721</v>
      </c>
    </row>
    <row r="9" spans="2:5" ht="25.5">
      <c r="B9" s="41"/>
      <c r="C9" s="49" t="s">
        <v>70</v>
      </c>
      <c r="D9" s="54">
        <v>159498</v>
      </c>
      <c r="E9" s="45">
        <f>168486-1</f>
        <v>168485</v>
      </c>
    </row>
    <row r="10" spans="2:5" ht="12.75">
      <c r="B10" s="41"/>
      <c r="C10" s="49" t="s">
        <v>63</v>
      </c>
      <c r="D10" s="55">
        <v>390510</v>
      </c>
      <c r="E10" s="46">
        <f>390510+18991-1</f>
        <v>409500</v>
      </c>
    </row>
    <row r="11" spans="2:5" ht="12.75">
      <c r="B11" s="41"/>
      <c r="C11" s="49" t="s">
        <v>77</v>
      </c>
      <c r="D11" s="55">
        <v>492617</v>
      </c>
      <c r="E11" s="46">
        <f>497501+2867-1</f>
        <v>500367</v>
      </c>
    </row>
    <row r="12" spans="2:5" ht="12.75">
      <c r="B12" s="41"/>
      <c r="C12" s="51" t="s">
        <v>71</v>
      </c>
      <c r="D12" s="55">
        <v>49512</v>
      </c>
      <c r="E12" s="46">
        <v>49512</v>
      </c>
    </row>
    <row r="13" spans="2:5" ht="27.75" customHeight="1">
      <c r="B13" s="41"/>
      <c r="C13" s="74" t="s">
        <v>90</v>
      </c>
      <c r="D13" s="53"/>
      <c r="E13" s="44">
        <v>153</v>
      </c>
    </row>
    <row r="14" spans="2:5" ht="25.5">
      <c r="B14" s="41"/>
      <c r="C14" s="66" t="s">
        <v>91</v>
      </c>
      <c r="D14" s="53"/>
      <c r="E14" s="44">
        <f>1689+960+1008</f>
        <v>3657</v>
      </c>
    </row>
    <row r="15" spans="2:5" ht="12.75">
      <c r="B15" s="41"/>
      <c r="C15" s="67" t="s">
        <v>93</v>
      </c>
      <c r="D15" s="53"/>
      <c r="E15" s="44">
        <f>2471+1430</f>
        <v>3901</v>
      </c>
    </row>
    <row r="16" spans="2:5" ht="12.75">
      <c r="B16" s="41"/>
      <c r="C16" s="67" t="s">
        <v>94</v>
      </c>
      <c r="D16" s="53"/>
      <c r="E16" s="44">
        <f>2059+4949</f>
        <v>7008</v>
      </c>
    </row>
    <row r="17" spans="2:5" ht="25.5">
      <c r="B17" s="41"/>
      <c r="C17" s="68" t="s">
        <v>95</v>
      </c>
      <c r="D17" s="53"/>
      <c r="E17" s="44">
        <f>591+464+48</f>
        <v>1103</v>
      </c>
    </row>
    <row r="18" spans="2:5" ht="12.75">
      <c r="B18" s="41"/>
      <c r="C18" s="36" t="s">
        <v>96</v>
      </c>
      <c r="D18" s="53"/>
      <c r="E18" s="44">
        <v>246</v>
      </c>
    </row>
    <row r="19" spans="2:5" ht="12.75">
      <c r="B19" s="41"/>
      <c r="C19" s="7" t="s">
        <v>97</v>
      </c>
      <c r="D19" s="53"/>
      <c r="E19" s="44">
        <f>48115+2357</f>
        <v>50472</v>
      </c>
    </row>
    <row r="20" spans="2:5" ht="12.75">
      <c r="B20" s="41"/>
      <c r="C20" s="7" t="s">
        <v>92</v>
      </c>
      <c r="D20" s="53"/>
      <c r="E20" s="44">
        <f>9269+77534+1245</f>
        <v>88048</v>
      </c>
    </row>
    <row r="21" spans="2:5" ht="12.75">
      <c r="B21" s="41"/>
      <c r="C21" s="69" t="s">
        <v>98</v>
      </c>
      <c r="D21" s="53"/>
      <c r="E21" s="44">
        <v>18400</v>
      </c>
    </row>
    <row r="22" spans="2:5" ht="12.75">
      <c r="B22" s="41"/>
      <c r="C22" s="70" t="s">
        <v>99</v>
      </c>
      <c r="D22" s="53"/>
      <c r="E22" s="44">
        <v>16800</v>
      </c>
    </row>
    <row r="23" spans="2:5" ht="12.75">
      <c r="B23" s="41"/>
      <c r="C23" s="70" t="s">
        <v>100</v>
      </c>
      <c r="D23" s="53"/>
      <c r="E23" s="44">
        <v>15000</v>
      </c>
    </row>
    <row r="24" spans="2:5" ht="12.75">
      <c r="B24" s="41"/>
      <c r="C24" s="7" t="s">
        <v>101</v>
      </c>
      <c r="D24" s="53"/>
      <c r="E24" s="44">
        <v>3104</v>
      </c>
    </row>
    <row r="25" spans="2:5" ht="12.75">
      <c r="B25" s="41"/>
      <c r="C25" s="23" t="s">
        <v>102</v>
      </c>
      <c r="D25" s="53"/>
      <c r="E25" s="44">
        <v>8192</v>
      </c>
    </row>
    <row r="26" spans="2:5" ht="12.75">
      <c r="B26" s="41"/>
      <c r="C26" s="23" t="s">
        <v>105</v>
      </c>
      <c r="D26" s="53"/>
      <c r="E26" s="44">
        <v>5465</v>
      </c>
    </row>
    <row r="27" spans="2:5" ht="12.75">
      <c r="B27" s="41"/>
      <c r="C27" s="7" t="s">
        <v>103</v>
      </c>
      <c r="D27" s="53"/>
      <c r="E27" s="44">
        <v>4953</v>
      </c>
    </row>
    <row r="28" spans="2:5" ht="13.5" thickBot="1">
      <c r="B28" s="41"/>
      <c r="C28" s="23" t="s">
        <v>104</v>
      </c>
      <c r="D28" s="53"/>
      <c r="E28" s="44">
        <v>200</v>
      </c>
    </row>
    <row r="29" spans="2:5" ht="13.5" thickBot="1">
      <c r="B29" s="41"/>
      <c r="C29" s="65" t="s">
        <v>42</v>
      </c>
      <c r="D29" s="47">
        <f>SUM(D7:D28)</f>
        <v>6318118</v>
      </c>
      <c r="E29" s="47">
        <f>SUM(E7:E28)</f>
        <v>6556482</v>
      </c>
    </row>
    <row r="30" spans="2:5" ht="12.75">
      <c r="B30" s="13"/>
      <c r="C30" s="31" t="s">
        <v>29</v>
      </c>
      <c r="D30" s="29">
        <v>13105</v>
      </c>
      <c r="E30" s="29">
        <v>13105</v>
      </c>
    </row>
    <row r="31" spans="2:5" ht="12.75">
      <c r="B31" s="13"/>
      <c r="C31" s="7" t="s">
        <v>34</v>
      </c>
      <c r="D31" s="6">
        <f>60000+20000</f>
        <v>80000</v>
      </c>
      <c r="E31" s="6">
        <f>60000+20000</f>
        <v>80000</v>
      </c>
    </row>
    <row r="32" spans="2:5" ht="12.75">
      <c r="B32" s="13"/>
      <c r="C32" s="7" t="s">
        <v>33</v>
      </c>
      <c r="D32" s="6">
        <v>10000</v>
      </c>
      <c r="E32" s="6">
        <f>10000+1961</f>
        <v>11961</v>
      </c>
    </row>
    <row r="33" spans="2:5" ht="12.75">
      <c r="B33" s="13"/>
      <c r="C33" s="7" t="s">
        <v>37</v>
      </c>
      <c r="D33" s="7">
        <v>93420</v>
      </c>
      <c r="E33" s="7">
        <f>93420+16034</f>
        <v>109454</v>
      </c>
    </row>
    <row r="34" spans="2:5" ht="12.75">
      <c r="B34" s="13"/>
      <c r="C34" s="7" t="s">
        <v>36</v>
      </c>
      <c r="D34" s="6">
        <v>20000</v>
      </c>
      <c r="E34" s="6">
        <v>20000</v>
      </c>
    </row>
    <row r="35" spans="2:5" ht="12.75">
      <c r="B35" s="13"/>
      <c r="C35" s="7" t="s">
        <v>44</v>
      </c>
      <c r="D35" s="6">
        <v>11295</v>
      </c>
      <c r="E35" s="6">
        <f>11295+90</f>
        <v>11385</v>
      </c>
    </row>
    <row r="36" spans="2:5" ht="12.75">
      <c r="B36" s="13"/>
      <c r="C36" s="23" t="s">
        <v>68</v>
      </c>
      <c r="D36" s="6">
        <f>650000+127600</f>
        <v>777600</v>
      </c>
      <c r="E36" s="6">
        <f>650000+127600</f>
        <v>777600</v>
      </c>
    </row>
    <row r="37" spans="2:5" ht="12.75">
      <c r="B37" s="13"/>
      <c r="C37" s="39" t="s">
        <v>47</v>
      </c>
      <c r="D37" s="40">
        <v>12700</v>
      </c>
      <c r="E37" s="40">
        <v>12700</v>
      </c>
    </row>
    <row r="38" spans="2:5" ht="12.75">
      <c r="B38" s="13"/>
      <c r="C38" s="39" t="s">
        <v>48</v>
      </c>
      <c r="D38" s="40">
        <v>10160</v>
      </c>
      <c r="E38" s="40">
        <v>10160</v>
      </c>
    </row>
    <row r="39" spans="2:5" ht="12.75">
      <c r="B39" s="13"/>
      <c r="C39" s="39" t="s">
        <v>50</v>
      </c>
      <c r="D39" s="40">
        <v>21000</v>
      </c>
      <c r="E39" s="40">
        <v>21000</v>
      </c>
    </row>
    <row r="40" spans="2:5" ht="12.75">
      <c r="B40" s="13"/>
      <c r="C40" s="39" t="s">
        <v>61</v>
      </c>
      <c r="D40" s="40">
        <v>25000</v>
      </c>
      <c r="E40" s="40">
        <v>25000</v>
      </c>
    </row>
    <row r="41" spans="2:5" ht="12.75">
      <c r="B41" s="13"/>
      <c r="C41" s="39" t="s">
        <v>76</v>
      </c>
      <c r="D41" s="40">
        <v>20000</v>
      </c>
      <c r="E41" s="40">
        <v>20000</v>
      </c>
    </row>
    <row r="42" spans="2:5" ht="12.75">
      <c r="B42" s="13"/>
      <c r="C42" s="39" t="s">
        <v>53</v>
      </c>
      <c r="D42" s="40">
        <v>4140</v>
      </c>
      <c r="E42" s="40">
        <v>4140</v>
      </c>
    </row>
    <row r="43" spans="2:5" ht="12.75">
      <c r="B43" s="13"/>
      <c r="C43" s="39" t="s">
        <v>55</v>
      </c>
      <c r="D43" s="40">
        <v>3302</v>
      </c>
      <c r="E43" s="40">
        <v>3302</v>
      </c>
    </row>
    <row r="44" spans="2:5" ht="12.75">
      <c r="B44" s="13"/>
      <c r="C44" s="39" t="s">
        <v>57</v>
      </c>
      <c r="D44" s="40">
        <v>7620</v>
      </c>
      <c r="E44" s="40">
        <v>7620</v>
      </c>
    </row>
    <row r="45" spans="2:5" ht="12.75">
      <c r="B45" s="13"/>
      <c r="C45" s="39" t="s">
        <v>58</v>
      </c>
      <c r="D45" s="40">
        <v>12700</v>
      </c>
      <c r="E45" s="40">
        <v>12700</v>
      </c>
    </row>
    <row r="46" spans="1:5" ht="12.75">
      <c r="A46" s="1"/>
      <c r="B46" s="13"/>
      <c r="C46" s="39" t="s">
        <v>60</v>
      </c>
      <c r="D46" s="40">
        <v>10000</v>
      </c>
      <c r="E46" s="40">
        <v>10000</v>
      </c>
    </row>
    <row r="47" spans="1:5" ht="12.75">
      <c r="A47" s="1"/>
      <c r="B47" s="13"/>
      <c r="C47" s="39" t="s">
        <v>62</v>
      </c>
      <c r="D47" s="40">
        <v>1640566</v>
      </c>
      <c r="E47" s="40">
        <v>1640566</v>
      </c>
    </row>
    <row r="48" spans="1:5" ht="12.75">
      <c r="A48" s="1"/>
      <c r="B48" s="13"/>
      <c r="C48" s="23" t="s">
        <v>65</v>
      </c>
      <c r="D48" s="38">
        <v>121880</v>
      </c>
      <c r="E48" s="40">
        <v>121880</v>
      </c>
    </row>
    <row r="49" spans="1:5" ht="12.75">
      <c r="A49" s="1"/>
      <c r="B49" s="13"/>
      <c r="C49" s="7" t="s">
        <v>63</v>
      </c>
      <c r="D49" s="38">
        <v>2996553</v>
      </c>
      <c r="E49" s="40">
        <f>2996553+73660+52070</f>
        <v>3122283</v>
      </c>
    </row>
    <row r="50" spans="1:5" ht="12.75">
      <c r="A50" s="1"/>
      <c r="B50" s="13"/>
      <c r="C50" s="23" t="s">
        <v>67</v>
      </c>
      <c r="D50" s="38">
        <v>462000</v>
      </c>
      <c r="E50" s="40">
        <f>462000+258548</f>
        <v>720548</v>
      </c>
    </row>
    <row r="51" spans="1:5" ht="12.75">
      <c r="A51" s="1"/>
      <c r="B51" s="13"/>
      <c r="C51" s="84" t="s">
        <v>64</v>
      </c>
      <c r="D51" s="88">
        <v>1000000</v>
      </c>
      <c r="E51" s="40">
        <v>1000000</v>
      </c>
    </row>
    <row r="52" spans="1:5" ht="15">
      <c r="A52" s="1"/>
      <c r="B52" s="13"/>
      <c r="C52" s="68" t="s">
        <v>112</v>
      </c>
      <c r="D52" s="77"/>
      <c r="E52" s="77">
        <v>98000</v>
      </c>
    </row>
    <row r="53" spans="1:5" ht="15">
      <c r="A53" s="1"/>
      <c r="B53" s="13"/>
      <c r="C53" s="68" t="s">
        <v>113</v>
      </c>
      <c r="D53" s="77"/>
      <c r="E53" s="77">
        <v>9430</v>
      </c>
    </row>
    <row r="54" spans="1:5" ht="15">
      <c r="A54" s="1"/>
      <c r="B54" s="13"/>
      <c r="C54" s="68" t="s">
        <v>114</v>
      </c>
      <c r="D54" s="78"/>
      <c r="E54" s="77">
        <v>55000</v>
      </c>
    </row>
    <row r="55" spans="1:5" ht="15">
      <c r="A55" s="1"/>
      <c r="B55" s="13"/>
      <c r="C55" s="79" t="s">
        <v>115</v>
      </c>
      <c r="D55" s="78"/>
      <c r="E55" s="77">
        <v>6731</v>
      </c>
    </row>
    <row r="56" spans="1:5" ht="13.5" thickBot="1">
      <c r="A56" s="1"/>
      <c r="B56" s="13"/>
      <c r="C56" s="23" t="s">
        <v>121</v>
      </c>
      <c r="D56" s="40"/>
      <c r="E56" s="40">
        <v>3000</v>
      </c>
    </row>
    <row r="57" spans="2:5" ht="13.5" thickBot="1">
      <c r="B57" s="8"/>
      <c r="C57" s="9" t="s">
        <v>18</v>
      </c>
      <c r="D57" s="11">
        <f>SUM(D30:D56)</f>
        <v>7353041</v>
      </c>
      <c r="E57" s="11">
        <f>SUM(E30:E56)</f>
        <v>7927565</v>
      </c>
    </row>
    <row r="58" spans="2:5" ht="13.5" thickBot="1">
      <c r="B58" s="9" t="s">
        <v>5</v>
      </c>
      <c r="C58" s="9" t="s">
        <v>19</v>
      </c>
      <c r="D58" s="11">
        <f>+D29+D57</f>
        <v>13671159</v>
      </c>
      <c r="E58" s="11">
        <f>+E29+E57</f>
        <v>14484047</v>
      </c>
    </row>
    <row r="59" spans="2:5" ht="12.75">
      <c r="B59" s="41"/>
      <c r="C59" s="31" t="s">
        <v>72</v>
      </c>
      <c r="D59" s="72">
        <v>615382</v>
      </c>
      <c r="E59" s="56">
        <f>365159+236864</f>
        <v>602023</v>
      </c>
    </row>
    <row r="60" spans="2:5" ht="12.75">
      <c r="B60" s="41"/>
      <c r="C60" s="67" t="s">
        <v>106</v>
      </c>
      <c r="D60" s="44"/>
      <c r="E60" s="44">
        <f>8+60+84+73+198+196+24+186+82+1006+5069+23+647+755+1279+2211+1006+1048+614+880+478+1840</f>
        <v>17767</v>
      </c>
    </row>
    <row r="61" spans="2:5" ht="12.75">
      <c r="B61" s="71"/>
      <c r="C61" s="67" t="s">
        <v>1</v>
      </c>
      <c r="D61" s="73"/>
      <c r="E61" s="7"/>
    </row>
    <row r="62" spans="2:5" ht="12.75">
      <c r="B62" s="71"/>
      <c r="C62" s="67" t="s">
        <v>107</v>
      </c>
      <c r="D62" s="73"/>
      <c r="E62" s="7">
        <f>2090+579</f>
        <v>2669</v>
      </c>
    </row>
    <row r="63" spans="2:5" ht="12.75">
      <c r="B63" s="71"/>
      <c r="C63" s="67" t="s">
        <v>108</v>
      </c>
      <c r="D63" s="73"/>
      <c r="E63" s="7">
        <f>1670+14</f>
        <v>1684</v>
      </c>
    </row>
    <row r="64" spans="2:5" ht="12.75">
      <c r="B64" s="41"/>
      <c r="C64" s="67" t="s">
        <v>109</v>
      </c>
      <c r="D64" s="44"/>
      <c r="E64" s="44">
        <f>1160+7614+6150</f>
        <v>14924</v>
      </c>
    </row>
    <row r="65" spans="2:5" ht="12.75">
      <c r="B65" s="41"/>
      <c r="C65" s="64" t="s">
        <v>110</v>
      </c>
      <c r="D65" s="44"/>
      <c r="E65" s="44">
        <v>3072</v>
      </c>
    </row>
    <row r="66" spans="2:5" ht="27" customHeight="1" thickBot="1">
      <c r="B66" s="41"/>
      <c r="C66" s="75" t="s">
        <v>111</v>
      </c>
      <c r="D66" s="46"/>
      <c r="E66" s="46">
        <f>1000+100</f>
        <v>1100</v>
      </c>
    </row>
    <row r="67" spans="2:5" ht="13.5" thickBot="1">
      <c r="B67" s="83"/>
      <c r="C67" s="65" t="s">
        <v>42</v>
      </c>
      <c r="D67" s="47">
        <f>SUM(D59:D66)</f>
        <v>615382</v>
      </c>
      <c r="E67" s="47">
        <f>SUM(E59:E66)</f>
        <v>643239</v>
      </c>
    </row>
    <row r="68" spans="2:5" ht="13.5" thickBot="1">
      <c r="B68" s="86" t="s">
        <v>0</v>
      </c>
      <c r="C68" s="87"/>
      <c r="D68" s="42" t="s">
        <v>79</v>
      </c>
      <c r="E68" s="42" t="s">
        <v>80</v>
      </c>
    </row>
    <row r="69" spans="2:5" ht="12.75">
      <c r="B69" s="13"/>
      <c r="C69" s="31" t="s">
        <v>1</v>
      </c>
      <c r="D69" s="27">
        <v>200000</v>
      </c>
      <c r="E69" s="27">
        <f>200000+333731-64327</f>
        <v>469404</v>
      </c>
    </row>
    <row r="70" spans="2:5" ht="12.75">
      <c r="B70" s="13"/>
      <c r="C70" s="67" t="s">
        <v>6</v>
      </c>
      <c r="D70" s="7">
        <v>29750</v>
      </c>
      <c r="E70" s="7">
        <v>29750</v>
      </c>
    </row>
    <row r="71" spans="2:5" ht="12.75">
      <c r="B71" s="13"/>
      <c r="C71" s="67" t="s">
        <v>9</v>
      </c>
      <c r="D71" s="7">
        <v>10000</v>
      </c>
      <c r="E71" s="7">
        <v>10000</v>
      </c>
    </row>
    <row r="72" spans="2:5" ht="12.75">
      <c r="B72" s="13"/>
      <c r="C72" s="67" t="s">
        <v>10</v>
      </c>
      <c r="D72" s="7">
        <v>35000</v>
      </c>
      <c r="E72" s="7">
        <f>35000-4888</f>
        <v>30112</v>
      </c>
    </row>
    <row r="73" spans="2:5" ht="12.75">
      <c r="B73" s="13"/>
      <c r="C73" s="67" t="s">
        <v>1</v>
      </c>
      <c r="D73" s="7"/>
      <c r="E73" s="7"/>
    </row>
    <row r="74" spans="2:5" ht="12.75">
      <c r="B74" s="13"/>
      <c r="C74" s="67" t="s">
        <v>30</v>
      </c>
      <c r="D74" s="7">
        <v>500</v>
      </c>
      <c r="E74" s="7">
        <v>500</v>
      </c>
    </row>
    <row r="75" spans="2:5" ht="12.75">
      <c r="B75" s="13"/>
      <c r="C75" s="67" t="s">
        <v>31</v>
      </c>
      <c r="D75" s="7">
        <v>1100</v>
      </c>
      <c r="E75" s="7">
        <v>1100</v>
      </c>
    </row>
    <row r="76" spans="2:5" ht="12.75">
      <c r="B76" s="13"/>
      <c r="C76" s="67" t="s">
        <v>22</v>
      </c>
      <c r="D76" s="7">
        <v>0</v>
      </c>
      <c r="E76" s="7">
        <v>0</v>
      </c>
    </row>
    <row r="77" spans="2:5" ht="12.75">
      <c r="B77" s="13"/>
      <c r="C77" s="67" t="s">
        <v>43</v>
      </c>
      <c r="D77" s="7">
        <v>10000</v>
      </c>
      <c r="E77" s="7">
        <v>10000</v>
      </c>
    </row>
    <row r="78" spans="2:5" ht="12.75">
      <c r="B78" s="13"/>
      <c r="C78" s="67" t="s">
        <v>78</v>
      </c>
      <c r="D78" s="7">
        <v>73500</v>
      </c>
      <c r="E78" s="7">
        <f>73500+25000</f>
        <v>98500</v>
      </c>
    </row>
    <row r="79" spans="2:5" ht="12.75">
      <c r="B79" s="13"/>
      <c r="C79" s="67" t="s">
        <v>35</v>
      </c>
      <c r="D79" s="7">
        <v>25000</v>
      </c>
      <c r="E79" s="7">
        <v>25000</v>
      </c>
    </row>
    <row r="80" spans="2:5" ht="27.75" customHeight="1" thickBot="1">
      <c r="B80" s="13"/>
      <c r="C80" s="76" t="s">
        <v>111</v>
      </c>
      <c r="D80" s="35"/>
      <c r="E80" s="35">
        <f>200+2730+220+220</f>
        <v>3370</v>
      </c>
    </row>
    <row r="81" spans="2:5" ht="13.5" thickBot="1">
      <c r="B81" s="14"/>
      <c r="C81" s="16" t="s">
        <v>17</v>
      </c>
      <c r="D81" s="20">
        <f>SUM(D69:D80)</f>
        <v>384850</v>
      </c>
      <c r="E81" s="20">
        <f>SUM(E69:E80)</f>
        <v>677736</v>
      </c>
    </row>
    <row r="82" spans="2:5" ht="13.5" thickBot="1">
      <c r="B82" s="8" t="s">
        <v>11</v>
      </c>
      <c r="C82" s="22" t="s">
        <v>20</v>
      </c>
      <c r="D82" s="11">
        <f>+D67+D81</f>
        <v>1000232</v>
      </c>
      <c r="E82" s="11">
        <f>+E67+E81</f>
        <v>1320975</v>
      </c>
    </row>
    <row r="83" spans="2:5" ht="13.5" thickBot="1">
      <c r="B83" s="25"/>
      <c r="C83" s="16" t="s">
        <v>40</v>
      </c>
      <c r="D83" s="32"/>
      <c r="E83" s="32"/>
    </row>
    <row r="84" spans="2:5" ht="13.5" thickBot="1">
      <c r="B84" s="26"/>
      <c r="C84" s="1" t="s">
        <v>41</v>
      </c>
      <c r="D84" s="28">
        <v>0</v>
      </c>
      <c r="E84" s="28">
        <v>0</v>
      </c>
    </row>
    <row r="85" spans="2:5" ht="13.5" thickBot="1">
      <c r="B85" s="26"/>
      <c r="C85" s="33" t="s">
        <v>42</v>
      </c>
      <c r="D85" s="34">
        <f>SUM(D84)</f>
        <v>0</v>
      </c>
      <c r="E85" s="34">
        <f>SUM(E84)</f>
        <v>0</v>
      </c>
    </row>
    <row r="86" spans="2:5" ht="12.75">
      <c r="B86" s="13"/>
      <c r="C86" s="21" t="s">
        <v>2</v>
      </c>
      <c r="D86" s="29">
        <v>10000</v>
      </c>
      <c r="E86" s="29">
        <v>10000</v>
      </c>
    </row>
    <row r="87" spans="2:5" ht="13.5" thickBot="1">
      <c r="B87" s="13"/>
      <c r="C87" s="24" t="s">
        <v>26</v>
      </c>
      <c r="D87" s="28"/>
      <c r="E87" s="28"/>
    </row>
    <row r="88" spans="2:5" ht="13.5" thickBot="1">
      <c r="B88" s="14"/>
      <c r="C88" s="16" t="s">
        <v>18</v>
      </c>
      <c r="D88" s="11">
        <f>SUM(D86:D87)</f>
        <v>10000</v>
      </c>
      <c r="E88" s="11">
        <f>SUM(E86:E87)</f>
        <v>10000</v>
      </c>
    </row>
    <row r="89" spans="2:5" ht="13.5" thickBot="1">
      <c r="B89" s="9" t="s">
        <v>12</v>
      </c>
      <c r="C89" s="15" t="s">
        <v>16</v>
      </c>
      <c r="D89" s="11">
        <f>+D85+D88</f>
        <v>10000</v>
      </c>
      <c r="E89" s="11">
        <f>+E85+E88</f>
        <v>10000</v>
      </c>
    </row>
    <row r="90" spans="2:8" ht="13.5" thickBot="1">
      <c r="B90" s="9"/>
      <c r="C90" s="22" t="s">
        <v>23</v>
      </c>
      <c r="D90" s="19">
        <v>1837036</v>
      </c>
      <c r="E90" s="19">
        <v>3736492</v>
      </c>
      <c r="H90" s="3"/>
    </row>
    <row r="91" spans="2:5" ht="13.5" thickBot="1">
      <c r="B91" s="9" t="s">
        <v>24</v>
      </c>
      <c r="C91" s="15" t="s">
        <v>25</v>
      </c>
      <c r="D91" s="11">
        <f>SUM(D90)</f>
        <v>1837036</v>
      </c>
      <c r="E91" s="11">
        <f>SUM(E90)</f>
        <v>3736492</v>
      </c>
    </row>
    <row r="92" spans="2:8" ht="13.5" thickBot="1">
      <c r="B92" s="9" t="s">
        <v>7</v>
      </c>
      <c r="C92" s="16" t="s">
        <v>32</v>
      </c>
      <c r="D92" s="11">
        <f>SUM(D82,D89,D91)</f>
        <v>2847268</v>
      </c>
      <c r="E92" s="11">
        <f>SUM(E82,E89,E91)</f>
        <v>5067467</v>
      </c>
      <c r="H92" s="3"/>
    </row>
    <row r="93" spans="2:5" ht="13.5" thickBot="1">
      <c r="B93" s="12"/>
      <c r="C93" s="17" t="s">
        <v>13</v>
      </c>
      <c r="D93" s="19"/>
      <c r="E93" s="19"/>
    </row>
    <row r="94" spans="2:5" ht="13.5" thickBot="1">
      <c r="B94" s="9" t="s">
        <v>8</v>
      </c>
      <c r="C94" s="16" t="s">
        <v>14</v>
      </c>
      <c r="D94" s="10">
        <f>SUM(D93)</f>
        <v>0</v>
      </c>
      <c r="E94" s="10">
        <f>SUM(E93)</f>
        <v>0</v>
      </c>
    </row>
    <row r="95" spans="2:5" ht="13.5" thickBot="1">
      <c r="B95" s="15" t="s">
        <v>15</v>
      </c>
      <c r="C95" s="16"/>
      <c r="D95" s="10">
        <f>SUM(D94,D92,D58)</f>
        <v>16518427</v>
      </c>
      <c r="E95" s="10">
        <f>SUM(E94,E92,E58)</f>
        <v>19551514</v>
      </c>
    </row>
  </sheetData>
  <sheetProtection/>
  <mergeCells count="4">
    <mergeCell ref="B6:C6"/>
    <mergeCell ref="B68:C68"/>
    <mergeCell ref="B3:E3"/>
    <mergeCell ref="B4:E4"/>
  </mergeCells>
  <printOptions horizontalCentered="1"/>
  <pageMargins left="0" right="0.5905511811023623" top="0.7874015748031497" bottom="0.35433070866141736" header="0.31496062992125984" footer="0.31496062992125984"/>
  <pageSetup fitToHeight="0" fitToWidth="1" horizontalDpi="600" verticalDpi="600" orientation="portrait" paperSize="9" scale="77" r:id="rId1"/>
  <rowBreaks count="1" manualBreakCount="1">
    <brk id="67" max="255" man="1"/>
  </rowBreaks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Morvai Éva</cp:lastModifiedBy>
  <cp:lastPrinted>2019-06-13T15:45:36Z</cp:lastPrinted>
  <dcterms:created xsi:type="dcterms:W3CDTF">1997-01-17T14:02:09Z</dcterms:created>
  <dcterms:modified xsi:type="dcterms:W3CDTF">2019-06-14T09:59:24Z</dcterms:modified>
  <cp:category/>
  <cp:version/>
  <cp:contentType/>
  <cp:contentStatus/>
</cp:coreProperties>
</file>