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" yWindow="-12" windowWidth="19848" windowHeight="8448" tabRatio="307" activeTab="2"/>
  </bookViews>
  <sheets>
    <sheet name="1.1.sz.mell." sheetId="2" r:id="rId1"/>
    <sheet name="2.1.sz.mell  " sheetId="6" r:id="rId2"/>
    <sheet name="2.2.sz.mell  " sheetId="7" r:id="rId3"/>
    <sheet name="3.sz.mell." sheetId="9" r:id="rId4"/>
  </sheets>
  <definedNames>
    <definedName name="_xlnm.Print_Area" localSheetId="0">'1.1.sz.mell.'!$A$1:$E$146</definedName>
    <definedName name="_xlnm.Print_Area" localSheetId="1">'2.1.sz.mell  '!$A$1:$J$32</definedName>
  </definedNames>
  <calcPr calcId="125725"/>
</workbook>
</file>

<file path=xl/calcChain.xml><?xml version="1.0" encoding="utf-8"?>
<calcChain xmlns="http://schemas.openxmlformats.org/spreadsheetml/2006/main">
  <c r="C14" i="9"/>
  <c r="D6"/>
  <c r="D7"/>
  <c r="D8"/>
  <c r="D9"/>
  <c r="D10"/>
  <c r="D11"/>
  <c r="D5"/>
  <c r="D19" i="6" l="1"/>
  <c r="D27" s="1"/>
  <c r="E19"/>
  <c r="E27" s="1"/>
  <c r="C19"/>
  <c r="D20" i="2"/>
  <c r="E20"/>
  <c r="C20"/>
  <c r="D56"/>
  <c r="E56"/>
  <c r="D71"/>
  <c r="D84" s="1"/>
  <c r="E71"/>
  <c r="E84" s="1"/>
  <c r="C71"/>
  <c r="C84" s="1"/>
  <c r="C56"/>
  <c r="D51"/>
  <c r="E51"/>
  <c r="C51"/>
  <c r="D34"/>
  <c r="E34"/>
  <c r="C34"/>
  <c r="D28"/>
  <c r="E28"/>
  <c r="D27"/>
  <c r="E27"/>
  <c r="C28"/>
  <c r="C27" s="1"/>
  <c r="D13"/>
  <c r="E13"/>
  <c r="C13"/>
  <c r="D6"/>
  <c r="E6"/>
  <c r="C6"/>
  <c r="E97"/>
  <c r="E92" s="1"/>
  <c r="D113"/>
  <c r="E113"/>
  <c r="E108" s="1"/>
  <c r="C113"/>
  <c r="E145"/>
  <c r="D135"/>
  <c r="D145" s="1"/>
  <c r="E135"/>
  <c r="C135"/>
  <c r="C145" s="1"/>
  <c r="D108"/>
  <c r="C108"/>
  <c r="D97"/>
  <c r="D92" s="1"/>
  <c r="C97"/>
  <c r="C92" s="1"/>
  <c r="C131"/>
  <c r="D61" l="1"/>
  <c r="E61"/>
  <c r="E85" s="1"/>
  <c r="C61"/>
  <c r="D125"/>
  <c r="D146" s="1"/>
  <c r="C125"/>
  <c r="C146" s="1"/>
  <c r="E125"/>
  <c r="E146" s="1"/>
  <c r="C89"/>
  <c r="C151"/>
  <c r="D151"/>
  <c r="E151"/>
  <c r="C4" i="6"/>
  <c r="G4" s="1"/>
  <c r="D4"/>
  <c r="H4" s="1"/>
  <c r="E4"/>
  <c r="I4" s="1"/>
  <c r="G18"/>
  <c r="H18"/>
  <c r="I18"/>
  <c r="C24"/>
  <c r="C27"/>
  <c r="D24"/>
  <c r="E24"/>
  <c r="G27"/>
  <c r="H27"/>
  <c r="I27"/>
  <c r="C17" i="7"/>
  <c r="D17"/>
  <c r="E17"/>
  <c r="G17"/>
  <c r="G31" s="1"/>
  <c r="H17"/>
  <c r="H31" s="1"/>
  <c r="I17"/>
  <c r="C24"/>
  <c r="D24"/>
  <c r="D30"/>
  <c r="D31" s="1"/>
  <c r="E24"/>
  <c r="C30"/>
  <c r="E30"/>
  <c r="G30"/>
  <c r="H30"/>
  <c r="I30"/>
  <c r="C33"/>
  <c r="D33"/>
  <c r="E33"/>
  <c r="G33"/>
  <c r="H33"/>
  <c r="I33"/>
  <c r="B14" i="9"/>
  <c r="D14"/>
  <c r="H32" i="7"/>
  <c r="E31"/>
  <c r="C31"/>
  <c r="G32"/>
  <c r="G28" i="6"/>
  <c r="I28"/>
  <c r="E4" i="7" l="1"/>
  <c r="D4"/>
  <c r="I4"/>
  <c r="C4"/>
  <c r="E150" i="2"/>
  <c r="D150"/>
  <c r="D85"/>
  <c r="I32" i="7"/>
  <c r="H28" i="6"/>
  <c r="C150" i="2"/>
  <c r="C85"/>
  <c r="H4" i="7"/>
  <c r="I31"/>
  <c r="G4"/>
  <c r="C18" i="6"/>
  <c r="E18"/>
  <c r="D18"/>
  <c r="I29" l="1"/>
  <c r="E28"/>
  <c r="E29"/>
  <c r="C29"/>
  <c r="C28"/>
  <c r="G29"/>
  <c r="H29"/>
  <c r="D29"/>
  <c r="D28"/>
  <c r="D30" l="1"/>
  <c r="H30"/>
  <c r="E30"/>
  <c r="I30"/>
  <c r="G30"/>
  <c r="C30"/>
</calcChain>
</file>

<file path=xl/sharedStrings.xml><?xml version="1.0" encoding="utf-8"?>
<sst xmlns="http://schemas.openxmlformats.org/spreadsheetml/2006/main" count="671" uniqueCount="447">
  <si>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</si>
  <si>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</si>
  <si>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</si>
  <si>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</si>
  <si>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</si>
  <si>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</si>
  <si>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</si>
  <si>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</si>
  <si>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</si>
  <si>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</si>
  <si>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</si>
  <si>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</si>
  <si>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</si>
  <si>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</si>
  <si>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</si>
  <si>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</si>
  <si>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</si>
  <si>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</si>
  <si>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</si>
  <si>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</si>
  <si>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</si>
  <si>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</si>
  <si>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</si>
  <si>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</si>
  <si>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</si>
  <si>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</si>
  <si>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</si>
  <si>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</si>
  <si>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</si>
  <si>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</si>
  <si>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Személyi  juttatások</t>
  </si>
  <si>
    <t>Tartalékok</t>
  </si>
  <si>
    <t>Bevételek</t>
  </si>
  <si>
    <t>Kiadások</t>
  </si>
  <si>
    <t>Általános tartalék</t>
  </si>
  <si>
    <t>Céltartalék</t>
  </si>
  <si>
    <t>Megnevezés</t>
  </si>
  <si>
    <t>Személyi juttatások</t>
  </si>
  <si>
    <t>ÖSSZESEN:</t>
  </si>
  <si>
    <t>Beruházás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</si>
  <si>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</si>
  <si>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</si>
  <si>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</si>
  <si>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</si>
  <si>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</si>
  <si>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</si>
  <si>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</si>
  <si>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</si>
  <si>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</si>
  <si>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</si>
  <si>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</si>
  <si>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</si>
  <si>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</si>
  <si>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</si>
  <si>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</si>
  <si>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</si>
  <si>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</si>
  <si>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</si>
  <si>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</si>
  <si>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</si>
  <si>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</si>
  <si>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</si>
  <si>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</si>
  <si>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</si>
  <si>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</si>
  <si>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</si>
  <si>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</si>
  <si>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</si>
  <si>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</si>
  <si>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</si>
  <si>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</si>
  <si>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</si>
  <si>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</si>
  <si>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</si>
  <si>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</si>
  <si>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</si>
  <si>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</si>
  <si>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</si>
  <si>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</si>
  <si>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</si>
  <si>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</si>
  <si>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</si>
  <si>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</si>
  <si>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</si>
  <si>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</si>
  <si>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</si>
  <si>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</si>
  <si>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</si>
  <si>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</si>
  <si>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</si>
  <si>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</si>
  <si>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</si>
  <si>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</si>
  <si>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</si>
  <si>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</si>
  <si>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</si>
  <si>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</si>
  <si>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</si>
  <si>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</si>
  <si>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</si>
  <si>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</si>
  <si>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</si>
  <si>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</si>
  <si>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</si>
  <si>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</si>
  <si>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</si>
  <si>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</si>
  <si>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</si>
  <si>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</si>
  <si>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</si>
  <si>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</si>
  <si>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</si>
  <si>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</si>
  <si>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</si>
  <si>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</si>
  <si>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</si>
  <si>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</si>
  <si>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</si>
  <si>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</si>
  <si>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</si>
  <si>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</si>
  <si>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</si>
  <si>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</si>
  <si>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</si>
  <si>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</si>
  <si>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</si>
  <si>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</si>
  <si>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</si>
  <si>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</si>
  <si>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</si>
  <si>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</si>
  <si>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</si>
  <si>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</si>
  <si>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</si>
  <si>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</si>
  <si>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Teljesítés</t>
  </si>
  <si>
    <t>Önkormányzat működési támogatásai (1.1.+…+.1.6.)</t>
  </si>
  <si>
    <t>Önkormányzatok egyes köznevelési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</si>
  <si>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</si>
  <si>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</si>
  <si>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</si>
  <si>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</si>
  <si>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</si>
  <si>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</si>
  <si>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</si>
  <si>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</si>
  <si>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</si>
  <si>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</si>
  <si>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</si>
  <si>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</si>
  <si>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</si>
  <si>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</si>
  <si>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</si>
  <si>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</si>
  <si>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</si>
  <si>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</si>
  <si>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</si>
  <si>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</si>
  <si>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</si>
  <si>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</si>
  <si>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</si>
  <si>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</si>
  <si>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</si>
  <si>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</si>
  <si>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</si>
  <si>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</si>
  <si>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</si>
  <si>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</si>
  <si>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</si>
  <si>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</si>
  <si>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</si>
  <si>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</si>
  <si>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</si>
  <si>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</si>
  <si>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</si>
  <si>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</si>
  <si>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</si>
  <si>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</si>
  <si>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</si>
  <si>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</si>
  <si>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</si>
  <si>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</si>
  <si>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</si>
  <si>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</si>
  <si>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</si>
  <si>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</si>
  <si>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</si>
  <si>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</si>
  <si>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</si>
  <si>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</si>
  <si>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</si>
  <si>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</si>
  <si>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</si>
  <si>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</si>
  <si>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</si>
  <si>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</si>
  <si>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</si>
  <si>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</si>
  <si>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</si>
  <si>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</si>
  <si>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</si>
  <si>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</si>
  <si>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</si>
  <si>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</si>
  <si>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</si>
  <si>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</si>
  <si>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</si>
  <si>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</si>
  <si>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</si>
  <si>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</si>
  <si>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</si>
  <si>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</si>
  <si>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</si>
  <si>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</si>
  <si>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</si>
  <si>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</si>
  <si>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</si>
  <si>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</si>
  <si>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</si>
  <si>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</si>
  <si>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</si>
  <si>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</si>
  <si>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</si>
  <si>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</si>
  <si>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</si>
  <si>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</si>
  <si>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</si>
  <si>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</si>
  <si>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</si>
  <si>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</si>
  <si>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</si>
  <si>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</si>
  <si>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</si>
  <si>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</si>
  <si>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</si>
  <si>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</si>
  <si>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</si>
  <si>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</si>
  <si>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</si>
  <si>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</si>
  <si>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</si>
  <si>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</si>
  <si>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</si>
  <si>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</si>
  <si>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</si>
  <si>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</si>
  <si>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</si>
  <si>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</si>
  <si>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</si>
  <si>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</si>
  <si>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</si>
  <si>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</si>
  <si>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</si>
  <si>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</si>
  <si>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</si>
  <si>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</si>
  <si>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</si>
  <si>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</si>
  <si>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</si>
  <si>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</si>
  <si>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</si>
  <si>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</si>
  <si>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</si>
  <si>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</si>
  <si>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</si>
  <si>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</si>
  <si>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</si>
  <si>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</si>
  <si>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</si>
  <si>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</si>
  <si>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</si>
  <si>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</si>
  <si>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</si>
  <si>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</si>
  <si>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</si>
  <si>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</si>
  <si>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</si>
  <si>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</si>
  <si>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</si>
  <si>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</si>
  <si>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</si>
  <si>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</si>
  <si>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</si>
  <si>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</si>
  <si>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</si>
  <si>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</si>
  <si>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</si>
  <si>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</si>
  <si>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</si>
  <si>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</si>
  <si>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</si>
  <si>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</si>
  <si>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</si>
  <si>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</si>
  <si>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</si>
  <si>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</si>
  <si>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</si>
  <si>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</si>
  <si>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</si>
  <si>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</si>
  <si>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</si>
  <si>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</si>
  <si>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</si>
  <si>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</si>
  <si>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</si>
  <si>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</si>
  <si>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</si>
  <si>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</si>
  <si>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</si>
  <si>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</si>
  <si>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</si>
  <si>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</si>
  <si>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</si>
  <si>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</si>
  <si>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</si>
  <si>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</si>
  <si>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</si>
  <si>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</si>
  <si>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</si>
  <si>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</si>
  <si>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</si>
  <si>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</si>
  <si>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</si>
  <si>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</si>
  <si>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</si>
  <si>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</si>
  <si>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</si>
  <si>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</si>
  <si>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</si>
  <si>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</si>
  <si>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</si>
  <si>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</si>
  <si>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</si>
  <si>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</si>
  <si>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5.-ből EU-s támogatás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</si>
  <si>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</si>
  <si>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</si>
  <si>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</si>
  <si>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</si>
  <si>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</si>
  <si>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</si>
  <si>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</si>
  <si>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</si>
  <si>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</si>
  <si>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</si>
  <si>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</si>
  <si>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</si>
  <si>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</si>
  <si>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</si>
  <si>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</si>
  <si>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</si>
  <si>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</si>
  <si>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</si>
  <si>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</si>
  <si>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</si>
  <si>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</si>
  <si>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</si>
  <si>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</si>
  <si>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</si>
  <si>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</si>
  <si>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</si>
  <si>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</si>
  <si>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</si>
  <si>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</si>
  <si>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</si>
  <si>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</si>
  <si>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</si>
  <si>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</si>
  <si>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</si>
  <si>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</si>
  <si>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</si>
  <si>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</si>
  <si>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</si>
  <si>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</si>
  <si>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</si>
  <si>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</si>
  <si>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</si>
  <si>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</si>
  <si>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</si>
  <si>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</si>
  <si>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</si>
  <si>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</si>
  <si>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</si>
  <si>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</si>
  <si>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</si>
  <si>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</si>
  <si>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</si>
  <si>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</si>
  <si>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</si>
  <si>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</si>
  <si>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</si>
  <si>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</si>
  <si>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</si>
  <si>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</si>
  <si>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</si>
  <si>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</si>
  <si>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</si>
  <si>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</si>
  <si>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</si>
  <si>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</si>
  <si>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</si>
  <si>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</si>
  <si>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</si>
  <si>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</si>
  <si>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</si>
  <si>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</si>
  <si>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</si>
  <si>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</si>
  <si>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</si>
  <si>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</si>
  <si>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</si>
  <si>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</si>
  <si>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</si>
  <si>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</si>
  <si>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</si>
  <si>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814</t>
  </si>
  <si>
    <t>megelőlegezés visszafizetése</t>
  </si>
  <si>
    <t>Elszámolásból származó bevételek</t>
  </si>
  <si>
    <t>Helyi önkormányzatok működésének általános támogatása /B111)</t>
  </si>
  <si>
    <t>Önkormányzatok szociális és gyermekjóléti feladatainak támogatása(B113)</t>
  </si>
  <si>
    <t>Önkormányzatok kulturális feladatainak támogatása(B114)</t>
  </si>
  <si>
    <t>Működési célú központosított előirányzatok(B115)</t>
  </si>
  <si>
    <t>Egyéb működési célú támogatások bevételei (B16)</t>
  </si>
  <si>
    <t xml:space="preserve"> forintban</t>
  </si>
  <si>
    <t xml:space="preserve"> forintban !</t>
  </si>
  <si>
    <t>2.2. melléklet a   3/2017. (V.30. ) önkormányzati rendelethez</t>
  </si>
  <si>
    <t>2.1. melléklet a   3 /2017. (V.30.) önkormányzati rendelethez</t>
  </si>
  <si>
    <t>2019. évi</t>
  </si>
  <si>
    <t>Felhalm. célú visszatérítendő támog., kölcsönök visszatér. ÁH-n kívülről</t>
  </si>
  <si>
    <t>Működési célú visszatér. támogatások, kölcsönök visszatér. ÁH-n kívülről</t>
  </si>
  <si>
    <t>Kerti díszkút</t>
  </si>
  <si>
    <t>Nettó érték</t>
  </si>
  <si>
    <t>ÁFA</t>
  </si>
  <si>
    <t>Bruttó érték</t>
  </si>
  <si>
    <t>Fűnyíró</t>
  </si>
  <si>
    <t>Fűkasza</t>
  </si>
  <si>
    <t>Kerti traktor</t>
  </si>
  <si>
    <t>Forgalomtechnikai tükör</t>
  </si>
  <si>
    <t>Konyha épület felújítás</t>
  </si>
  <si>
    <t>Játszótér felújítás</t>
  </si>
  <si>
    <t>2.1 sz. melléklet</t>
  </si>
  <si>
    <t>2.2 sz. melléklet</t>
  </si>
  <si>
    <t xml:space="preserve">  forintban !</t>
  </si>
  <si>
    <t>3. sz. melléklet</t>
  </si>
  <si>
    <t>Beruházási (felhalmozási) kiadások  beruházásonként</t>
  </si>
  <si>
    <t>1.1 sz. melléklet                         ÖNKORMÁNYZATI SZINTEN</t>
  </si>
  <si>
    <t>3. melléklet a  7/2020 (VII.15.) 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</si>
</sst>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8"/>
      <name val="Times New Roman CE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4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11" borderId="0" applyNumberFormat="0" applyBorder="0" applyAlignment="0" applyProtection="0"/>
    <xf numFmtId="0" fontId="24" fillId="10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5" fillId="11" borderId="1" applyNumberFormat="0" applyAlignment="0" applyProtection="0"/>
    <xf numFmtId="0" fontId="26" fillId="0" borderId="0" applyNumberFormat="0" applyFill="0" applyBorder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29" fillId="0" borderId="0" applyNumberFormat="0" applyFill="0" applyBorder="0" applyAlignment="0" applyProtection="0"/>
    <xf numFmtId="0" fontId="30" fillId="14" borderId="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2" fillId="0" borderId="6" applyNumberFormat="0" applyFill="0" applyAlignment="0" applyProtection="0"/>
    <xf numFmtId="0" fontId="9" fillId="6" borderId="7" applyNumberFormat="0" applyFont="0" applyAlignment="0" applyProtection="0"/>
    <xf numFmtId="0" fontId="33" fillId="15" borderId="0" applyNumberFormat="0" applyBorder="0" applyAlignment="0" applyProtection="0"/>
    <xf numFmtId="0" fontId="34" fillId="16" borderId="8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6" fillId="0" borderId="9" applyNumberFormat="0" applyFill="0" applyAlignment="0" applyProtection="0"/>
    <xf numFmtId="0" fontId="37" fillId="17" borderId="0" applyNumberFormat="0" applyBorder="0" applyAlignment="0" applyProtection="0"/>
    <xf numFmtId="0" fontId="38" fillId="11" borderId="0" applyNumberFormat="0" applyBorder="0" applyAlignment="0" applyProtection="0"/>
    <xf numFmtId="0" fontId="39" fillId="16" borderId="1" applyNumberFormat="0" applyAlignment="0" applyProtection="0"/>
  </cellStyleXfs>
  <cellXfs count="225">
    <xf numFmtId="0" fontId="0" fillId="0" borderId="0" xfId="0"/>
    <xf numFmtId="164" fontId="12" fillId="0" borderId="10" xfId="0" applyNumberFormat="1" applyFont="1" applyFill="1" applyBorder="1" applyAlignment="1" applyProtection="1">
      <alignment vertical="center" wrapText="1"/>
      <protection locked="0"/>
    </xf>
    <xf numFmtId="164" fontId="12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" fontId="12" fillId="0" borderId="10" xfId="0" applyNumberFormat="1" applyFont="1" applyFill="1" applyBorder="1" applyAlignment="1" applyProtection="1">
      <alignment vertical="center" wrapText="1"/>
      <protection locked="0"/>
    </xf>
    <xf numFmtId="164" fontId="1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11" xfId="0" applyNumberFormat="1" applyFont="1" applyFill="1" applyBorder="1" applyAlignment="1" applyProtection="1">
      <alignment vertical="center" wrapText="1"/>
      <protection locked="0"/>
    </xf>
    <xf numFmtId="164" fontId="11" fillId="0" borderId="15" xfId="0" applyNumberFormat="1" applyFont="1" applyFill="1" applyBorder="1" applyAlignment="1" applyProtection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17" xfId="0" applyNumberFormat="1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164" fontId="4" fillId="0" borderId="17" xfId="0" applyNumberFormat="1" applyFont="1" applyFill="1" applyBorder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21" fillId="0" borderId="19" xfId="0" applyNumberFormat="1" applyFont="1" applyFill="1" applyBorder="1" applyAlignment="1" applyProtection="1">
      <alignment horizontal="right" vertical="center" wrapText="1" indent="1"/>
    </xf>
    <xf numFmtId="164" fontId="22" fillId="0" borderId="20" xfId="42" applyNumberFormat="1" applyFont="1" applyFill="1" applyBorder="1" applyAlignment="1" applyProtection="1"/>
    <xf numFmtId="0" fontId="4" fillId="0" borderId="21" xfId="42" applyFont="1" applyFill="1" applyBorder="1" applyAlignment="1" applyProtection="1">
      <alignment horizontal="center" vertical="center" wrapText="1"/>
    </xf>
    <xf numFmtId="0" fontId="4" fillId="0" borderId="22" xfId="42" applyFont="1" applyFill="1" applyBorder="1" applyAlignment="1" applyProtection="1">
      <alignment horizontal="center" vertical="center" wrapText="1"/>
    </xf>
    <xf numFmtId="164" fontId="12" fillId="0" borderId="21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Border="1" applyAlignment="1" applyProtection="1">
      <alignment horizontal="right" vertical="center" wrapText="1" indent="1"/>
    </xf>
    <xf numFmtId="164" fontId="20" fillId="0" borderId="15" xfId="0" applyNumberFormat="1" applyFont="1" applyFill="1" applyBorder="1" applyAlignment="1" applyProtection="1">
      <alignment horizontal="righ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Border="1" applyAlignment="1" applyProtection="1">
      <alignment horizontal="left" vertical="center" wrapText="1" indent="1"/>
    </xf>
    <xf numFmtId="164" fontId="19" fillId="0" borderId="0" xfId="42" applyNumberFormat="1" applyFont="1" applyFill="1" applyBorder="1" applyAlignment="1" applyProtection="1">
      <alignment horizontal="right" vertical="center" wrapText="1" indent="1"/>
    </xf>
    <xf numFmtId="0" fontId="16" fillId="0" borderId="15" xfId="0" applyFont="1" applyBorder="1" applyAlignment="1" applyProtection="1">
      <alignment vertical="center" wrapText="1"/>
    </xf>
    <xf numFmtId="164" fontId="12" fillId="0" borderId="43" xfId="4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0" applyFont="1" applyBorder="1" applyAlignment="1" applyProtection="1">
      <alignment vertical="center" wrapText="1"/>
    </xf>
    <xf numFmtId="0" fontId="16" fillId="0" borderId="44" xfId="0" applyFont="1" applyBorder="1" applyAlignment="1" applyProtection="1">
      <alignment vertical="center" wrapText="1"/>
    </xf>
    <xf numFmtId="164" fontId="14" fillId="0" borderId="15" xfId="0" quotePrefix="1" applyNumberFormat="1" applyFont="1" applyBorder="1" applyAlignment="1" applyProtection="1">
      <alignment horizontal="right" vertical="center" wrapText="1" indent="1"/>
    </xf>
    <xf numFmtId="164" fontId="16" fillId="0" borderId="26" xfId="0" applyNumberFormat="1" applyFont="1" applyBorder="1" applyAlignment="1" applyProtection="1">
      <alignment horizontal="right" vertical="center" wrapText="1" indent="1"/>
    </xf>
    <xf numFmtId="0" fontId="12" fillId="0" borderId="19" xfId="42" applyFont="1" applyFill="1" applyBorder="1" applyAlignment="1" applyProtection="1">
      <alignment horizontal="left" vertical="center" wrapText="1" indent="1"/>
    </xf>
    <xf numFmtId="0" fontId="12" fillId="0" borderId="10" xfId="42" applyFont="1" applyFill="1" applyBorder="1" applyAlignment="1" applyProtection="1">
      <alignment horizontal="left" vertical="center" wrapText="1" indent="1"/>
    </xf>
    <xf numFmtId="0" fontId="12" fillId="0" borderId="25" xfId="42" applyFont="1" applyFill="1" applyBorder="1" applyAlignment="1" applyProtection="1">
      <alignment horizontal="left" vertical="center" wrapText="1" indent="1"/>
    </xf>
    <xf numFmtId="0" fontId="12" fillId="0" borderId="24" xfId="42" applyFont="1" applyFill="1" applyBorder="1" applyAlignment="1" applyProtection="1">
      <alignment horizontal="left" vertical="center" wrapText="1" indent="1"/>
    </xf>
    <xf numFmtId="0" fontId="12" fillId="0" borderId="38" xfId="42" applyFont="1" applyFill="1" applyBorder="1" applyAlignment="1" applyProtection="1">
      <alignment horizontal="left" vertical="center" wrapText="1" indent="1"/>
    </xf>
    <xf numFmtId="0" fontId="12" fillId="0" borderId="11" xfId="42" applyFont="1" applyFill="1" applyBorder="1" applyAlignment="1" applyProtection="1">
      <alignment horizontal="left" vertical="center" wrapText="1" indent="1"/>
    </xf>
    <xf numFmtId="49" fontId="12" fillId="0" borderId="13" xfId="42" applyNumberFormat="1" applyFont="1" applyFill="1" applyBorder="1" applyAlignment="1" applyProtection="1">
      <alignment horizontal="left" vertical="center" wrapText="1" indent="1"/>
    </xf>
    <xf numFmtId="49" fontId="12" fillId="0" borderId="12" xfId="42" applyNumberFormat="1" applyFont="1" applyFill="1" applyBorder="1" applyAlignment="1" applyProtection="1">
      <alignment horizontal="left" vertical="center" wrapText="1" indent="1"/>
    </xf>
    <xf numFmtId="49" fontId="12" fillId="0" borderId="36" xfId="42" applyNumberFormat="1" applyFont="1" applyFill="1" applyBorder="1" applyAlignment="1" applyProtection="1">
      <alignment horizontal="left" vertical="center" wrapText="1" indent="1"/>
    </xf>
    <xf numFmtId="49" fontId="12" fillId="0" borderId="14" xfId="42" applyNumberFormat="1" applyFont="1" applyFill="1" applyBorder="1" applyAlignment="1" applyProtection="1">
      <alignment horizontal="left" vertical="center" wrapText="1" indent="1"/>
    </xf>
    <xf numFmtId="49" fontId="12" fillId="0" borderId="30" xfId="42" applyNumberFormat="1" applyFont="1" applyFill="1" applyBorder="1" applyAlignment="1" applyProtection="1">
      <alignment horizontal="left" vertical="center" wrapText="1" indent="1"/>
    </xf>
    <xf numFmtId="49" fontId="12" fillId="0" borderId="35" xfId="42" applyNumberFormat="1" applyFont="1" applyFill="1" applyBorder="1" applyAlignment="1" applyProtection="1">
      <alignment horizontal="left" vertical="center" wrapText="1" indent="1"/>
    </xf>
    <xf numFmtId="0" fontId="12" fillId="0" borderId="0" xfId="42" applyFont="1" applyFill="1" applyBorder="1" applyAlignment="1" applyProtection="1">
      <alignment horizontal="left" vertical="center" wrapText="1" indent="1"/>
    </xf>
    <xf numFmtId="0" fontId="11" fillId="0" borderId="17" xfId="42" applyFont="1" applyFill="1" applyBorder="1" applyAlignment="1" applyProtection="1">
      <alignment horizontal="left" vertical="center" wrapText="1" indent="1"/>
    </xf>
    <xf numFmtId="0" fontId="11" fillId="0" borderId="15" xfId="42" applyFont="1" applyFill="1" applyBorder="1" applyAlignment="1" applyProtection="1">
      <alignment horizontal="left" vertical="center" wrapText="1" indent="1"/>
    </xf>
    <xf numFmtId="0" fontId="11" fillId="0" borderId="39" xfId="42" applyFont="1" applyFill="1" applyBorder="1" applyAlignment="1" applyProtection="1">
      <alignment horizontal="left" vertical="center" wrapText="1" indent="1"/>
    </xf>
    <xf numFmtId="0" fontId="11" fillId="0" borderId="15" xfId="42" applyFont="1" applyFill="1" applyBorder="1" applyAlignment="1" applyProtection="1">
      <alignment vertical="center" wrapText="1"/>
    </xf>
    <xf numFmtId="0" fontId="11" fillId="0" borderId="40" xfId="42" applyFont="1" applyFill="1" applyBorder="1" applyAlignment="1" applyProtection="1">
      <alignment vertical="center" wrapText="1"/>
    </xf>
    <xf numFmtId="0" fontId="11" fillId="0" borderId="17" xfId="42" applyFont="1" applyFill="1" applyBorder="1" applyAlignment="1" applyProtection="1">
      <alignment horizontal="center" vertical="center" wrapText="1"/>
    </xf>
    <xf numFmtId="0" fontId="11" fillId="0" borderId="15" xfId="42" applyFont="1" applyFill="1" applyBorder="1" applyAlignment="1" applyProtection="1">
      <alignment horizontal="center" vertical="center" wrapText="1"/>
    </xf>
    <xf numFmtId="0" fontId="11" fillId="0" borderId="16" xfId="42" applyFont="1" applyFill="1" applyBorder="1" applyAlignment="1" applyProtection="1">
      <alignment horizontal="center" vertical="center" wrapText="1"/>
    </xf>
    <xf numFmtId="0" fontId="17" fillId="0" borderId="15" xfId="42" applyFont="1" applyFill="1" applyBorder="1" applyAlignment="1" applyProtection="1">
      <alignment horizontal="left" vertical="center" wrapText="1" indent="1"/>
    </xf>
    <xf numFmtId="0" fontId="2" fillId="0" borderId="20" xfId="0" applyFont="1" applyFill="1" applyBorder="1" applyAlignment="1" applyProtection="1">
      <alignment horizontal="right"/>
    </xf>
    <xf numFmtId="164" fontId="22" fillId="0" borderId="20" xfId="42" applyNumberFormat="1" applyFont="1" applyFill="1" applyBorder="1" applyAlignment="1" applyProtection="1">
      <alignment horizontal="left" vertical="center"/>
    </xf>
    <xf numFmtId="0" fontId="12" fillId="0" borderId="10" xfId="42" applyFont="1" applyFill="1" applyBorder="1" applyAlignment="1" applyProtection="1">
      <alignment horizontal="left" indent="6"/>
    </xf>
    <xf numFmtId="0" fontId="12" fillId="0" borderId="10" xfId="42" applyFont="1" applyFill="1" applyBorder="1" applyAlignment="1" applyProtection="1">
      <alignment horizontal="left" vertical="center" wrapText="1" indent="6"/>
    </xf>
    <xf numFmtId="0" fontId="12" fillId="0" borderId="11" xfId="42" applyFont="1" applyFill="1" applyBorder="1" applyAlignment="1" applyProtection="1">
      <alignment horizontal="left" vertical="center" wrapText="1" indent="6"/>
    </xf>
    <xf numFmtId="0" fontId="12" fillId="0" borderId="21" xfId="42" applyFont="1" applyFill="1" applyBorder="1" applyAlignment="1" applyProtection="1">
      <alignment horizontal="left" vertical="center" wrapText="1" indent="6"/>
    </xf>
    <xf numFmtId="164" fontId="11" fillId="0" borderId="26" xfId="42" applyNumberFormat="1" applyFont="1" applyFill="1" applyBorder="1" applyAlignment="1" applyProtection="1">
      <alignment horizontal="right" vertical="center" wrapText="1" indent="1"/>
    </xf>
    <xf numFmtId="164" fontId="12" fillId="0" borderId="27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5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6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7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6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5" xfId="4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5" xfId="0" applyFont="1" applyBorder="1" applyAlignment="1" applyProtection="1">
      <alignment horizontal="left" vertical="center" wrapText="1" indent="1"/>
    </xf>
    <xf numFmtId="0" fontId="15" fillId="0" borderId="10" xfId="0" applyFont="1" applyBorder="1" applyAlignment="1" applyProtection="1">
      <alignment horizontal="left" vertical="center" wrapText="1" indent="1"/>
    </xf>
    <xf numFmtId="0" fontId="15" fillId="0" borderId="11" xfId="0" applyFont="1" applyBorder="1" applyAlignment="1" applyProtection="1">
      <alignment horizontal="left" vertical="center" wrapText="1" indent="1"/>
    </xf>
    <xf numFmtId="0" fontId="16" fillId="0" borderId="47" xfId="0" applyFont="1" applyBorder="1" applyAlignment="1" applyProtection="1">
      <alignment horizontal="left" vertical="center" wrapText="1" indent="1"/>
    </xf>
    <xf numFmtId="164" fontId="11" fillId="0" borderId="16" xfId="42" applyNumberFormat="1" applyFont="1" applyFill="1" applyBorder="1" applyAlignment="1" applyProtection="1">
      <alignment horizontal="right" vertical="center" wrapText="1" indent="1"/>
    </xf>
    <xf numFmtId="0" fontId="2" fillId="0" borderId="20" xfId="0" applyFont="1" applyFill="1" applyBorder="1" applyAlignment="1" applyProtection="1">
      <alignment horizontal="right" vertical="center"/>
    </xf>
    <xf numFmtId="0" fontId="14" fillId="0" borderId="44" xfId="0" applyFont="1" applyBorder="1" applyAlignment="1" applyProtection="1">
      <alignment horizontal="left" vertical="center" wrapText="1" indent="1"/>
    </xf>
    <xf numFmtId="0" fontId="5" fillId="0" borderId="0" xfId="42" applyFont="1" applyFill="1" applyProtection="1"/>
    <xf numFmtId="0" fontId="5" fillId="0" borderId="0" xfId="42" applyFont="1" applyFill="1" applyAlignment="1" applyProtection="1">
      <alignment horizontal="right" vertical="center" indent="1"/>
    </xf>
    <xf numFmtId="164" fontId="11" fillId="0" borderId="40" xfId="42" applyNumberFormat="1" applyFont="1" applyFill="1" applyBorder="1" applyAlignment="1" applyProtection="1">
      <alignment horizontal="right" vertical="center" wrapText="1" indent="1"/>
    </xf>
    <xf numFmtId="164" fontId="11" fillId="0" borderId="15" xfId="42" applyNumberFormat="1" applyFont="1" applyFill="1" applyBorder="1" applyAlignment="1" applyProtection="1">
      <alignment horizontal="right" vertical="center" wrapText="1" indent="1"/>
    </xf>
    <xf numFmtId="164" fontId="12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42" applyNumberFormat="1" applyFont="1" applyFill="1" applyBorder="1" applyAlignment="1" applyProtection="1">
      <alignment horizontal="right" vertical="center" wrapText="1" indent="1"/>
    </xf>
    <xf numFmtId="0" fontId="12" fillId="0" borderId="25" xfId="42" applyFont="1" applyFill="1" applyBorder="1" applyAlignment="1" applyProtection="1">
      <alignment horizontal="left" vertical="center" wrapText="1" indent="6"/>
    </xf>
    <xf numFmtId="0" fontId="5" fillId="0" borderId="0" xfId="42" applyFill="1" applyProtection="1"/>
    <xf numFmtId="0" fontId="12" fillId="0" borderId="0" xfId="42" applyFont="1" applyFill="1" applyProtection="1"/>
    <xf numFmtId="0" fontId="8" fillId="0" borderId="0" xfId="42" applyFont="1" applyFill="1" applyProtection="1"/>
    <xf numFmtId="0" fontId="15" fillId="0" borderId="25" xfId="0" applyFont="1" applyBorder="1" applyAlignment="1" applyProtection="1">
      <alignment horizontal="left" wrapText="1" indent="1"/>
    </xf>
    <xf numFmtId="0" fontId="15" fillId="0" borderId="10" xfId="0" applyFont="1" applyBorder="1" applyAlignment="1" applyProtection="1">
      <alignment horizontal="left" wrapText="1" indent="1"/>
    </xf>
    <xf numFmtId="0" fontId="15" fillId="0" borderId="11" xfId="0" applyFont="1" applyBorder="1" applyAlignment="1" applyProtection="1">
      <alignment horizontal="left" wrapText="1" indent="1"/>
    </xf>
    <xf numFmtId="0" fontId="15" fillId="0" borderId="36" xfId="0" applyFont="1" applyBorder="1" applyAlignment="1" applyProtection="1">
      <alignment wrapText="1"/>
    </xf>
    <xf numFmtId="0" fontId="15" fillId="0" borderId="12" xfId="0" applyFont="1" applyBorder="1" applyAlignment="1" applyProtection="1">
      <alignment wrapText="1"/>
    </xf>
    <xf numFmtId="0" fontId="5" fillId="0" borderId="0" xfId="42" applyFill="1" applyAlignment="1" applyProtection="1"/>
    <xf numFmtId="0" fontId="13" fillId="0" borderId="0" xfId="42" applyFont="1" applyFill="1" applyProtection="1"/>
    <xf numFmtId="164" fontId="12" fillId="0" borderId="25" xfId="42" applyNumberFormat="1" applyFont="1" applyFill="1" applyBorder="1" applyAlignment="1" applyProtection="1">
      <alignment horizontal="right" vertical="center" wrapText="1" indent="1"/>
    </xf>
    <xf numFmtId="0" fontId="11" fillId="0" borderId="26" xfId="42" applyFont="1" applyFill="1" applyBorder="1" applyAlignment="1" applyProtection="1">
      <alignment horizontal="center" vertical="center" wrapText="1"/>
    </xf>
    <xf numFmtId="164" fontId="18" fillId="0" borderId="25" xfId="4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7" xfId="0" applyFont="1" applyBorder="1" applyAlignment="1" applyProtection="1">
      <alignment vertical="center" wrapText="1"/>
    </xf>
    <xf numFmtId="0" fontId="15" fillId="0" borderId="14" xfId="0" applyFont="1" applyBorder="1" applyAlignment="1" applyProtection="1">
      <alignment vertical="center" wrapText="1"/>
    </xf>
    <xf numFmtId="0" fontId="16" fillId="0" borderId="47" xfId="0" applyFont="1" applyBorder="1" applyAlignment="1" applyProtection="1">
      <alignment vertical="center" wrapText="1"/>
    </xf>
    <xf numFmtId="164" fontId="11" fillId="0" borderId="15" xfId="4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42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42" applyFill="1" applyAlignment="1" applyProtection="1">
      <alignment horizontal="left" vertical="center" indent="1"/>
    </xf>
    <xf numFmtId="164" fontId="4" fillId="0" borderId="34" xfId="0" applyNumberFormat="1" applyFont="1" applyFill="1" applyBorder="1" applyAlignment="1" applyProtection="1">
      <alignment horizontal="center" vertical="center" wrapText="1"/>
    </xf>
    <xf numFmtId="164" fontId="1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0" applyNumberFormat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0" applyNumberFormat="1" applyFont="1" applyFill="1" applyBorder="1" applyAlignment="1" applyProtection="1">
      <alignment horizontal="righ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vertical="center" wrapText="1"/>
    </xf>
    <xf numFmtId="164" fontId="0" fillId="0" borderId="48" xfId="0" applyNumberFormat="1" applyFill="1" applyBorder="1" applyAlignment="1" applyProtection="1">
      <alignment horizontal="left" vertical="center" wrapText="1" indent="1"/>
    </xf>
    <xf numFmtId="164" fontId="12" fillId="0" borderId="36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49" xfId="0" applyNumberFormat="1" applyFont="1" applyFill="1" applyBorder="1" applyAlignment="1" applyProtection="1">
      <alignment horizontal="left" vertical="center" wrapText="1" indent="1"/>
    </xf>
    <xf numFmtId="164" fontId="20" fillId="0" borderId="28" xfId="0" applyNumberFormat="1" applyFont="1" applyFill="1" applyBorder="1" applyAlignment="1" applyProtection="1">
      <alignment horizontal="left" vertical="center" wrapText="1" indent="1"/>
    </xf>
    <xf numFmtId="164" fontId="9" fillId="0" borderId="50" xfId="0" applyNumberFormat="1" applyFont="1" applyFill="1" applyBorder="1" applyAlignment="1" applyProtection="1">
      <alignment horizontal="left" vertical="center" wrapText="1" indent="1"/>
    </xf>
    <xf numFmtId="164" fontId="18" fillId="0" borderId="13" xfId="0" applyNumberFormat="1" applyFont="1" applyFill="1" applyBorder="1" applyAlignment="1" applyProtection="1">
      <alignment horizontal="left" vertical="center" wrapText="1" indent="1"/>
    </xf>
    <xf numFmtId="164" fontId="18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21" fillId="0" borderId="10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left" vertical="center" wrapText="1" indent="1"/>
    </xf>
    <xf numFmtId="164" fontId="20" fillId="0" borderId="26" xfId="0" applyNumberFormat="1" applyFont="1" applyFill="1" applyBorder="1" applyAlignment="1" applyProtection="1">
      <alignment horizontal="right" vertical="center" wrapText="1" indent="1"/>
    </xf>
    <xf numFmtId="164" fontId="1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6" xfId="0" applyNumberFormat="1" applyFont="1" applyFill="1" applyBorder="1" applyAlignment="1" applyProtection="1">
      <alignment horizontal="center" vertical="center" wrapText="1"/>
    </xf>
    <xf numFmtId="164" fontId="11" fillId="0" borderId="47" xfId="0" applyNumberFormat="1" applyFont="1" applyFill="1" applyBorder="1" applyAlignment="1" applyProtection="1">
      <alignment horizontal="center" vertical="center" wrapText="1"/>
    </xf>
    <xf numFmtId="164" fontId="11" fillId="0" borderId="44" xfId="0" applyNumberFormat="1" applyFont="1" applyFill="1" applyBorder="1" applyAlignment="1" applyProtection="1">
      <alignment horizontal="center" vertical="center" wrapText="1"/>
    </xf>
    <xf numFmtId="164" fontId="1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0" applyNumberFormat="1" applyFont="1" applyFill="1" applyBorder="1" applyAlignment="1" applyProtection="1">
      <alignment horizontal="right" vertical="center" wrapText="1" indent="1"/>
    </xf>
    <xf numFmtId="164" fontId="4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15" xfId="0" applyNumberFormat="1" applyFont="1" applyFill="1" applyBorder="1" applyAlignment="1" applyProtection="1">
      <alignment horizontal="centerContinuous" vertical="center" wrapText="1"/>
    </xf>
    <xf numFmtId="164" fontId="4" fillId="0" borderId="16" xfId="0" applyNumberFormat="1" applyFont="1" applyFill="1" applyBorder="1" applyAlignment="1" applyProtection="1">
      <alignment horizontal="centerContinuous" vertical="center" wrapText="1"/>
    </xf>
    <xf numFmtId="164" fontId="17" fillId="0" borderId="28" xfId="0" applyNumberFormat="1" applyFont="1" applyFill="1" applyBorder="1" applyAlignment="1" applyProtection="1">
      <alignment horizontal="center" vertical="center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5" xfId="0" applyNumberFormat="1" applyFont="1" applyFill="1" applyBorder="1" applyAlignment="1" applyProtection="1">
      <alignment horizontal="center" vertical="center" wrapText="1"/>
    </xf>
    <xf numFmtId="164" fontId="17" fillId="0" borderId="16" xfId="0" applyNumberFormat="1" applyFont="1" applyFill="1" applyBorder="1" applyAlignment="1" applyProtection="1">
      <alignment horizontal="center" vertical="center" wrapText="1"/>
    </xf>
    <xf numFmtId="164" fontId="18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13" xfId="0" applyNumberFormat="1" applyFont="1" applyFill="1" applyBorder="1" applyAlignment="1" applyProtection="1">
      <alignment horizontal="left" vertical="center" wrapText="1" indent="1"/>
    </xf>
    <xf numFmtId="164" fontId="18" fillId="0" borderId="12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1"/>
    </xf>
    <xf numFmtId="164" fontId="18" fillId="0" borderId="36" xfId="0" applyNumberFormat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10" fillId="0" borderId="0" xfId="0" applyNumberFormat="1" applyFont="1" applyFill="1" applyAlignment="1" applyProtection="1">
      <alignment textRotation="180" wrapText="1"/>
      <protection locked="0"/>
    </xf>
    <xf numFmtId="49" fontId="5" fillId="0" borderId="0" xfId="42" applyNumberFormat="1" applyFill="1" applyProtection="1"/>
    <xf numFmtId="49" fontId="12" fillId="0" borderId="0" xfId="42" applyNumberFormat="1" applyFont="1" applyFill="1" applyProtection="1"/>
    <xf numFmtId="49" fontId="8" fillId="0" borderId="0" xfId="42" applyNumberFormat="1" applyFont="1" applyFill="1" applyProtection="1"/>
    <xf numFmtId="49" fontId="5" fillId="0" borderId="0" xfId="42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7" fillId="0" borderId="0" xfId="0" applyNumberFormat="1" applyFont="1" applyFill="1" applyAlignment="1" applyProtection="1">
      <alignment horizontal="center" vertical="center" wrapText="1"/>
    </xf>
    <xf numFmtId="164" fontId="18" fillId="0" borderId="15" xfId="42" applyNumberFormat="1" applyFont="1" applyFill="1" applyBorder="1" applyAlignment="1" applyProtection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18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18" borderId="27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18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18" borderId="27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18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18" borderId="46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18" borderId="24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18" borderId="29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18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18" borderId="46" xfId="42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3" xfId="0" applyNumberFormat="1" applyFill="1" applyBorder="1" applyAlignment="1" applyProtection="1">
      <alignment horizontal="left" vertical="center" wrapText="1"/>
      <protection locked="0"/>
    </xf>
    <xf numFmtId="164" fontId="12" fillId="0" borderId="12" xfId="0" applyNumberFormat="1" applyFont="1" applyFill="1" applyBorder="1" applyAlignment="1" applyProtection="1">
      <alignment vertical="center" wrapText="1"/>
      <protection locked="0"/>
    </xf>
    <xf numFmtId="164" fontId="0" fillId="0" borderId="13" xfId="0" applyNumberFormat="1" applyFill="1" applyBorder="1" applyAlignment="1" applyProtection="1">
      <alignment vertical="center" wrapTex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/>
      <protection locked="0"/>
    </xf>
    <xf numFmtId="3" fontId="11" fillId="0" borderId="15" xfId="0" applyNumberFormat="1" applyFont="1" applyFill="1" applyBorder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164" fontId="17" fillId="0" borderId="0" xfId="0" applyNumberFormat="1" applyFont="1" applyFill="1" applyAlignment="1" applyProtection="1">
      <alignment horizontal="centerContinuous" vertical="center" wrapText="1"/>
    </xf>
    <xf numFmtId="164" fontId="18" fillId="0" borderId="0" xfId="0" applyNumberFormat="1" applyFont="1" applyFill="1" applyAlignment="1" applyProtection="1">
      <alignment horizontal="centerContinuous" vertical="center"/>
    </xf>
    <xf numFmtId="49" fontId="18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horizontal="center" vertical="center" wrapText="1"/>
    </xf>
    <xf numFmtId="164" fontId="40" fillId="0" borderId="0" xfId="0" applyNumberFormat="1" applyFont="1" applyFill="1" applyAlignment="1" applyProtection="1">
      <alignment horizontal="right" vertical="center"/>
    </xf>
    <xf numFmtId="164" fontId="17" fillId="0" borderId="17" xfId="0" applyNumberFormat="1" applyFont="1" applyFill="1" applyBorder="1" applyAlignment="1" applyProtection="1">
      <alignment horizontal="centerContinuous" vertical="center" wrapText="1"/>
    </xf>
    <xf numFmtId="164" fontId="17" fillId="0" borderId="15" xfId="0" applyNumberFormat="1" applyFont="1" applyFill="1" applyBorder="1" applyAlignment="1" applyProtection="1">
      <alignment horizontal="centerContinuous" vertical="center" wrapText="1"/>
    </xf>
    <xf numFmtId="164" fontId="17" fillId="0" borderId="16" xfId="0" applyNumberFormat="1" applyFont="1" applyFill="1" applyBorder="1" applyAlignment="1" applyProtection="1">
      <alignment horizontal="centerContinuous" vertical="center" wrapText="1"/>
    </xf>
    <xf numFmtId="164" fontId="17" fillId="0" borderId="34" xfId="0" applyNumberFormat="1" applyFont="1" applyFill="1" applyBorder="1" applyAlignment="1" applyProtection="1">
      <alignment horizontal="center" vertical="center" wrapText="1"/>
    </xf>
    <xf numFmtId="164" fontId="18" fillId="0" borderId="48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left" vertical="center" wrapText="1" indent="1"/>
    </xf>
    <xf numFmtId="164" fontId="1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50" xfId="0" applyNumberFormat="1" applyFont="1" applyFill="1" applyBorder="1" applyAlignment="1" applyProtection="1">
      <alignment horizontal="left" vertical="center" wrapText="1" indent="1"/>
    </xf>
    <xf numFmtId="164" fontId="1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8" xfId="0" applyNumberFormat="1" applyFont="1" applyFill="1" applyBorder="1" applyAlignment="1" applyProtection="1">
      <alignment horizontal="left" vertical="center" wrapText="1" indent="1"/>
    </xf>
    <xf numFmtId="164" fontId="18" fillId="0" borderId="36" xfId="0" applyNumberFormat="1" applyFont="1" applyFill="1" applyBorder="1" applyAlignment="1" applyProtection="1">
      <alignment horizontal="left" vertical="center" wrapText="1" indent="2"/>
    </xf>
    <xf numFmtId="164" fontId="18" fillId="0" borderId="14" xfId="0" applyNumberFormat="1" applyFont="1" applyFill="1" applyBorder="1" applyAlignment="1" applyProtection="1">
      <alignment horizontal="left" vertical="center" wrapText="1" indent="2"/>
    </xf>
    <xf numFmtId="164" fontId="17" fillId="0" borderId="26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left" vertical="center" wrapText="1"/>
    </xf>
    <xf numFmtId="164" fontId="21" fillId="0" borderId="0" xfId="0" applyNumberFormat="1" applyFont="1" applyFill="1" applyAlignment="1" applyProtection="1">
      <alignment horizontal="left" vertical="center" wrapText="1"/>
    </xf>
    <xf numFmtId="164" fontId="10" fillId="0" borderId="0" xfId="0" applyNumberFormat="1" applyFont="1" applyFill="1" applyAlignment="1" applyProtection="1">
      <alignment horizontal="left" vertical="center" wrapText="1"/>
    </xf>
    <xf numFmtId="164" fontId="3" fillId="0" borderId="0" xfId="42" applyNumberFormat="1" applyFont="1" applyFill="1" applyBorder="1" applyAlignment="1" applyProtection="1">
      <alignment horizontal="center" vertical="center"/>
    </xf>
    <xf numFmtId="164" fontId="19" fillId="0" borderId="24" xfId="42" applyNumberFormat="1" applyFont="1" applyFill="1" applyBorder="1" applyAlignment="1" applyProtection="1">
      <alignment horizontal="center" vertical="center"/>
    </xf>
    <xf numFmtId="164" fontId="19" fillId="0" borderId="41" xfId="42" applyNumberFormat="1" applyFont="1" applyFill="1" applyBorder="1" applyAlignment="1" applyProtection="1">
      <alignment horizontal="center" vertical="center"/>
    </xf>
    <xf numFmtId="0" fontId="4" fillId="0" borderId="24" xfId="42" applyFont="1" applyFill="1" applyBorder="1" applyAlignment="1" applyProtection="1">
      <alignment horizontal="center" vertical="center" wrapText="1"/>
    </xf>
    <xf numFmtId="0" fontId="4" fillId="0" borderId="21" xfId="42" applyFont="1" applyFill="1" applyBorder="1" applyAlignment="1" applyProtection="1">
      <alignment horizontal="center" vertical="center" wrapText="1"/>
    </xf>
    <xf numFmtId="0" fontId="13" fillId="0" borderId="0" xfId="42" applyFont="1" applyFill="1" applyAlignment="1" applyProtection="1">
      <alignment horizontal="center"/>
    </xf>
    <xf numFmtId="0" fontId="4" fillId="0" borderId="30" xfId="42" applyFont="1" applyFill="1" applyBorder="1" applyAlignment="1" applyProtection="1">
      <alignment horizontal="center" vertical="center" wrapText="1"/>
    </xf>
    <xf numFmtId="0" fontId="4" fillId="0" borderId="35" xfId="42" applyFont="1" applyFill="1" applyBorder="1" applyAlignment="1" applyProtection="1">
      <alignment horizontal="center" vertical="center" wrapText="1"/>
    </xf>
    <xf numFmtId="164" fontId="22" fillId="0" borderId="20" xfId="42" applyNumberFormat="1" applyFont="1" applyFill="1" applyBorder="1" applyAlignment="1" applyProtection="1">
      <alignment horizontal="left" vertical="center"/>
    </xf>
    <xf numFmtId="164" fontId="10" fillId="0" borderId="0" xfId="0" applyNumberFormat="1" applyFont="1" applyFill="1" applyAlignment="1" applyProtection="1">
      <alignment horizontal="center" textRotation="180" wrapText="1"/>
    </xf>
    <xf numFmtId="164" fontId="19" fillId="0" borderId="51" xfId="0" applyNumberFormat="1" applyFont="1" applyFill="1" applyBorder="1" applyAlignment="1" applyProtection="1">
      <alignment horizontal="center" vertical="center" wrapText="1"/>
    </xf>
    <xf numFmtId="164" fontId="19" fillId="0" borderId="52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textRotation="180" wrapText="1"/>
      <protection locked="0"/>
    </xf>
    <xf numFmtId="164" fontId="17" fillId="0" borderId="31" xfId="0" applyNumberFormat="1" applyFont="1" applyFill="1" applyBorder="1" applyAlignment="1" applyProtection="1">
      <alignment horizontal="center" vertical="center" wrapText="1"/>
    </xf>
    <xf numFmtId="164" fontId="17" fillId="0" borderId="53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Alignment="1" applyProtection="1">
      <alignment horizontal="center" textRotation="180" wrapText="1"/>
      <protection locked="0"/>
    </xf>
    <xf numFmtId="164" fontId="13" fillId="0" borderId="0" xfId="0" applyNumberFormat="1" applyFont="1" applyFill="1" applyAlignment="1">
      <alignment horizontal="center" vertical="center" wrapText="1"/>
    </xf>
  </cellXfs>
  <cellStyles count="47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/>
    <cellStyle name="Ezres 2" xfId="32"/>
    <cellStyle name="Ezres 3" xfId="33"/>
    <cellStyle name="Figyelmeztetés" xfId="34" builtinId="11" customBuiltin="1"/>
    <cellStyle name="Hiperhivatkozás" xfId="35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/>
    <cellStyle name="Normál" xfId="0" builtinId="0"/>
    <cellStyle name="Normál_KVRENMUNKA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I161"/>
  <sheetViews>
    <sheetView view="pageBreakPreview" zoomScaleNormal="130" zoomScaleSheetLayoutView="100" workbookViewId="0">
      <selection activeCell="B3" sqref="B3:B4"/>
    </sheetView>
  </sheetViews>
  <sheetFormatPr defaultColWidth="9.33203125" defaultRowHeight="15.6"/>
  <cols>
    <col min="1" max="1" width="9.44140625" style="76" customWidth="1"/>
    <col min="2" max="2" width="60.77734375" style="76" customWidth="1"/>
    <col min="3" max="5" width="15.77734375" style="77" customWidth="1"/>
    <col min="6" max="6" width="9.33203125" style="87" hidden="1" customWidth="1"/>
    <col min="7" max="16384" width="9.33203125" style="87"/>
  </cols>
  <sheetData>
    <row r="1" spans="1:6" ht="15.9" customHeight="1">
      <c r="A1" s="208" t="s">
        <v>0</v>
      </c>
      <c r="B1" s="208"/>
      <c r="C1" s="208"/>
      <c r="D1" s="208"/>
      <c r="E1" s="208"/>
    </row>
    <row r="2" spans="1:6" ht="15.9" customHeight="1" thickBot="1">
      <c r="A2" s="216" t="s">
        <v>445</v>
      </c>
      <c r="B2" s="216"/>
      <c r="C2" s="74"/>
      <c r="D2" s="74"/>
      <c r="E2" s="74" t="s">
        <v>423</v>
      </c>
    </row>
    <row r="3" spans="1:6" ht="15.9" customHeight="1">
      <c r="A3" s="214" t="s">
        <v>40</v>
      </c>
      <c r="B3" s="211" t="s">
        <v>1</v>
      </c>
      <c r="C3" s="209" t="s">
        <v>427</v>
      </c>
      <c r="D3" s="209"/>
      <c r="E3" s="210"/>
      <c r="F3" s="158"/>
    </row>
    <row r="4" spans="1:6" ht="38.1" customHeight="1" thickBot="1">
      <c r="A4" s="215"/>
      <c r="B4" s="212"/>
      <c r="C4" s="20" t="s">
        <v>133</v>
      </c>
      <c r="D4" s="20" t="s">
        <v>134</v>
      </c>
      <c r="E4" s="21" t="s">
        <v>135</v>
      </c>
      <c r="F4" s="158"/>
    </row>
    <row r="5" spans="1:6" s="88" customFormat="1" ht="12" customHeight="1" thickBot="1">
      <c r="A5" s="52" t="s">
        <v>243</v>
      </c>
      <c r="B5" s="53" t="s">
        <v>244</v>
      </c>
      <c r="C5" s="53" t="s">
        <v>245</v>
      </c>
      <c r="D5" s="53" t="s">
        <v>246</v>
      </c>
      <c r="E5" s="98" t="s">
        <v>247</v>
      </c>
      <c r="F5" s="159"/>
    </row>
    <row r="6" spans="1:6" s="89" customFormat="1" ht="12" customHeight="1" thickBot="1">
      <c r="A6" s="47" t="s">
        <v>2</v>
      </c>
      <c r="B6" s="48" t="s">
        <v>136</v>
      </c>
      <c r="C6" s="79">
        <f>SUM(C7:C12)</f>
        <v>26665922</v>
      </c>
      <c r="D6" s="79">
        <f t="shared" ref="D6:E6" si="0">SUM(D7:D12)</f>
        <v>28552832</v>
      </c>
      <c r="E6" s="79">
        <f t="shared" si="0"/>
        <v>28552832</v>
      </c>
      <c r="F6" s="160" t="s">
        <v>335</v>
      </c>
    </row>
    <row r="7" spans="1:6" s="89" customFormat="1" ht="12" customHeight="1">
      <c r="A7" s="42" t="s">
        <v>52</v>
      </c>
      <c r="B7" s="90" t="s">
        <v>418</v>
      </c>
      <c r="C7" s="81">
        <v>14944285</v>
      </c>
      <c r="D7" s="81">
        <v>14944285</v>
      </c>
      <c r="E7" s="64">
        <v>14944285</v>
      </c>
      <c r="F7" s="160" t="s">
        <v>336</v>
      </c>
    </row>
    <row r="8" spans="1:6" s="89" customFormat="1" ht="12" customHeight="1">
      <c r="A8" s="41" t="s">
        <v>53</v>
      </c>
      <c r="B8" s="91" t="s">
        <v>137</v>
      </c>
      <c r="C8" s="80">
        <v>0</v>
      </c>
      <c r="D8" s="80">
        <v>0</v>
      </c>
      <c r="E8" s="63">
        <v>0</v>
      </c>
      <c r="F8" s="160" t="s">
        <v>337</v>
      </c>
    </row>
    <row r="9" spans="1:6" s="89" customFormat="1" ht="12" customHeight="1">
      <c r="A9" s="41" t="s">
        <v>54</v>
      </c>
      <c r="B9" s="91" t="s">
        <v>419</v>
      </c>
      <c r="C9" s="80">
        <v>9921637</v>
      </c>
      <c r="D9" s="80">
        <v>11808547</v>
      </c>
      <c r="E9" s="63">
        <v>11808547</v>
      </c>
      <c r="F9" s="160" t="s">
        <v>338</v>
      </c>
    </row>
    <row r="10" spans="1:6" s="89" customFormat="1" ht="12" customHeight="1">
      <c r="A10" s="41" t="s">
        <v>55</v>
      </c>
      <c r="B10" s="91" t="s">
        <v>420</v>
      </c>
      <c r="C10" s="80">
        <v>1800000</v>
      </c>
      <c r="D10" s="80">
        <v>1800000</v>
      </c>
      <c r="E10" s="63">
        <v>1800000</v>
      </c>
      <c r="F10" s="160" t="s">
        <v>339</v>
      </c>
    </row>
    <row r="11" spans="1:6" s="89" customFormat="1" ht="12" customHeight="1">
      <c r="A11" s="41" t="s">
        <v>72</v>
      </c>
      <c r="B11" s="91" t="s">
        <v>421</v>
      </c>
      <c r="C11" s="80">
        <v>0</v>
      </c>
      <c r="D11" s="80"/>
      <c r="E11" s="63"/>
      <c r="F11" s="160" t="s">
        <v>340</v>
      </c>
    </row>
    <row r="12" spans="1:6" s="89" customFormat="1" ht="12" customHeight="1" thickBot="1">
      <c r="A12" s="43" t="s">
        <v>56</v>
      </c>
      <c r="B12" s="92" t="s">
        <v>417</v>
      </c>
      <c r="C12" s="82"/>
      <c r="D12" s="82"/>
      <c r="E12" s="65"/>
      <c r="F12" s="160" t="s">
        <v>341</v>
      </c>
    </row>
    <row r="13" spans="1:6" s="89" customFormat="1" ht="30" customHeight="1" thickBot="1">
      <c r="A13" s="47" t="s">
        <v>3</v>
      </c>
      <c r="B13" s="69" t="s">
        <v>138</v>
      </c>
      <c r="C13" s="79">
        <f>SUM(C14:C19)</f>
        <v>0</v>
      </c>
      <c r="D13" s="79">
        <f t="shared" ref="D13:E13" si="1">SUM(D14:D19)</f>
        <v>501570</v>
      </c>
      <c r="E13" s="79">
        <f t="shared" si="1"/>
        <v>699281</v>
      </c>
      <c r="F13" s="160" t="s">
        <v>342</v>
      </c>
    </row>
    <row r="14" spans="1:6" s="89" customFormat="1" ht="12" customHeight="1">
      <c r="A14" s="42" t="s">
        <v>58</v>
      </c>
      <c r="B14" s="90" t="s">
        <v>139</v>
      </c>
      <c r="C14" s="81">
        <v>0</v>
      </c>
      <c r="D14" s="81">
        <v>0</v>
      </c>
      <c r="E14" s="64">
        <v>0</v>
      </c>
      <c r="F14" s="160" t="s">
        <v>343</v>
      </c>
    </row>
    <row r="15" spans="1:6" s="89" customFormat="1" ht="12" customHeight="1">
      <c r="A15" s="41" t="s">
        <v>59</v>
      </c>
      <c r="B15" s="91" t="s">
        <v>140</v>
      </c>
      <c r="C15" s="80">
        <v>0</v>
      </c>
      <c r="D15" s="80">
        <v>0</v>
      </c>
      <c r="E15" s="63">
        <v>0</v>
      </c>
      <c r="F15" s="160" t="s">
        <v>344</v>
      </c>
    </row>
    <row r="16" spans="1:6" s="89" customFormat="1" ht="12" customHeight="1">
      <c r="A16" s="41" t="s">
        <v>60</v>
      </c>
      <c r="B16" s="91" t="s">
        <v>141</v>
      </c>
      <c r="C16" s="80">
        <v>0</v>
      </c>
      <c r="D16" s="80">
        <v>0</v>
      </c>
      <c r="E16" s="63">
        <v>0</v>
      </c>
      <c r="F16" s="160" t="s">
        <v>345</v>
      </c>
    </row>
    <row r="17" spans="1:6" s="89" customFormat="1" ht="12" customHeight="1">
      <c r="A17" s="41" t="s">
        <v>61</v>
      </c>
      <c r="B17" s="91" t="s">
        <v>142</v>
      </c>
      <c r="C17" s="80">
        <v>0</v>
      </c>
      <c r="D17" s="80">
        <v>0</v>
      </c>
      <c r="E17" s="63">
        <v>0</v>
      </c>
      <c r="F17" s="160" t="s">
        <v>346</v>
      </c>
    </row>
    <row r="18" spans="1:6" s="89" customFormat="1" ht="12" customHeight="1">
      <c r="A18" s="41" t="s">
        <v>62</v>
      </c>
      <c r="B18" s="91" t="s">
        <v>422</v>
      </c>
      <c r="C18" s="80">
        <v>0</v>
      </c>
      <c r="D18" s="80">
        <v>501570</v>
      </c>
      <c r="E18" s="80">
        <v>699281</v>
      </c>
      <c r="F18" s="160" t="s">
        <v>347</v>
      </c>
    </row>
    <row r="19" spans="1:6" s="89" customFormat="1" ht="12" customHeight="1" thickBot="1">
      <c r="A19" s="43" t="s">
        <v>68</v>
      </c>
      <c r="B19" s="92" t="s">
        <v>143</v>
      </c>
      <c r="C19" s="82"/>
      <c r="D19" s="82"/>
      <c r="E19" s="82"/>
      <c r="F19" s="160" t="s">
        <v>348</v>
      </c>
    </row>
    <row r="20" spans="1:6" s="89" customFormat="1" ht="25.5" customHeight="1" thickBot="1">
      <c r="A20" s="47" t="s">
        <v>4</v>
      </c>
      <c r="B20" s="48" t="s">
        <v>144</v>
      </c>
      <c r="C20" s="79">
        <f>SUM(C21:C26)</f>
        <v>0</v>
      </c>
      <c r="D20" s="79">
        <f t="shared" ref="D20:E20" si="2">SUM(D21:D26)</f>
        <v>11293852</v>
      </c>
      <c r="E20" s="79">
        <f t="shared" si="2"/>
        <v>9558247</v>
      </c>
      <c r="F20" s="160" t="s">
        <v>349</v>
      </c>
    </row>
    <row r="21" spans="1:6" s="89" customFormat="1" ht="12" customHeight="1">
      <c r="A21" s="42" t="s">
        <v>41</v>
      </c>
      <c r="B21" s="90" t="s">
        <v>145</v>
      </c>
      <c r="C21" s="81">
        <v>0</v>
      </c>
      <c r="D21" s="81"/>
      <c r="E21" s="81"/>
      <c r="F21" s="160" t="s">
        <v>350</v>
      </c>
    </row>
    <row r="22" spans="1:6" s="89" customFormat="1" ht="12" customHeight="1">
      <c r="A22" s="41" t="s">
        <v>42</v>
      </c>
      <c r="B22" s="91" t="s">
        <v>146</v>
      </c>
      <c r="C22" s="80">
        <v>0</v>
      </c>
      <c r="D22" s="80"/>
      <c r="E22" s="63"/>
      <c r="F22" s="160" t="s">
        <v>351</v>
      </c>
    </row>
    <row r="23" spans="1:6" s="89" customFormat="1" ht="12" customHeight="1">
      <c r="A23" s="41" t="s">
        <v>43</v>
      </c>
      <c r="B23" s="91" t="s">
        <v>147</v>
      </c>
      <c r="C23" s="80"/>
      <c r="D23" s="80"/>
      <c r="E23" s="63"/>
      <c r="F23" s="160" t="s">
        <v>352</v>
      </c>
    </row>
    <row r="24" spans="1:6" s="89" customFormat="1" ht="12" customHeight="1">
      <c r="A24" s="41" t="s">
        <v>44</v>
      </c>
      <c r="B24" s="91" t="s">
        <v>148</v>
      </c>
      <c r="C24" s="80">
        <v>0</v>
      </c>
      <c r="D24" s="80"/>
      <c r="E24" s="63"/>
      <c r="F24" s="160" t="s">
        <v>353</v>
      </c>
    </row>
    <row r="25" spans="1:6" s="89" customFormat="1" ht="12" customHeight="1">
      <c r="A25" s="41" t="s">
        <v>83</v>
      </c>
      <c r="B25" s="91" t="s">
        <v>149</v>
      </c>
      <c r="C25" s="80">
        <v>0</v>
      </c>
      <c r="D25" s="80">
        <v>11293852</v>
      </c>
      <c r="E25" s="63">
        <v>9558247</v>
      </c>
      <c r="F25" s="160" t="s">
        <v>354</v>
      </c>
    </row>
    <row r="26" spans="1:6" s="89" customFormat="1" ht="12" customHeight="1" thickBot="1">
      <c r="A26" s="43" t="s">
        <v>84</v>
      </c>
      <c r="B26" s="71" t="s">
        <v>150</v>
      </c>
      <c r="C26" s="82">
        <v>0</v>
      </c>
      <c r="D26" s="82"/>
      <c r="E26" s="65"/>
      <c r="F26" s="160" t="s">
        <v>355</v>
      </c>
    </row>
    <row r="27" spans="1:6" s="89" customFormat="1" ht="12" customHeight="1" thickBot="1">
      <c r="A27" s="47" t="s">
        <v>85</v>
      </c>
      <c r="B27" s="48" t="s">
        <v>151</v>
      </c>
      <c r="C27" s="85">
        <f>SUM(C28+C31+C32+C33)</f>
        <v>9890500</v>
      </c>
      <c r="D27" s="85">
        <f t="shared" ref="D27:E27" si="3">SUM(D28+D31+D32+D33)</f>
        <v>10406417</v>
      </c>
      <c r="E27" s="85">
        <f t="shared" si="3"/>
        <v>3774893</v>
      </c>
      <c r="F27" s="160" t="s">
        <v>356</v>
      </c>
    </row>
    <row r="28" spans="1:6" s="89" customFormat="1" ht="12" customHeight="1">
      <c r="A28" s="42" t="s">
        <v>152</v>
      </c>
      <c r="B28" s="90" t="s">
        <v>153</v>
      </c>
      <c r="C28" s="97">
        <f>SUM(C29+C30)</f>
        <v>9416500</v>
      </c>
      <c r="D28" s="97">
        <f t="shared" ref="D28:E28" si="4">SUM(D29+D30)</f>
        <v>9416500</v>
      </c>
      <c r="E28" s="97">
        <f t="shared" si="4"/>
        <v>2806713</v>
      </c>
      <c r="F28" s="160" t="s">
        <v>357</v>
      </c>
    </row>
    <row r="29" spans="1:6" s="89" customFormat="1" ht="12" customHeight="1">
      <c r="A29" s="41" t="s">
        <v>154</v>
      </c>
      <c r="B29" s="91" t="s">
        <v>155</v>
      </c>
      <c r="C29" s="80">
        <v>6515500</v>
      </c>
      <c r="D29" s="80">
        <v>6515500</v>
      </c>
      <c r="E29" s="63">
        <v>234250</v>
      </c>
      <c r="F29" s="160" t="s">
        <v>358</v>
      </c>
    </row>
    <row r="30" spans="1:6" s="89" customFormat="1" ht="12" customHeight="1">
      <c r="A30" s="41" t="s">
        <v>156</v>
      </c>
      <c r="B30" s="91" t="s">
        <v>157</v>
      </c>
      <c r="C30" s="80">
        <v>2901000</v>
      </c>
      <c r="D30" s="80">
        <v>2901000</v>
      </c>
      <c r="E30" s="63">
        <v>2572463</v>
      </c>
      <c r="F30" s="160" t="s">
        <v>359</v>
      </c>
    </row>
    <row r="31" spans="1:6" s="89" customFormat="1" ht="12" customHeight="1">
      <c r="A31" s="41" t="s">
        <v>158</v>
      </c>
      <c r="B31" s="91" t="s">
        <v>159</v>
      </c>
      <c r="C31" s="80">
        <v>436000</v>
      </c>
      <c r="D31" s="80">
        <v>951917</v>
      </c>
      <c r="E31" s="63">
        <v>851010</v>
      </c>
      <c r="F31" s="160" t="s">
        <v>360</v>
      </c>
    </row>
    <row r="32" spans="1:6" s="89" customFormat="1" ht="12" customHeight="1">
      <c r="A32" s="41" t="s">
        <v>160</v>
      </c>
      <c r="B32" s="91" t="s">
        <v>161</v>
      </c>
      <c r="C32" s="80"/>
      <c r="D32" s="80"/>
      <c r="E32" s="63"/>
      <c r="F32" s="160" t="s">
        <v>361</v>
      </c>
    </row>
    <row r="33" spans="1:6" s="89" customFormat="1" ht="12" customHeight="1" thickBot="1">
      <c r="A33" s="43" t="s">
        <v>162</v>
      </c>
      <c r="B33" s="71" t="s">
        <v>163</v>
      </c>
      <c r="C33" s="82">
        <v>38000</v>
      </c>
      <c r="D33" s="82">
        <v>38000</v>
      </c>
      <c r="E33" s="65">
        <v>117170</v>
      </c>
      <c r="F33" s="160" t="s">
        <v>362</v>
      </c>
    </row>
    <row r="34" spans="1:6" s="89" customFormat="1" ht="12" customHeight="1" thickBot="1">
      <c r="A34" s="47" t="s">
        <v>6</v>
      </c>
      <c r="B34" s="48" t="s">
        <v>164</v>
      </c>
      <c r="C34" s="79">
        <f>SUM(C35:C44)</f>
        <v>10206034</v>
      </c>
      <c r="D34" s="79">
        <f t="shared" ref="D34:E34" si="5">SUM(D35:D44)</f>
        <v>10612105</v>
      </c>
      <c r="E34" s="79">
        <f t="shared" si="5"/>
        <v>7023868</v>
      </c>
      <c r="F34" s="160" t="s">
        <v>363</v>
      </c>
    </row>
    <row r="35" spans="1:6" s="89" customFormat="1" ht="12" customHeight="1">
      <c r="A35" s="42" t="s">
        <v>45</v>
      </c>
      <c r="B35" s="90" t="s">
        <v>165</v>
      </c>
      <c r="C35" s="81">
        <v>0</v>
      </c>
      <c r="D35" s="81">
        <v>0</v>
      </c>
      <c r="E35" s="64">
        <v>0</v>
      </c>
      <c r="F35" s="160" t="s">
        <v>364</v>
      </c>
    </row>
    <row r="36" spans="1:6" s="89" customFormat="1" ht="12" customHeight="1">
      <c r="A36" s="41" t="s">
        <v>46</v>
      </c>
      <c r="B36" s="91" t="s">
        <v>166</v>
      </c>
      <c r="C36" s="167">
        <v>4421985</v>
      </c>
      <c r="D36" s="167">
        <v>4422001</v>
      </c>
      <c r="E36" s="168">
        <v>3350133</v>
      </c>
      <c r="F36" s="160" t="s">
        <v>365</v>
      </c>
    </row>
    <row r="37" spans="1:6" s="89" customFormat="1" ht="12" customHeight="1">
      <c r="A37" s="41" t="s">
        <v>47</v>
      </c>
      <c r="B37" s="91" t="s">
        <v>167</v>
      </c>
      <c r="C37" s="167">
        <v>221400</v>
      </c>
      <c r="D37" s="167">
        <v>221400</v>
      </c>
      <c r="E37" s="168">
        <v>43846</v>
      </c>
      <c r="F37" s="160" t="s">
        <v>366</v>
      </c>
    </row>
    <row r="38" spans="1:6" s="89" customFormat="1" ht="12" customHeight="1">
      <c r="A38" s="41" t="s">
        <v>87</v>
      </c>
      <c r="B38" s="91" t="s">
        <v>168</v>
      </c>
      <c r="C38" s="167">
        <v>0</v>
      </c>
      <c r="D38" s="167">
        <v>518399</v>
      </c>
      <c r="E38" s="168">
        <v>658784</v>
      </c>
      <c r="F38" s="160" t="s">
        <v>367</v>
      </c>
    </row>
    <row r="39" spans="1:6" s="89" customFormat="1" ht="12" customHeight="1">
      <c r="A39" s="41" t="s">
        <v>88</v>
      </c>
      <c r="B39" s="91" t="s">
        <v>169</v>
      </c>
      <c r="C39" s="167">
        <v>3081672</v>
      </c>
      <c r="D39" s="167">
        <v>2887323</v>
      </c>
      <c r="E39" s="168">
        <v>1651548</v>
      </c>
      <c r="F39" s="160" t="s">
        <v>368</v>
      </c>
    </row>
    <row r="40" spans="1:6" s="89" customFormat="1" ht="12" customHeight="1">
      <c r="A40" s="41" t="s">
        <v>89</v>
      </c>
      <c r="B40" s="91" t="s">
        <v>170</v>
      </c>
      <c r="C40" s="167">
        <v>1604005</v>
      </c>
      <c r="D40" s="167">
        <v>1686010</v>
      </c>
      <c r="E40" s="168">
        <v>1295225</v>
      </c>
      <c r="F40" s="160" t="s">
        <v>369</v>
      </c>
    </row>
    <row r="41" spans="1:6" s="89" customFormat="1" ht="12" customHeight="1">
      <c r="A41" s="41" t="s">
        <v>90</v>
      </c>
      <c r="B41" s="91" t="s">
        <v>171</v>
      </c>
      <c r="C41" s="167">
        <v>0</v>
      </c>
      <c r="D41" s="167"/>
      <c r="E41" s="168">
        <v>0</v>
      </c>
      <c r="F41" s="160" t="s">
        <v>370</v>
      </c>
    </row>
    <row r="42" spans="1:6" s="89" customFormat="1" ht="12" customHeight="1">
      <c r="A42" s="41" t="s">
        <v>91</v>
      </c>
      <c r="B42" s="91" t="s">
        <v>172</v>
      </c>
      <c r="C42" s="167"/>
      <c r="D42" s="167"/>
      <c r="E42" s="168">
        <v>57</v>
      </c>
      <c r="F42" s="160" t="s">
        <v>371</v>
      </c>
    </row>
    <row r="43" spans="1:6" s="89" customFormat="1" ht="12" customHeight="1">
      <c r="A43" s="41" t="s">
        <v>173</v>
      </c>
      <c r="B43" s="91" t="s">
        <v>174</v>
      </c>
      <c r="C43" s="169">
        <v>0</v>
      </c>
      <c r="D43" s="169">
        <v>0</v>
      </c>
      <c r="E43" s="170">
        <v>0</v>
      </c>
      <c r="F43" s="160" t="s">
        <v>372</v>
      </c>
    </row>
    <row r="44" spans="1:6" s="89" customFormat="1" ht="12" customHeight="1" thickBot="1">
      <c r="A44" s="43" t="s">
        <v>175</v>
      </c>
      <c r="B44" s="92" t="s">
        <v>176</v>
      </c>
      <c r="C44" s="171">
        <v>876972</v>
      </c>
      <c r="D44" s="171">
        <v>876972</v>
      </c>
      <c r="E44" s="172">
        <v>24275</v>
      </c>
      <c r="F44" s="160" t="s">
        <v>373</v>
      </c>
    </row>
    <row r="45" spans="1:6" s="89" customFormat="1" ht="12" customHeight="1" thickBot="1">
      <c r="A45" s="47" t="s">
        <v>7</v>
      </c>
      <c r="B45" s="48" t="s">
        <v>177</v>
      </c>
      <c r="C45" s="79"/>
      <c r="D45" s="79"/>
      <c r="E45" s="62"/>
      <c r="F45" s="160" t="s">
        <v>374</v>
      </c>
    </row>
    <row r="46" spans="1:6" s="89" customFormat="1" ht="12" customHeight="1">
      <c r="A46" s="42" t="s">
        <v>48</v>
      </c>
      <c r="B46" s="90" t="s">
        <v>178</v>
      </c>
      <c r="C46" s="99">
        <v>0</v>
      </c>
      <c r="D46" s="99">
        <v>0</v>
      </c>
      <c r="E46" s="68">
        <v>0</v>
      </c>
      <c r="F46" s="160" t="s">
        <v>375</v>
      </c>
    </row>
    <row r="47" spans="1:6" s="89" customFormat="1" ht="12" customHeight="1">
      <c r="A47" s="41" t="s">
        <v>49</v>
      </c>
      <c r="B47" s="91" t="s">
        <v>179</v>
      </c>
      <c r="C47" s="83"/>
      <c r="D47" s="83"/>
      <c r="E47" s="66"/>
      <c r="F47" s="160" t="s">
        <v>376</v>
      </c>
    </row>
    <row r="48" spans="1:6" s="89" customFormat="1" ht="12" customHeight="1">
      <c r="A48" s="41" t="s">
        <v>180</v>
      </c>
      <c r="B48" s="91" t="s">
        <v>181</v>
      </c>
      <c r="C48" s="83">
        <v>0</v>
      </c>
      <c r="D48" s="83">
        <v>0</v>
      </c>
      <c r="E48" s="66">
        <v>0</v>
      </c>
      <c r="F48" s="160" t="s">
        <v>377</v>
      </c>
    </row>
    <row r="49" spans="1:6" s="89" customFormat="1" ht="12" customHeight="1">
      <c r="A49" s="41" t="s">
        <v>182</v>
      </c>
      <c r="B49" s="91" t="s">
        <v>183</v>
      </c>
      <c r="C49" s="83">
        <v>0</v>
      </c>
      <c r="D49" s="83">
        <v>0</v>
      </c>
      <c r="E49" s="66">
        <v>0</v>
      </c>
      <c r="F49" s="160" t="s">
        <v>378</v>
      </c>
    </row>
    <row r="50" spans="1:6" s="89" customFormat="1" ht="12" customHeight="1" thickBot="1">
      <c r="A50" s="43" t="s">
        <v>184</v>
      </c>
      <c r="B50" s="92" t="s">
        <v>185</v>
      </c>
      <c r="C50" s="84">
        <v>0</v>
      </c>
      <c r="D50" s="84">
        <v>0</v>
      </c>
      <c r="E50" s="67">
        <v>0</v>
      </c>
      <c r="F50" s="160" t="s">
        <v>379</v>
      </c>
    </row>
    <row r="51" spans="1:6" s="89" customFormat="1" ht="17.25" customHeight="1" thickBot="1">
      <c r="A51" s="47" t="s">
        <v>92</v>
      </c>
      <c r="B51" s="48" t="s">
        <v>186</v>
      </c>
      <c r="C51" s="79">
        <f>SUM(C52:C55)</f>
        <v>0</v>
      </c>
      <c r="D51" s="79">
        <f t="shared" ref="D51:E51" si="6">SUM(D52:D55)</f>
        <v>0</v>
      </c>
      <c r="E51" s="79">
        <f t="shared" si="6"/>
        <v>50000</v>
      </c>
      <c r="F51" s="160" t="s">
        <v>380</v>
      </c>
    </row>
    <row r="52" spans="1:6" s="89" customFormat="1" ht="12" customHeight="1">
      <c r="A52" s="42" t="s">
        <v>50</v>
      </c>
      <c r="B52" s="90" t="s">
        <v>187</v>
      </c>
      <c r="C52" s="81">
        <v>0</v>
      </c>
      <c r="D52" s="81">
        <v>0</v>
      </c>
      <c r="E52" s="64">
        <v>0</v>
      </c>
      <c r="F52" s="160" t="s">
        <v>381</v>
      </c>
    </row>
    <row r="53" spans="1:6" s="89" customFormat="1" ht="12" customHeight="1">
      <c r="A53" s="41" t="s">
        <v>51</v>
      </c>
      <c r="B53" s="91" t="s">
        <v>429</v>
      </c>
      <c r="C53" s="80">
        <v>0</v>
      </c>
      <c r="D53" s="80"/>
      <c r="E53" s="63"/>
      <c r="F53" s="160" t="s">
        <v>382</v>
      </c>
    </row>
    <row r="54" spans="1:6" s="89" customFormat="1" ht="12" customHeight="1">
      <c r="A54" s="41" t="s">
        <v>188</v>
      </c>
      <c r="B54" s="91" t="s">
        <v>189</v>
      </c>
      <c r="C54" s="80"/>
      <c r="D54" s="80"/>
      <c r="E54" s="63">
        <v>50000</v>
      </c>
      <c r="F54" s="160" t="s">
        <v>383</v>
      </c>
    </row>
    <row r="55" spans="1:6" s="89" customFormat="1" ht="12" customHeight="1" thickBot="1">
      <c r="A55" s="43" t="s">
        <v>190</v>
      </c>
      <c r="B55" s="92" t="s">
        <v>191</v>
      </c>
      <c r="C55" s="82">
        <v>0</v>
      </c>
      <c r="D55" s="82"/>
      <c r="E55" s="82"/>
      <c r="F55" s="160" t="s">
        <v>384</v>
      </c>
    </row>
    <row r="56" spans="1:6" s="89" customFormat="1" ht="22.5" customHeight="1" thickBot="1">
      <c r="A56" s="47" t="s">
        <v>9</v>
      </c>
      <c r="B56" s="69" t="s">
        <v>192</v>
      </c>
      <c r="C56" s="79">
        <f>SUM(C57:C60)</f>
        <v>201600</v>
      </c>
      <c r="D56" s="79">
        <f t="shared" ref="D56:E56" si="7">SUM(D57:D60)</f>
        <v>201600</v>
      </c>
      <c r="E56" s="79">
        <f t="shared" si="7"/>
        <v>80400</v>
      </c>
      <c r="F56" s="160" t="s">
        <v>385</v>
      </c>
    </row>
    <row r="57" spans="1:6" s="89" customFormat="1" ht="12" customHeight="1">
      <c r="A57" s="42" t="s">
        <v>93</v>
      </c>
      <c r="B57" s="90" t="s">
        <v>193</v>
      </c>
      <c r="C57" s="83">
        <v>0</v>
      </c>
      <c r="D57" s="83">
        <v>0</v>
      </c>
      <c r="E57" s="66">
        <v>0</v>
      </c>
      <c r="F57" s="160" t="s">
        <v>386</v>
      </c>
    </row>
    <row r="58" spans="1:6" s="89" customFormat="1" ht="12" customHeight="1">
      <c r="A58" s="41" t="s">
        <v>94</v>
      </c>
      <c r="B58" s="91" t="s">
        <v>428</v>
      </c>
      <c r="C58" s="83">
        <v>201600</v>
      </c>
      <c r="D58" s="83">
        <v>201600</v>
      </c>
      <c r="E58" s="66">
        <v>80400</v>
      </c>
      <c r="F58" s="160" t="s">
        <v>387</v>
      </c>
    </row>
    <row r="59" spans="1:6" s="89" customFormat="1" ht="12" customHeight="1">
      <c r="A59" s="41" t="s">
        <v>112</v>
      </c>
      <c r="B59" s="91" t="s">
        <v>194</v>
      </c>
      <c r="C59" s="83">
        <v>0</v>
      </c>
      <c r="D59" s="83"/>
      <c r="E59" s="66"/>
      <c r="F59" s="160" t="s">
        <v>388</v>
      </c>
    </row>
    <row r="60" spans="1:6" s="89" customFormat="1" ht="12" customHeight="1" thickBot="1">
      <c r="A60" s="43" t="s">
        <v>195</v>
      </c>
      <c r="B60" s="92" t="s">
        <v>196</v>
      </c>
      <c r="C60" s="83">
        <v>0</v>
      </c>
      <c r="D60" s="83"/>
      <c r="E60" s="83"/>
      <c r="F60" s="160" t="s">
        <v>389</v>
      </c>
    </row>
    <row r="61" spans="1:6" s="89" customFormat="1" ht="18" customHeight="1" thickBot="1">
      <c r="A61" s="47" t="s">
        <v>10</v>
      </c>
      <c r="B61" s="48" t="s">
        <v>197</v>
      </c>
      <c r="C61" s="85">
        <f>SUM(C6+C13+C20+C27+C34+C45+C51+C56)</f>
        <v>46964056</v>
      </c>
      <c r="D61" s="85">
        <f t="shared" ref="D61:E61" si="8">SUM(D6+D13+D20+D27+D34+D45+D51+D56)</f>
        <v>61568376</v>
      </c>
      <c r="E61" s="85">
        <f t="shared" si="8"/>
        <v>49739521</v>
      </c>
      <c r="F61" s="160" t="s">
        <v>390</v>
      </c>
    </row>
    <row r="62" spans="1:6" s="89" customFormat="1" ht="21" customHeight="1" thickBot="1">
      <c r="A62" s="100" t="s">
        <v>198</v>
      </c>
      <c r="B62" s="69" t="s">
        <v>199</v>
      </c>
      <c r="C62" s="79">
        <v>0</v>
      </c>
      <c r="D62" s="79">
        <v>0</v>
      </c>
      <c r="E62" s="62">
        <v>0</v>
      </c>
      <c r="F62" s="160" t="s">
        <v>391</v>
      </c>
    </row>
    <row r="63" spans="1:6" s="89" customFormat="1" ht="12" customHeight="1">
      <c r="A63" s="42" t="s">
        <v>200</v>
      </c>
      <c r="B63" s="90" t="s">
        <v>201</v>
      </c>
      <c r="C63" s="83">
        <v>0</v>
      </c>
      <c r="D63" s="83">
        <v>0</v>
      </c>
      <c r="E63" s="66">
        <v>0</v>
      </c>
      <c r="F63" s="160" t="s">
        <v>392</v>
      </c>
    </row>
    <row r="64" spans="1:6" s="89" customFormat="1" ht="12" customHeight="1">
      <c r="A64" s="41" t="s">
        <v>202</v>
      </c>
      <c r="B64" s="91" t="s">
        <v>203</v>
      </c>
      <c r="C64" s="83">
        <v>0</v>
      </c>
      <c r="D64" s="83">
        <v>0</v>
      </c>
      <c r="E64" s="66">
        <v>0</v>
      </c>
      <c r="F64" s="160" t="s">
        <v>393</v>
      </c>
    </row>
    <row r="65" spans="1:6" s="89" customFormat="1" ht="12" customHeight="1" thickBot="1">
      <c r="A65" s="43" t="s">
        <v>204</v>
      </c>
      <c r="B65" s="30" t="s">
        <v>248</v>
      </c>
      <c r="C65" s="83">
        <v>0</v>
      </c>
      <c r="D65" s="83">
        <v>0</v>
      </c>
      <c r="E65" s="66">
        <v>0</v>
      </c>
      <c r="F65" s="160" t="s">
        <v>394</v>
      </c>
    </row>
    <row r="66" spans="1:6" s="89" customFormat="1" ht="12" customHeight="1" thickBot="1">
      <c r="A66" s="100" t="s">
        <v>205</v>
      </c>
      <c r="B66" s="69" t="s">
        <v>206</v>
      </c>
      <c r="C66" s="79">
        <v>0</v>
      </c>
      <c r="D66" s="79">
        <v>0</v>
      </c>
      <c r="E66" s="62">
        <v>0</v>
      </c>
      <c r="F66" s="160" t="s">
        <v>395</v>
      </c>
    </row>
    <row r="67" spans="1:6" s="89" customFormat="1" ht="13.5" customHeight="1">
      <c r="A67" s="42" t="s">
        <v>73</v>
      </c>
      <c r="B67" s="90" t="s">
        <v>207</v>
      </c>
      <c r="C67" s="83">
        <v>0</v>
      </c>
      <c r="D67" s="83">
        <v>0</v>
      </c>
      <c r="E67" s="66">
        <v>0</v>
      </c>
      <c r="F67" s="160" t="s">
        <v>396</v>
      </c>
    </row>
    <row r="68" spans="1:6" s="89" customFormat="1" ht="12" customHeight="1">
      <c r="A68" s="41" t="s">
        <v>74</v>
      </c>
      <c r="B68" s="91" t="s">
        <v>208</v>
      </c>
      <c r="C68" s="83">
        <v>0</v>
      </c>
      <c r="D68" s="83">
        <v>0</v>
      </c>
      <c r="E68" s="66">
        <v>0</v>
      </c>
      <c r="F68" s="160" t="s">
        <v>397</v>
      </c>
    </row>
    <row r="69" spans="1:6" s="89" customFormat="1" ht="12" customHeight="1">
      <c r="A69" s="41" t="s">
        <v>209</v>
      </c>
      <c r="B69" s="91" t="s">
        <v>210</v>
      </c>
      <c r="C69" s="83">
        <v>0</v>
      </c>
      <c r="D69" s="83">
        <v>0</v>
      </c>
      <c r="E69" s="66">
        <v>0</v>
      </c>
      <c r="F69" s="160" t="s">
        <v>398</v>
      </c>
    </row>
    <row r="70" spans="1:6" s="89" customFormat="1" ht="12" customHeight="1" thickBot="1">
      <c r="A70" s="43" t="s">
        <v>211</v>
      </c>
      <c r="B70" s="92" t="s">
        <v>212</v>
      </c>
      <c r="C70" s="83">
        <v>0</v>
      </c>
      <c r="D70" s="83">
        <v>0</v>
      </c>
      <c r="E70" s="66">
        <v>0</v>
      </c>
      <c r="F70" s="160" t="s">
        <v>399</v>
      </c>
    </row>
    <row r="71" spans="1:6" s="89" customFormat="1" ht="12" customHeight="1" thickBot="1">
      <c r="A71" s="100" t="s">
        <v>213</v>
      </c>
      <c r="B71" s="69" t="s">
        <v>214</v>
      </c>
      <c r="C71" s="79">
        <f>SUM(C72:C73)</f>
        <v>26365859</v>
      </c>
      <c r="D71" s="79">
        <f t="shared" ref="D71:E71" si="9">SUM(D72:D73)</f>
        <v>27777236</v>
      </c>
      <c r="E71" s="79">
        <f t="shared" si="9"/>
        <v>27777236</v>
      </c>
      <c r="F71" s="160" t="s">
        <v>400</v>
      </c>
    </row>
    <row r="72" spans="1:6" s="89" customFormat="1" ht="12" customHeight="1">
      <c r="A72" s="42" t="s">
        <v>215</v>
      </c>
      <c r="B72" s="90" t="s">
        <v>216</v>
      </c>
      <c r="C72" s="83">
        <v>26365859</v>
      </c>
      <c r="D72" s="83">
        <v>27777236</v>
      </c>
      <c r="E72" s="66">
        <v>27777236</v>
      </c>
      <c r="F72" s="160" t="s">
        <v>401</v>
      </c>
    </row>
    <row r="73" spans="1:6" s="89" customFormat="1" ht="12" customHeight="1" thickBot="1">
      <c r="A73" s="43" t="s">
        <v>217</v>
      </c>
      <c r="B73" s="92" t="s">
        <v>218</v>
      </c>
      <c r="C73" s="83">
        <v>0</v>
      </c>
      <c r="D73" s="83">
        <v>0</v>
      </c>
      <c r="E73" s="66">
        <v>0</v>
      </c>
      <c r="F73" s="160" t="s">
        <v>402</v>
      </c>
    </row>
    <row r="74" spans="1:6" s="89" customFormat="1" ht="12" customHeight="1" thickBot="1">
      <c r="A74" s="100" t="s">
        <v>219</v>
      </c>
      <c r="B74" s="69" t="s">
        <v>220</v>
      </c>
      <c r="C74" s="79">
        <v>0</v>
      </c>
      <c r="D74" s="79"/>
      <c r="E74" s="62">
        <v>1132821</v>
      </c>
      <c r="F74" s="160" t="s">
        <v>403</v>
      </c>
    </row>
    <row r="75" spans="1:6" s="89" customFormat="1" ht="12" customHeight="1">
      <c r="A75" s="42" t="s">
        <v>221</v>
      </c>
      <c r="B75" s="90" t="s">
        <v>222</v>
      </c>
      <c r="C75" s="83">
        <v>0</v>
      </c>
      <c r="D75" s="83"/>
      <c r="E75" s="66">
        <v>1132121</v>
      </c>
      <c r="F75" s="160" t="s">
        <v>404</v>
      </c>
    </row>
    <row r="76" spans="1:6" s="89" customFormat="1" ht="12" customHeight="1">
      <c r="A76" s="41" t="s">
        <v>223</v>
      </c>
      <c r="B76" s="91" t="s">
        <v>224</v>
      </c>
      <c r="C76" s="83">
        <v>0</v>
      </c>
      <c r="D76" s="83">
        <v>0</v>
      </c>
      <c r="E76" s="66">
        <v>0</v>
      </c>
      <c r="F76" s="160" t="s">
        <v>405</v>
      </c>
    </row>
    <row r="77" spans="1:6" s="89" customFormat="1" ht="12" customHeight="1" thickBot="1">
      <c r="A77" s="43" t="s">
        <v>225</v>
      </c>
      <c r="B77" s="71" t="s">
        <v>226</v>
      </c>
      <c r="C77" s="83">
        <v>0</v>
      </c>
      <c r="D77" s="83">
        <v>0</v>
      </c>
      <c r="E77" s="66">
        <v>0</v>
      </c>
      <c r="F77" s="160" t="s">
        <v>406</v>
      </c>
    </row>
    <row r="78" spans="1:6" s="89" customFormat="1" ht="12" customHeight="1" thickBot="1">
      <c r="A78" s="100" t="s">
        <v>227</v>
      </c>
      <c r="B78" s="69" t="s">
        <v>228</v>
      </c>
      <c r="C78" s="79">
        <v>0</v>
      </c>
      <c r="D78" s="79">
        <v>0</v>
      </c>
      <c r="E78" s="62">
        <v>0</v>
      </c>
      <c r="F78" s="160" t="s">
        <v>407</v>
      </c>
    </row>
    <row r="79" spans="1:6" s="89" customFormat="1" ht="12" customHeight="1">
      <c r="A79" s="93" t="s">
        <v>229</v>
      </c>
      <c r="B79" s="90" t="s">
        <v>230</v>
      </c>
      <c r="C79" s="83">
        <v>0</v>
      </c>
      <c r="D79" s="83">
        <v>0</v>
      </c>
      <c r="E79" s="66">
        <v>0</v>
      </c>
      <c r="F79" s="160" t="s">
        <v>408</v>
      </c>
    </row>
    <row r="80" spans="1:6" s="89" customFormat="1" ht="12" customHeight="1">
      <c r="A80" s="94" t="s">
        <v>231</v>
      </c>
      <c r="B80" s="91" t="s">
        <v>232</v>
      </c>
      <c r="C80" s="83">
        <v>0</v>
      </c>
      <c r="D80" s="83">
        <v>0</v>
      </c>
      <c r="E80" s="66">
        <v>0</v>
      </c>
      <c r="F80" s="160" t="s">
        <v>409</v>
      </c>
    </row>
    <row r="81" spans="1:6" s="89" customFormat="1" ht="12" customHeight="1">
      <c r="A81" s="94" t="s">
        <v>233</v>
      </c>
      <c r="B81" s="91" t="s">
        <v>234</v>
      </c>
      <c r="C81" s="83">
        <v>0</v>
      </c>
      <c r="D81" s="83">
        <v>0</v>
      </c>
      <c r="E81" s="66">
        <v>0</v>
      </c>
      <c r="F81" s="160" t="s">
        <v>410</v>
      </c>
    </row>
    <row r="82" spans="1:6" s="89" customFormat="1" ht="12" customHeight="1" thickBot="1">
      <c r="A82" s="101" t="s">
        <v>235</v>
      </c>
      <c r="B82" s="71" t="s">
        <v>236</v>
      </c>
      <c r="C82" s="83">
        <v>0</v>
      </c>
      <c r="D82" s="83">
        <v>0</v>
      </c>
      <c r="E82" s="66">
        <v>0</v>
      </c>
      <c r="F82" s="160" t="s">
        <v>411</v>
      </c>
    </row>
    <row r="83" spans="1:6" s="89" customFormat="1" ht="12" customHeight="1" thickBot="1">
      <c r="A83" s="100" t="s">
        <v>237</v>
      </c>
      <c r="B83" s="69" t="s">
        <v>238</v>
      </c>
      <c r="C83" s="103">
        <v>0</v>
      </c>
      <c r="D83" s="103">
        <v>0</v>
      </c>
      <c r="E83" s="104">
        <v>0</v>
      </c>
      <c r="F83" s="160" t="s">
        <v>412</v>
      </c>
    </row>
    <row r="84" spans="1:6" s="89" customFormat="1" ht="12" customHeight="1" thickBot="1">
      <c r="A84" s="100" t="s">
        <v>239</v>
      </c>
      <c r="B84" s="28" t="s">
        <v>240</v>
      </c>
      <c r="C84" s="85">
        <f>SUM(C71+C74+C78+C83)</f>
        <v>26365859</v>
      </c>
      <c r="D84" s="85">
        <f t="shared" ref="D84:E84" si="10">SUM(D71+D74+D78+D83)</f>
        <v>27777236</v>
      </c>
      <c r="E84" s="85">
        <f t="shared" si="10"/>
        <v>28910057</v>
      </c>
      <c r="F84" s="160" t="s">
        <v>413</v>
      </c>
    </row>
    <row r="85" spans="1:6" s="89" customFormat="1" ht="21" customHeight="1" thickBot="1">
      <c r="A85" s="102" t="s">
        <v>241</v>
      </c>
      <c r="B85" s="31" t="s">
        <v>242</v>
      </c>
      <c r="C85" s="85">
        <f>SUM(C61+C84)</f>
        <v>73329915</v>
      </c>
      <c r="D85" s="85">
        <f t="shared" ref="D85:E85" si="11">SUM(D61+D84)</f>
        <v>89345612</v>
      </c>
      <c r="E85" s="85">
        <f t="shared" si="11"/>
        <v>78649578</v>
      </c>
      <c r="F85" s="160" t="s">
        <v>414</v>
      </c>
    </row>
    <row r="86" spans="1:6" s="89" customFormat="1" ht="12" customHeight="1">
      <c r="A86" s="26"/>
      <c r="B86" s="26"/>
      <c r="C86" s="27">
        <v>0</v>
      </c>
      <c r="D86" s="27"/>
      <c r="E86" s="27"/>
      <c r="F86" s="160"/>
    </row>
    <row r="87" spans="1:6" ht="16.5" customHeight="1">
      <c r="A87" s="208"/>
      <c r="B87" s="208"/>
      <c r="C87" s="208"/>
      <c r="D87" s="208"/>
      <c r="E87" s="208"/>
      <c r="F87" s="158"/>
    </row>
    <row r="88" spans="1:6" s="95" customFormat="1" ht="16.5" customHeight="1" thickBot="1">
      <c r="A88" s="19" t="s">
        <v>75</v>
      </c>
      <c r="B88" s="19"/>
      <c r="C88" s="56"/>
      <c r="D88" s="56"/>
      <c r="E88" s="56" t="s">
        <v>423</v>
      </c>
      <c r="F88" s="161"/>
    </row>
    <row r="89" spans="1:6" s="95" customFormat="1" ht="16.5" customHeight="1">
      <c r="A89" s="214" t="s">
        <v>40</v>
      </c>
      <c r="B89" s="211" t="s">
        <v>132</v>
      </c>
      <c r="C89" s="209" t="str">
        <f>+C3</f>
        <v>2019. évi</v>
      </c>
      <c r="D89" s="209"/>
      <c r="E89" s="210"/>
      <c r="F89" s="161"/>
    </row>
    <row r="90" spans="1:6" ht="38.1" customHeight="1" thickBot="1">
      <c r="A90" s="215"/>
      <c r="B90" s="212"/>
      <c r="C90" s="20" t="s">
        <v>133</v>
      </c>
      <c r="D90" s="20" t="s">
        <v>134</v>
      </c>
      <c r="E90" s="21" t="s">
        <v>135</v>
      </c>
      <c r="F90" s="158"/>
    </row>
    <row r="91" spans="1:6" s="88" customFormat="1" ht="12" customHeight="1" thickBot="1">
      <c r="A91" s="52" t="s">
        <v>243</v>
      </c>
      <c r="B91" s="53" t="s">
        <v>244</v>
      </c>
      <c r="C91" s="53" t="s">
        <v>245</v>
      </c>
      <c r="D91" s="53" t="s">
        <v>246</v>
      </c>
      <c r="E91" s="54" t="s">
        <v>247</v>
      </c>
      <c r="F91" s="159"/>
    </row>
    <row r="92" spans="1:6" ht="12" customHeight="1" thickBot="1">
      <c r="A92" s="49" t="s">
        <v>2</v>
      </c>
      <c r="B92" s="51" t="s">
        <v>249</v>
      </c>
      <c r="C92" s="78">
        <f>SUM(C93:C97)</f>
        <v>51346362</v>
      </c>
      <c r="D92" s="78">
        <f>SUM(D93:D97)</f>
        <v>59484453</v>
      </c>
      <c r="E92" s="78">
        <f>SUM(E93:E97)</f>
        <v>45975200</v>
      </c>
      <c r="F92" s="158" t="s">
        <v>335</v>
      </c>
    </row>
    <row r="93" spans="1:6" ht="12" customHeight="1">
      <c r="A93" s="44" t="s">
        <v>52</v>
      </c>
      <c r="B93" s="37" t="s">
        <v>30</v>
      </c>
      <c r="C93" s="173">
        <v>14397266</v>
      </c>
      <c r="D93" s="173">
        <v>20863305</v>
      </c>
      <c r="E93" s="174">
        <v>19386947</v>
      </c>
      <c r="F93" s="158" t="s">
        <v>336</v>
      </c>
    </row>
    <row r="94" spans="1:6" ht="12" customHeight="1">
      <c r="A94" s="41" t="s">
        <v>53</v>
      </c>
      <c r="B94" s="35" t="s">
        <v>95</v>
      </c>
      <c r="C94" s="167">
        <v>1566034</v>
      </c>
      <c r="D94" s="167">
        <v>3558335</v>
      </c>
      <c r="E94" s="168">
        <v>3311229</v>
      </c>
      <c r="F94" s="158" t="s">
        <v>337</v>
      </c>
    </row>
    <row r="95" spans="1:6" ht="12" customHeight="1">
      <c r="A95" s="41" t="s">
        <v>54</v>
      </c>
      <c r="B95" s="35" t="s">
        <v>71</v>
      </c>
      <c r="C95" s="175">
        <v>29246132</v>
      </c>
      <c r="D95" s="175">
        <v>28034125</v>
      </c>
      <c r="E95" s="176">
        <v>18122002</v>
      </c>
      <c r="F95" s="158" t="s">
        <v>338</v>
      </c>
    </row>
    <row r="96" spans="1:6" ht="12" customHeight="1">
      <c r="A96" s="41" t="s">
        <v>55</v>
      </c>
      <c r="B96" s="38" t="s">
        <v>96</v>
      </c>
      <c r="C96" s="82">
        <v>2862594</v>
      </c>
      <c r="D96" s="82">
        <v>2679420</v>
      </c>
      <c r="E96" s="65">
        <v>1678923</v>
      </c>
      <c r="F96" s="158" t="s">
        <v>339</v>
      </c>
    </row>
    <row r="97" spans="1:6" ht="12" customHeight="1">
      <c r="A97" s="41" t="s">
        <v>63</v>
      </c>
      <c r="B97" s="46" t="s">
        <v>97</v>
      </c>
      <c r="C97" s="82">
        <f>SUM(C98:C107)</f>
        <v>3274336</v>
      </c>
      <c r="D97" s="82">
        <f>SUM(D98:D107)</f>
        <v>4349268</v>
      </c>
      <c r="E97" s="82">
        <f>SUM(E98:E107)</f>
        <v>3476099</v>
      </c>
      <c r="F97" s="158" t="s">
        <v>340</v>
      </c>
    </row>
    <row r="98" spans="1:6" ht="12" customHeight="1">
      <c r="A98" s="41" t="s">
        <v>56</v>
      </c>
      <c r="B98" s="35" t="s">
        <v>250</v>
      </c>
      <c r="C98" s="82">
        <v>0</v>
      </c>
      <c r="D98" s="82">
        <v>1020580</v>
      </c>
      <c r="E98" s="65">
        <v>1020580</v>
      </c>
      <c r="F98" s="158" t="s">
        <v>341</v>
      </c>
    </row>
    <row r="99" spans="1:6" ht="12" customHeight="1">
      <c r="A99" s="41" t="s">
        <v>57</v>
      </c>
      <c r="B99" s="58" t="s">
        <v>251</v>
      </c>
      <c r="C99" s="82">
        <v>0</v>
      </c>
      <c r="D99" s="82">
        <v>0</v>
      </c>
      <c r="E99" s="65">
        <v>0</v>
      </c>
      <c r="F99" s="158" t="s">
        <v>342</v>
      </c>
    </row>
    <row r="100" spans="1:6" ht="12" customHeight="1">
      <c r="A100" s="41" t="s">
        <v>64</v>
      </c>
      <c r="B100" s="59" t="s">
        <v>252</v>
      </c>
      <c r="C100" s="82">
        <v>0</v>
      </c>
      <c r="D100" s="82">
        <v>0</v>
      </c>
      <c r="E100" s="65">
        <v>0</v>
      </c>
      <c r="F100" s="158" t="s">
        <v>343</v>
      </c>
    </row>
    <row r="101" spans="1:6" ht="12" customHeight="1">
      <c r="A101" s="41" t="s">
        <v>65</v>
      </c>
      <c r="B101" s="59" t="s">
        <v>253</v>
      </c>
      <c r="C101" s="82">
        <v>0</v>
      </c>
      <c r="D101" s="82">
        <v>0</v>
      </c>
      <c r="E101" s="65">
        <v>0</v>
      </c>
      <c r="F101" s="158" t="s">
        <v>344</v>
      </c>
    </row>
    <row r="102" spans="1:6" ht="12" customHeight="1">
      <c r="A102" s="41" t="s">
        <v>66</v>
      </c>
      <c r="B102" s="58" t="s">
        <v>254</v>
      </c>
      <c r="C102" s="82">
        <v>2724336</v>
      </c>
      <c r="D102" s="82">
        <v>2724336</v>
      </c>
      <c r="E102" s="65">
        <v>1851167</v>
      </c>
      <c r="F102" s="158" t="s">
        <v>345</v>
      </c>
    </row>
    <row r="103" spans="1:6" ht="12" customHeight="1">
      <c r="A103" s="41" t="s">
        <v>67</v>
      </c>
      <c r="B103" s="58" t="s">
        <v>255</v>
      </c>
      <c r="C103" s="82">
        <v>0</v>
      </c>
      <c r="D103" s="82">
        <v>0</v>
      </c>
      <c r="E103" s="65">
        <v>0</v>
      </c>
      <c r="F103" s="158" t="s">
        <v>346</v>
      </c>
    </row>
    <row r="104" spans="1:6" ht="12" customHeight="1">
      <c r="A104" s="41" t="s">
        <v>69</v>
      </c>
      <c r="B104" s="59" t="s">
        <v>256</v>
      </c>
      <c r="C104" s="82">
        <v>0</v>
      </c>
      <c r="D104" s="82">
        <v>0</v>
      </c>
      <c r="E104" s="65">
        <v>0</v>
      </c>
      <c r="F104" s="158" t="s">
        <v>347</v>
      </c>
    </row>
    <row r="105" spans="1:6" ht="12" customHeight="1">
      <c r="A105" s="40" t="s">
        <v>98</v>
      </c>
      <c r="B105" s="60" t="s">
        <v>257</v>
      </c>
      <c r="C105" s="82">
        <v>0</v>
      </c>
      <c r="D105" s="82">
        <v>0</v>
      </c>
      <c r="E105" s="65">
        <v>0</v>
      </c>
      <c r="F105" s="158" t="s">
        <v>348</v>
      </c>
    </row>
    <row r="106" spans="1:6" ht="12" customHeight="1">
      <c r="A106" s="41" t="s">
        <v>258</v>
      </c>
      <c r="B106" s="60" t="s">
        <v>259</v>
      </c>
      <c r="C106" s="82">
        <v>0</v>
      </c>
      <c r="D106" s="82">
        <v>0</v>
      </c>
      <c r="E106" s="65">
        <v>0</v>
      </c>
      <c r="F106" s="158" t="s">
        <v>349</v>
      </c>
    </row>
    <row r="107" spans="1:6" ht="12" customHeight="1" thickBot="1">
      <c r="A107" s="45" t="s">
        <v>260</v>
      </c>
      <c r="B107" s="61" t="s">
        <v>261</v>
      </c>
      <c r="C107" s="22">
        <v>550000</v>
      </c>
      <c r="D107" s="22">
        <v>604352</v>
      </c>
      <c r="E107" s="29">
        <v>604352</v>
      </c>
      <c r="F107" s="158" t="s">
        <v>350</v>
      </c>
    </row>
    <row r="108" spans="1:6" ht="12" customHeight="1" thickBot="1">
      <c r="A108" s="47" t="s">
        <v>3</v>
      </c>
      <c r="B108" s="50" t="s">
        <v>262</v>
      </c>
      <c r="C108" s="79">
        <f>SUM(C109:C113)</f>
        <v>19560231</v>
      </c>
      <c r="D108" s="79">
        <f t="shared" ref="D108:E108" si="12">SUM(D109:D113)</f>
        <v>28003478</v>
      </c>
      <c r="E108" s="79">
        <f t="shared" si="12"/>
        <v>21040252</v>
      </c>
      <c r="F108" s="158" t="s">
        <v>351</v>
      </c>
    </row>
    <row r="109" spans="1:6" ht="12" customHeight="1">
      <c r="A109" s="42" t="s">
        <v>58</v>
      </c>
      <c r="B109" s="35" t="s">
        <v>110</v>
      </c>
      <c r="C109" s="81">
        <v>4600000</v>
      </c>
      <c r="D109" s="81">
        <v>5145358</v>
      </c>
      <c r="E109" s="64">
        <v>1600423</v>
      </c>
      <c r="F109" s="158" t="s">
        <v>352</v>
      </c>
    </row>
    <row r="110" spans="1:6" ht="12" customHeight="1">
      <c r="A110" s="42" t="s">
        <v>59</v>
      </c>
      <c r="B110" s="39" t="s">
        <v>263</v>
      </c>
      <c r="C110" s="81">
        <v>0</v>
      </c>
      <c r="D110" s="81">
        <v>0</v>
      </c>
      <c r="E110" s="64">
        <v>0</v>
      </c>
      <c r="F110" s="158" t="s">
        <v>353</v>
      </c>
    </row>
    <row r="111" spans="1:6">
      <c r="A111" s="42" t="s">
        <v>60</v>
      </c>
      <c r="B111" s="39" t="s">
        <v>99</v>
      </c>
      <c r="C111" s="80">
        <v>14660231</v>
      </c>
      <c r="D111" s="80">
        <v>22558120</v>
      </c>
      <c r="E111" s="63">
        <v>19339829</v>
      </c>
      <c r="F111" s="158" t="s">
        <v>354</v>
      </c>
    </row>
    <row r="112" spans="1:6" ht="12" customHeight="1">
      <c r="A112" s="42" t="s">
        <v>61</v>
      </c>
      <c r="B112" s="39" t="s">
        <v>264</v>
      </c>
      <c r="C112" s="80">
        <v>0</v>
      </c>
      <c r="D112" s="80">
        <v>0</v>
      </c>
      <c r="E112" s="63">
        <v>0</v>
      </c>
      <c r="F112" s="158" t="s">
        <v>355</v>
      </c>
    </row>
    <row r="113" spans="1:6" ht="12" customHeight="1">
      <c r="A113" s="42" t="s">
        <v>62</v>
      </c>
      <c r="B113" s="71" t="s">
        <v>113</v>
      </c>
      <c r="C113" s="80">
        <f>SUM(C114:C121)</f>
        <v>300000</v>
      </c>
      <c r="D113" s="80">
        <f t="shared" ref="D113:E113" si="13">SUM(D114:D121)</f>
        <v>300000</v>
      </c>
      <c r="E113" s="80">
        <f t="shared" si="13"/>
        <v>100000</v>
      </c>
      <c r="F113" s="158" t="s">
        <v>356</v>
      </c>
    </row>
    <row r="114" spans="1:6" ht="21.75" customHeight="1">
      <c r="A114" s="42" t="s">
        <v>68</v>
      </c>
      <c r="B114" s="70" t="s">
        <v>265</v>
      </c>
      <c r="C114" s="80">
        <v>0</v>
      </c>
      <c r="D114" s="80">
        <v>0</v>
      </c>
      <c r="E114" s="63">
        <v>0</v>
      </c>
      <c r="F114" s="158" t="s">
        <v>357</v>
      </c>
    </row>
    <row r="115" spans="1:6" ht="24" customHeight="1">
      <c r="A115" s="42" t="s">
        <v>70</v>
      </c>
      <c r="B115" s="86" t="s">
        <v>266</v>
      </c>
      <c r="C115" s="80">
        <v>0</v>
      </c>
      <c r="D115" s="80">
        <v>0</v>
      </c>
      <c r="E115" s="63">
        <v>0</v>
      </c>
      <c r="F115" s="158" t="s">
        <v>358</v>
      </c>
    </row>
    <row r="116" spans="1:6" ht="12" customHeight="1">
      <c r="A116" s="42" t="s">
        <v>100</v>
      </c>
      <c r="B116" s="59" t="s">
        <v>253</v>
      </c>
      <c r="C116" s="80">
        <v>0</v>
      </c>
      <c r="D116" s="80">
        <v>0</v>
      </c>
      <c r="E116" s="63">
        <v>0</v>
      </c>
      <c r="F116" s="158" t="s">
        <v>359</v>
      </c>
    </row>
    <row r="117" spans="1:6" ht="12" customHeight="1">
      <c r="A117" s="42" t="s">
        <v>101</v>
      </c>
      <c r="B117" s="59" t="s">
        <v>267</v>
      </c>
      <c r="C117" s="80"/>
      <c r="D117" s="80"/>
      <c r="E117" s="63">
        <v>0</v>
      </c>
      <c r="F117" s="158" t="s">
        <v>360</v>
      </c>
    </row>
    <row r="118" spans="1:6" ht="12" customHeight="1">
      <c r="A118" s="42" t="s">
        <v>102</v>
      </c>
      <c r="B118" s="59" t="s">
        <v>268</v>
      </c>
      <c r="C118" s="80">
        <v>0</v>
      </c>
      <c r="D118" s="80">
        <v>0</v>
      </c>
      <c r="E118" s="63">
        <v>0</v>
      </c>
      <c r="F118" s="158" t="s">
        <v>361</v>
      </c>
    </row>
    <row r="119" spans="1:6" s="105" customFormat="1" ht="12" customHeight="1">
      <c r="A119" s="42" t="s">
        <v>269</v>
      </c>
      <c r="B119" s="59" t="s">
        <v>256</v>
      </c>
      <c r="C119" s="80">
        <v>0</v>
      </c>
      <c r="D119" s="80">
        <v>0</v>
      </c>
      <c r="E119" s="63">
        <v>0</v>
      </c>
      <c r="F119" s="158" t="s">
        <v>362</v>
      </c>
    </row>
    <row r="120" spans="1:6" ht="12" customHeight="1">
      <c r="A120" s="42" t="s">
        <v>270</v>
      </c>
      <c r="B120" s="59" t="s">
        <v>271</v>
      </c>
      <c r="C120" s="80">
        <v>0</v>
      </c>
      <c r="D120" s="80">
        <v>0</v>
      </c>
      <c r="E120" s="63">
        <v>0</v>
      </c>
      <c r="F120" s="158" t="s">
        <v>363</v>
      </c>
    </row>
    <row r="121" spans="1:6" ht="12" customHeight="1" thickBot="1">
      <c r="A121" s="40" t="s">
        <v>272</v>
      </c>
      <c r="B121" s="59" t="s">
        <v>273</v>
      </c>
      <c r="C121" s="82">
        <v>300000</v>
      </c>
      <c r="D121" s="82">
        <v>300000</v>
      </c>
      <c r="E121" s="65">
        <v>100000</v>
      </c>
      <c r="F121" s="158" t="s">
        <v>364</v>
      </c>
    </row>
    <row r="122" spans="1:6" ht="12" customHeight="1" thickBot="1">
      <c r="A122" s="47" t="s">
        <v>4</v>
      </c>
      <c r="B122" s="55" t="s">
        <v>274</v>
      </c>
      <c r="C122" s="79">
        <v>1356684</v>
      </c>
      <c r="D122" s="79">
        <v>791043</v>
      </c>
      <c r="E122" s="62">
        <v>0</v>
      </c>
      <c r="F122" s="158" t="s">
        <v>365</v>
      </c>
    </row>
    <row r="123" spans="1:6" ht="12" customHeight="1">
      <c r="A123" s="42" t="s">
        <v>41</v>
      </c>
      <c r="B123" s="36" t="s">
        <v>34</v>
      </c>
      <c r="C123" s="81">
        <v>1356684</v>
      </c>
      <c r="D123" s="81">
        <v>791043</v>
      </c>
      <c r="E123" s="64">
        <v>0</v>
      </c>
      <c r="F123" s="158" t="s">
        <v>366</v>
      </c>
    </row>
    <row r="124" spans="1:6" ht="12" customHeight="1" thickBot="1">
      <c r="A124" s="43" t="s">
        <v>42</v>
      </c>
      <c r="B124" s="39" t="s">
        <v>35</v>
      </c>
      <c r="C124" s="82"/>
      <c r="D124" s="82">
        <v>0</v>
      </c>
      <c r="E124" s="65">
        <v>0</v>
      </c>
      <c r="F124" s="158" t="s">
        <v>367</v>
      </c>
    </row>
    <row r="125" spans="1:6" ht="12" customHeight="1" thickBot="1">
      <c r="A125" s="47" t="s">
        <v>5</v>
      </c>
      <c r="B125" s="55" t="s">
        <v>275</v>
      </c>
      <c r="C125" s="79">
        <f>SUM(C92+C108+C122)</f>
        <v>72263277</v>
      </c>
      <c r="D125" s="79">
        <f t="shared" ref="D125:E125" si="14">SUM(D92+D108+D122)</f>
        <v>88278974</v>
      </c>
      <c r="E125" s="79">
        <f t="shared" si="14"/>
        <v>67015452</v>
      </c>
      <c r="F125" s="158" t="s">
        <v>368</v>
      </c>
    </row>
    <row r="126" spans="1:6" ht="12" customHeight="1" thickBot="1">
      <c r="A126" s="47" t="s">
        <v>6</v>
      </c>
      <c r="B126" s="55" t="s">
        <v>276</v>
      </c>
      <c r="C126" s="79">
        <v>0</v>
      </c>
      <c r="D126" s="79">
        <v>0</v>
      </c>
      <c r="E126" s="62">
        <v>0</v>
      </c>
      <c r="F126" s="158" t="s">
        <v>369</v>
      </c>
    </row>
    <row r="127" spans="1:6" ht="12" customHeight="1">
      <c r="A127" s="42" t="s">
        <v>45</v>
      </c>
      <c r="B127" s="36" t="s">
        <v>277</v>
      </c>
      <c r="C127" s="80">
        <v>0</v>
      </c>
      <c r="D127" s="80">
        <v>0</v>
      </c>
      <c r="E127" s="63">
        <v>0</v>
      </c>
      <c r="F127" s="158" t="s">
        <v>370</v>
      </c>
    </row>
    <row r="128" spans="1:6" ht="12" customHeight="1">
      <c r="A128" s="42" t="s">
        <v>46</v>
      </c>
      <c r="B128" s="36" t="s">
        <v>278</v>
      </c>
      <c r="C128" s="80">
        <v>0</v>
      </c>
      <c r="D128" s="80">
        <v>0</v>
      </c>
      <c r="E128" s="63">
        <v>0</v>
      </c>
      <c r="F128" s="158" t="s">
        <v>371</v>
      </c>
    </row>
    <row r="129" spans="1:9" ht="12" customHeight="1" thickBot="1">
      <c r="A129" s="40" t="s">
        <v>47</v>
      </c>
      <c r="B129" s="34" t="s">
        <v>279</v>
      </c>
      <c r="C129" s="80">
        <v>0</v>
      </c>
      <c r="D129" s="80">
        <v>0</v>
      </c>
      <c r="E129" s="63">
        <v>0</v>
      </c>
      <c r="F129" s="158" t="s">
        <v>372</v>
      </c>
    </row>
    <row r="130" spans="1:9" ht="12" customHeight="1" thickBot="1">
      <c r="A130" s="47" t="s">
        <v>7</v>
      </c>
      <c r="B130" s="55" t="s">
        <v>280</v>
      </c>
      <c r="C130" s="79">
        <v>0</v>
      </c>
      <c r="D130" s="79">
        <v>0</v>
      </c>
      <c r="E130" s="62">
        <v>0</v>
      </c>
      <c r="F130" s="158" t="s">
        <v>373</v>
      </c>
    </row>
    <row r="131" spans="1:9" ht="12" customHeight="1">
      <c r="A131" s="42" t="s">
        <v>48</v>
      </c>
      <c r="B131" s="36" t="s">
        <v>281</v>
      </c>
      <c r="C131" s="80">
        <f>D132+C133</f>
        <v>0</v>
      </c>
      <c r="D131" s="80">
        <v>0</v>
      </c>
      <c r="E131" s="63">
        <v>0</v>
      </c>
      <c r="F131" s="158" t="s">
        <v>374</v>
      </c>
    </row>
    <row r="132" spans="1:9" ht="12" customHeight="1">
      <c r="A132" s="42" t="s">
        <v>49</v>
      </c>
      <c r="B132" s="36" t="s">
        <v>282</v>
      </c>
      <c r="C132" s="80">
        <v>0</v>
      </c>
      <c r="D132" s="80">
        <v>0</v>
      </c>
      <c r="E132" s="63">
        <v>0</v>
      </c>
      <c r="F132" s="158" t="s">
        <v>375</v>
      </c>
    </row>
    <row r="133" spans="1:9" ht="12" customHeight="1">
      <c r="A133" s="42" t="s">
        <v>180</v>
      </c>
      <c r="B133" s="36" t="s">
        <v>283</v>
      </c>
      <c r="C133" s="80">
        <v>0</v>
      </c>
      <c r="D133" s="80">
        <v>0</v>
      </c>
      <c r="E133" s="63">
        <v>0</v>
      </c>
      <c r="F133" s="158" t="s">
        <v>376</v>
      </c>
    </row>
    <row r="134" spans="1:9" ht="12" customHeight="1" thickBot="1">
      <c r="A134" s="40" t="s">
        <v>182</v>
      </c>
      <c r="B134" s="34" t="s">
        <v>284</v>
      </c>
      <c r="C134" s="80">
        <v>0</v>
      </c>
      <c r="D134" s="80">
        <v>0</v>
      </c>
      <c r="E134" s="63">
        <v>0</v>
      </c>
      <c r="F134" s="158" t="s">
        <v>377</v>
      </c>
    </row>
    <row r="135" spans="1:9" ht="12" customHeight="1" thickBot="1">
      <c r="A135" s="47" t="s">
        <v>8</v>
      </c>
      <c r="B135" s="55" t="s">
        <v>285</v>
      </c>
      <c r="C135" s="85">
        <f>SUM(C136:C139)</f>
        <v>1066638</v>
      </c>
      <c r="D135" s="85">
        <f t="shared" ref="D135:E135" si="15">SUM(D136:D139)</f>
        <v>1066638</v>
      </c>
      <c r="E135" s="85">
        <f t="shared" si="15"/>
        <v>1066638</v>
      </c>
      <c r="F135" s="158" t="s">
        <v>378</v>
      </c>
    </row>
    <row r="136" spans="1:9" ht="12" customHeight="1">
      <c r="A136" s="42" t="s">
        <v>50</v>
      </c>
      <c r="B136" s="36" t="s">
        <v>286</v>
      </c>
      <c r="C136" s="80">
        <v>0</v>
      </c>
      <c r="D136" s="80">
        <v>0</v>
      </c>
      <c r="E136" s="63">
        <v>0</v>
      </c>
      <c r="F136" s="158" t="s">
        <v>379</v>
      </c>
    </row>
    <row r="137" spans="1:9" ht="12" customHeight="1">
      <c r="A137" s="42" t="s">
        <v>51</v>
      </c>
      <c r="B137" s="36" t="s">
        <v>287</v>
      </c>
      <c r="C137" s="80">
        <v>1066638</v>
      </c>
      <c r="D137" s="80">
        <v>1066638</v>
      </c>
      <c r="E137" s="63">
        <v>1066638</v>
      </c>
      <c r="F137" s="158" t="s">
        <v>380</v>
      </c>
    </row>
    <row r="138" spans="1:9" ht="12" customHeight="1">
      <c r="A138" s="42" t="s">
        <v>188</v>
      </c>
      <c r="B138" s="36" t="s">
        <v>288</v>
      </c>
      <c r="C138" s="80">
        <v>0</v>
      </c>
      <c r="D138" s="80">
        <v>0</v>
      </c>
      <c r="E138" s="63">
        <v>0</v>
      </c>
      <c r="F138" s="158" t="s">
        <v>381</v>
      </c>
    </row>
    <row r="139" spans="1:9" ht="12" customHeight="1" thickBot="1">
      <c r="A139" s="40" t="s">
        <v>190</v>
      </c>
      <c r="B139" s="34" t="s">
        <v>289</v>
      </c>
      <c r="C139" s="80">
        <v>0</v>
      </c>
      <c r="D139" s="80">
        <v>0</v>
      </c>
      <c r="E139" s="63">
        <v>0</v>
      </c>
      <c r="F139" s="158" t="s">
        <v>382</v>
      </c>
    </row>
    <row r="140" spans="1:9" ht="15" customHeight="1" thickBot="1">
      <c r="A140" s="47" t="s">
        <v>9</v>
      </c>
      <c r="B140" s="55" t="s">
        <v>290</v>
      </c>
      <c r="C140" s="23">
        <v>0</v>
      </c>
      <c r="D140" s="23">
        <v>0</v>
      </c>
      <c r="E140" s="33">
        <v>0</v>
      </c>
      <c r="F140" s="158" t="s">
        <v>383</v>
      </c>
      <c r="G140" s="96"/>
      <c r="H140" s="96"/>
      <c r="I140" s="96"/>
    </row>
    <row r="141" spans="1:9" s="89" customFormat="1" ht="12.9" customHeight="1">
      <c r="A141" s="42" t="s">
        <v>93</v>
      </c>
      <c r="B141" s="36" t="s">
        <v>291</v>
      </c>
      <c r="C141" s="80">
        <v>0</v>
      </c>
      <c r="D141" s="80">
        <v>0</v>
      </c>
      <c r="E141" s="63">
        <v>0</v>
      </c>
      <c r="F141" s="158" t="s">
        <v>384</v>
      </c>
    </row>
    <row r="142" spans="1:9" ht="12.75" customHeight="1">
      <c r="A142" s="42" t="s">
        <v>94</v>
      </c>
      <c r="B142" s="36" t="s">
        <v>292</v>
      </c>
      <c r="C142" s="80">
        <v>0</v>
      </c>
      <c r="D142" s="80">
        <v>0</v>
      </c>
      <c r="E142" s="63">
        <v>0</v>
      </c>
      <c r="F142" s="158" t="s">
        <v>385</v>
      </c>
    </row>
    <row r="143" spans="1:9" ht="12.75" customHeight="1">
      <c r="A143" s="42" t="s">
        <v>112</v>
      </c>
      <c r="B143" s="36" t="s">
        <v>293</v>
      </c>
      <c r="C143" s="80">
        <v>0</v>
      </c>
      <c r="D143" s="80">
        <v>0</v>
      </c>
      <c r="E143" s="63">
        <v>0</v>
      </c>
      <c r="F143" s="158" t="s">
        <v>386</v>
      </c>
    </row>
    <row r="144" spans="1:9" ht="12.75" customHeight="1" thickBot="1">
      <c r="A144" s="42" t="s">
        <v>195</v>
      </c>
      <c r="B144" s="36" t="s">
        <v>294</v>
      </c>
      <c r="C144" s="80">
        <v>0</v>
      </c>
      <c r="D144" s="80">
        <v>0</v>
      </c>
      <c r="E144" s="63">
        <v>0</v>
      </c>
      <c r="F144" s="158" t="s">
        <v>387</v>
      </c>
    </row>
    <row r="145" spans="1:6" ht="16.2" thickBot="1">
      <c r="A145" s="47" t="s">
        <v>10</v>
      </c>
      <c r="B145" s="55" t="s">
        <v>295</v>
      </c>
      <c r="C145" s="32">
        <f>SUM(C135+C140)</f>
        <v>1066638</v>
      </c>
      <c r="D145" s="32">
        <f t="shared" ref="D145:E145" si="16">SUM(D135+D140)</f>
        <v>1066638</v>
      </c>
      <c r="E145" s="32">
        <f t="shared" si="16"/>
        <v>1066638</v>
      </c>
      <c r="F145" s="158" t="s">
        <v>388</v>
      </c>
    </row>
    <row r="146" spans="1:6" ht="16.2" thickBot="1">
      <c r="A146" s="72" t="s">
        <v>11</v>
      </c>
      <c r="B146" s="75" t="s">
        <v>296</v>
      </c>
      <c r="C146" s="32">
        <f>SUM(C125+C145)</f>
        <v>73329915</v>
      </c>
      <c r="D146" s="32">
        <f t="shared" ref="D146:E146" si="17">SUM(D125+D145)</f>
        <v>89345612</v>
      </c>
      <c r="E146" s="32">
        <f t="shared" si="17"/>
        <v>68082090</v>
      </c>
      <c r="F146" s="158" t="s">
        <v>389</v>
      </c>
    </row>
    <row r="148" spans="1:6" ht="18.75" customHeight="1">
      <c r="A148" s="213" t="s">
        <v>297</v>
      </c>
      <c r="B148" s="213"/>
      <c r="C148" s="213"/>
      <c r="D148" s="213"/>
      <c r="E148" s="213"/>
    </row>
    <row r="149" spans="1:6" ht="13.5" customHeight="1" thickBot="1">
      <c r="A149" s="57" t="s">
        <v>76</v>
      </c>
      <c r="B149" s="57"/>
      <c r="C149" s="87"/>
      <c r="E149" s="74" t="s">
        <v>111</v>
      </c>
    </row>
    <row r="150" spans="1:6" ht="16.2" thickBot="1">
      <c r="A150" s="47">
        <v>1</v>
      </c>
      <c r="B150" s="50" t="s">
        <v>298</v>
      </c>
      <c r="C150" s="73">
        <f>+C61-C125</f>
        <v>-25299221</v>
      </c>
      <c r="D150" s="73">
        <f>+D61-D125</f>
        <v>-26710598</v>
      </c>
      <c r="E150" s="73">
        <f>+E61-E125</f>
        <v>-17275931</v>
      </c>
    </row>
    <row r="151" spans="1:6" ht="21" thickBot="1">
      <c r="A151" s="47" t="s">
        <v>3</v>
      </c>
      <c r="B151" s="50" t="s">
        <v>299</v>
      </c>
      <c r="C151" s="73">
        <f>+C84-C145</f>
        <v>25299221</v>
      </c>
      <c r="D151" s="73">
        <f>+D84-D145</f>
        <v>26710598</v>
      </c>
      <c r="E151" s="73">
        <f>+E84-E145</f>
        <v>27843419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</sheetData>
  <mergeCells count="10">
    <mergeCell ref="A1:E1"/>
    <mergeCell ref="C3:E3"/>
    <mergeCell ref="B3:B4"/>
    <mergeCell ref="A148:E148"/>
    <mergeCell ref="C89:E89"/>
    <mergeCell ref="B89:B90"/>
    <mergeCell ref="A89:A90"/>
    <mergeCell ref="A3:A4"/>
    <mergeCell ref="A87:E87"/>
    <mergeCell ref="A2:B2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orientation="landscape" horizontalDpi="4294967293" r:id="rId1"/>
  <headerFooter alignWithMargins="0">
    <oddHeader>&amp;L&amp;P&amp;C&amp;"Times New Roman CE,Félkövér"&amp;12
Sobor Község Önkormányzat
2019. ÉVI ZÁRSZÁMADÁSÁNAK PÉNZÜGYI MÉRLEGE&amp;10
&amp;R&amp;"Times New Roman CE,Félkövér dőlt"&amp;11 1.1. melléklet a     ../2020.(VII....) önkormányzati rendelethez</oddHeader>
  </headerFooter>
  <rowBreaks count="1" manualBreakCount="1">
    <brk id="86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0"/>
  </sheetPr>
  <dimension ref="A1:K30"/>
  <sheetViews>
    <sheetView view="pageBreakPreview" zoomScaleNormal="100" zoomScaleSheetLayoutView="100" workbookViewId="0">
      <selection activeCell="B1" sqref="B1"/>
    </sheetView>
  </sheetViews>
  <sheetFormatPr defaultColWidth="9.33203125" defaultRowHeight="13.2"/>
  <cols>
    <col min="1" max="1" width="6.77734375" style="7" customWidth="1"/>
    <col min="2" max="2" width="55.109375" style="13" customWidth="1"/>
    <col min="3" max="5" width="16.33203125" style="7" customWidth="1"/>
    <col min="6" max="6" width="55.109375" style="7" customWidth="1"/>
    <col min="7" max="9" width="16.33203125" style="7" customWidth="1"/>
    <col min="10" max="10" width="4.77734375" style="7" customWidth="1"/>
    <col min="11" max="11" width="9.33203125" style="162" hidden="1" customWidth="1"/>
    <col min="12" max="16384" width="9.33203125" style="7"/>
  </cols>
  <sheetData>
    <row r="1" spans="1:11" ht="39.75" customHeight="1">
      <c r="B1" s="118" t="s">
        <v>79</v>
      </c>
      <c r="C1" s="119"/>
      <c r="D1" s="119"/>
      <c r="E1" s="119"/>
      <c r="F1" s="119"/>
      <c r="G1" s="119"/>
      <c r="H1" s="119"/>
      <c r="I1" s="119"/>
      <c r="J1" s="217" t="s">
        <v>426</v>
      </c>
      <c r="K1" s="162" t="s">
        <v>415</v>
      </c>
    </row>
    <row r="2" spans="1:11" ht="14.4" thickBot="1">
      <c r="B2" s="205" t="s">
        <v>440</v>
      </c>
      <c r="G2" s="17"/>
      <c r="H2" s="17"/>
      <c r="I2" s="17" t="s">
        <v>424</v>
      </c>
      <c r="J2" s="217"/>
    </row>
    <row r="3" spans="1:11" ht="18" customHeight="1" thickBot="1">
      <c r="A3" s="218" t="s">
        <v>40</v>
      </c>
      <c r="B3" s="142" t="s">
        <v>32</v>
      </c>
      <c r="C3" s="143"/>
      <c r="D3" s="143"/>
      <c r="E3" s="143"/>
      <c r="F3" s="142" t="s">
        <v>33</v>
      </c>
      <c r="G3" s="144"/>
      <c r="H3" s="144"/>
      <c r="I3" s="144"/>
      <c r="J3" s="217"/>
    </row>
    <row r="4" spans="1:11" s="120" customFormat="1" ht="35.25" customHeight="1" thickBot="1">
      <c r="A4" s="219"/>
      <c r="B4" s="14" t="s">
        <v>36</v>
      </c>
      <c r="C4" s="15" t="str">
        <f>+CONCATENATE(LEFT('1.1.sz.mell.'!C3,4),". évi eredeti előirányzat")</f>
        <v>2019. évi eredeti előirányzat</v>
      </c>
      <c r="D4" s="106" t="str">
        <f>+CONCATENATE(LEFT('1.1.sz.mell.'!C3,4),". évi módosított előirányzat")</f>
        <v>2019. évi módosított előirányzat</v>
      </c>
      <c r="E4" s="15" t="str">
        <f>+CONCATENATE(LEFT('1.1.sz.mell.'!C3,4),". évi teljesítés")</f>
        <v>2019. évi teljesítés</v>
      </c>
      <c r="F4" s="14" t="s">
        <v>36</v>
      </c>
      <c r="G4" s="15" t="str">
        <f>+C4</f>
        <v>2019. évi eredeti előirányzat</v>
      </c>
      <c r="H4" s="106" t="str">
        <f>+D4</f>
        <v>2019. évi módosított előirányzat</v>
      </c>
      <c r="I4" s="136" t="str">
        <f>+E4</f>
        <v>2019. évi teljesítés</v>
      </c>
      <c r="J4" s="217"/>
      <c r="K4" s="163"/>
    </row>
    <row r="5" spans="1:11" s="121" customFormat="1" ht="12" customHeight="1" thickBot="1">
      <c r="A5" s="145" t="s">
        <v>243</v>
      </c>
      <c r="B5" s="146" t="s">
        <v>244</v>
      </c>
      <c r="C5" s="147" t="s">
        <v>245</v>
      </c>
      <c r="D5" s="147" t="s">
        <v>246</v>
      </c>
      <c r="E5" s="147" t="s">
        <v>247</v>
      </c>
      <c r="F5" s="146" t="s">
        <v>324</v>
      </c>
      <c r="G5" s="147" t="s">
        <v>325</v>
      </c>
      <c r="H5" s="147" t="s">
        <v>326</v>
      </c>
      <c r="I5" s="148" t="s">
        <v>327</v>
      </c>
      <c r="J5" s="217"/>
      <c r="K5" s="164"/>
    </row>
    <row r="6" spans="1:11" ht="15" customHeight="1" thickBot="1">
      <c r="A6" s="122" t="s">
        <v>2</v>
      </c>
      <c r="B6" s="123" t="s">
        <v>300</v>
      </c>
      <c r="C6" s="79">
        <v>26665922</v>
      </c>
      <c r="D6" s="79">
        <v>28552832</v>
      </c>
      <c r="E6" s="79">
        <v>28552832</v>
      </c>
      <c r="F6" s="123" t="s">
        <v>37</v>
      </c>
      <c r="G6" s="109">
        <v>14397266</v>
      </c>
      <c r="H6" s="109">
        <v>20863305</v>
      </c>
      <c r="I6" s="115">
        <v>19386947</v>
      </c>
      <c r="J6" s="217"/>
      <c r="K6" s="162" t="s">
        <v>335</v>
      </c>
    </row>
    <row r="7" spans="1:11" ht="15" customHeight="1" thickBot="1">
      <c r="A7" s="124" t="s">
        <v>3</v>
      </c>
      <c r="B7" s="125" t="s">
        <v>301</v>
      </c>
      <c r="C7" s="165">
        <v>0</v>
      </c>
      <c r="D7" s="165">
        <v>501570</v>
      </c>
      <c r="E7" s="165">
        <v>699281</v>
      </c>
      <c r="F7" s="125" t="s">
        <v>95</v>
      </c>
      <c r="G7" s="110">
        <v>1566034</v>
      </c>
      <c r="H7" s="110">
        <v>3558335</v>
      </c>
      <c r="I7" s="116">
        <v>3311229</v>
      </c>
      <c r="J7" s="217"/>
      <c r="K7" s="162" t="s">
        <v>336</v>
      </c>
    </row>
    <row r="8" spans="1:11" ht="15" customHeight="1">
      <c r="A8" s="124" t="s">
        <v>4</v>
      </c>
      <c r="B8" s="125" t="s">
        <v>302</v>
      </c>
      <c r="C8" s="107">
        <v>0</v>
      </c>
      <c r="D8" s="107">
        <v>0</v>
      </c>
      <c r="E8" s="107">
        <v>0</v>
      </c>
      <c r="F8" s="125" t="s">
        <v>116</v>
      </c>
      <c r="G8" s="110">
        <v>29246132</v>
      </c>
      <c r="H8" s="110">
        <v>28034125</v>
      </c>
      <c r="I8" s="116">
        <v>18122002</v>
      </c>
      <c r="J8" s="217"/>
      <c r="K8" s="162" t="s">
        <v>337</v>
      </c>
    </row>
    <row r="9" spans="1:11" ht="15" customHeight="1">
      <c r="A9" s="124" t="s">
        <v>5</v>
      </c>
      <c r="B9" s="125" t="s">
        <v>86</v>
      </c>
      <c r="C9" s="107">
        <v>9890500</v>
      </c>
      <c r="D9" s="107">
        <v>10406417</v>
      </c>
      <c r="E9" s="107">
        <v>3774893</v>
      </c>
      <c r="F9" s="125" t="s">
        <v>96</v>
      </c>
      <c r="G9" s="110">
        <v>2862594</v>
      </c>
      <c r="H9" s="110">
        <v>2679420</v>
      </c>
      <c r="I9" s="116">
        <v>1678923</v>
      </c>
      <c r="J9" s="217"/>
      <c r="K9" s="162" t="s">
        <v>338</v>
      </c>
    </row>
    <row r="10" spans="1:11" ht="15" customHeight="1">
      <c r="A10" s="124" t="s">
        <v>6</v>
      </c>
      <c r="B10" s="126" t="s">
        <v>303</v>
      </c>
      <c r="C10" s="107">
        <v>0</v>
      </c>
      <c r="D10" s="107">
        <v>0</v>
      </c>
      <c r="E10" s="107">
        <v>50000</v>
      </c>
      <c r="F10" s="125" t="s">
        <v>97</v>
      </c>
      <c r="G10" s="110">
        <v>3274336</v>
      </c>
      <c r="H10" s="110">
        <v>4349268</v>
      </c>
      <c r="I10" s="116">
        <v>3476099</v>
      </c>
      <c r="J10" s="217"/>
      <c r="K10" s="162" t="s">
        <v>339</v>
      </c>
    </row>
    <row r="11" spans="1:11" ht="15" customHeight="1" thickBot="1">
      <c r="A11" s="124" t="s">
        <v>7</v>
      </c>
      <c r="B11" s="125" t="s">
        <v>334</v>
      </c>
      <c r="C11" s="166">
        <v>0</v>
      </c>
      <c r="D11" s="166">
        <v>0</v>
      </c>
      <c r="E11" s="166">
        <v>0</v>
      </c>
      <c r="F11" s="125" t="s">
        <v>31</v>
      </c>
      <c r="G11" s="110">
        <v>1356684</v>
      </c>
      <c r="H11" s="110">
        <v>791043</v>
      </c>
      <c r="I11" s="116">
        <v>0</v>
      </c>
      <c r="J11" s="217"/>
      <c r="K11" s="162" t="s">
        <v>340</v>
      </c>
    </row>
    <row r="12" spans="1:11" ht="15" customHeight="1" thickBot="1">
      <c r="A12" s="124" t="s">
        <v>8</v>
      </c>
      <c r="B12" s="125" t="s">
        <v>176</v>
      </c>
      <c r="C12" s="165">
        <v>10206034</v>
      </c>
      <c r="D12" s="165">
        <v>10612105</v>
      </c>
      <c r="E12" s="165">
        <v>7023868</v>
      </c>
      <c r="F12" s="6"/>
      <c r="G12" s="110"/>
      <c r="H12" s="110"/>
      <c r="I12" s="116"/>
      <c r="J12" s="217"/>
      <c r="K12" s="162" t="s">
        <v>341</v>
      </c>
    </row>
    <row r="13" spans="1:11" ht="15" customHeight="1">
      <c r="A13" s="124" t="s">
        <v>9</v>
      </c>
      <c r="B13" s="6"/>
      <c r="C13" s="110"/>
      <c r="D13" s="110"/>
      <c r="E13" s="110"/>
      <c r="F13" s="6"/>
      <c r="G13" s="110"/>
      <c r="H13" s="110"/>
      <c r="I13" s="116"/>
      <c r="J13" s="217"/>
    </row>
    <row r="14" spans="1:11" ht="15" customHeight="1">
      <c r="A14" s="124" t="s">
        <v>10</v>
      </c>
      <c r="B14" s="135"/>
      <c r="C14" s="111"/>
      <c r="D14" s="111"/>
      <c r="E14" s="111"/>
      <c r="F14" s="6"/>
      <c r="G14" s="110"/>
      <c r="H14" s="110"/>
      <c r="I14" s="116"/>
      <c r="J14" s="217"/>
    </row>
    <row r="15" spans="1:11" ht="15" customHeight="1">
      <c r="A15" s="124" t="s">
        <v>11</v>
      </c>
      <c r="B15" s="6"/>
      <c r="C15" s="110"/>
      <c r="D15" s="110"/>
      <c r="E15" s="110"/>
      <c r="F15" s="6"/>
      <c r="G15" s="110"/>
      <c r="H15" s="110"/>
      <c r="I15" s="116"/>
      <c r="J15" s="217"/>
    </row>
    <row r="16" spans="1:11" ht="15" customHeight="1">
      <c r="A16" s="124" t="s">
        <v>12</v>
      </c>
      <c r="B16" s="6"/>
      <c r="C16" s="110"/>
      <c r="D16" s="110"/>
      <c r="E16" s="110"/>
      <c r="F16" s="6"/>
      <c r="G16" s="110"/>
      <c r="H16" s="110"/>
      <c r="I16" s="116"/>
      <c r="J16" s="217"/>
    </row>
    <row r="17" spans="1:11" ht="15" customHeight="1" thickBot="1">
      <c r="A17" s="124" t="s">
        <v>13</v>
      </c>
      <c r="B17" s="9"/>
      <c r="C17" s="112"/>
      <c r="D17" s="112"/>
      <c r="E17" s="112"/>
      <c r="F17" s="6"/>
      <c r="G17" s="112"/>
      <c r="H17" s="112"/>
      <c r="I17" s="117"/>
      <c r="J17" s="217"/>
    </row>
    <row r="18" spans="1:11" ht="17.25" customHeight="1" thickBot="1">
      <c r="A18" s="127" t="s">
        <v>14</v>
      </c>
      <c r="B18" s="108" t="s">
        <v>304</v>
      </c>
      <c r="C18" s="113">
        <f>+C6+C7+C9+C10+C12+C13+C14+C15+C16+C17</f>
        <v>46762456</v>
      </c>
      <c r="D18" s="113">
        <f t="shared" ref="D18:E18" si="0">+D6+D7+D9+D10+D12+D13+D14+D15+D16+D17</f>
        <v>50072924</v>
      </c>
      <c r="E18" s="113">
        <f t="shared" si="0"/>
        <v>40100874</v>
      </c>
      <c r="F18" s="108" t="s">
        <v>311</v>
      </c>
      <c r="G18" s="113">
        <f>SUM(G6:G17)</f>
        <v>52703046</v>
      </c>
      <c r="H18" s="113">
        <f>SUM(H6:H17)</f>
        <v>60275496</v>
      </c>
      <c r="I18" s="113">
        <f>SUM(I6:I17)</f>
        <v>45975200</v>
      </c>
      <c r="J18" s="217"/>
      <c r="K18" s="162" t="s">
        <v>342</v>
      </c>
    </row>
    <row r="19" spans="1:11" ht="15" customHeight="1">
      <c r="A19" s="128" t="s">
        <v>15</v>
      </c>
      <c r="B19" s="129" t="s">
        <v>305</v>
      </c>
      <c r="C19" s="18">
        <f>C20+C21+C22+C23</f>
        <v>26365859</v>
      </c>
      <c r="D19" s="18">
        <f t="shared" ref="D19:E19" si="1">D20+D21+D22+D23</f>
        <v>27777236</v>
      </c>
      <c r="E19" s="18">
        <f t="shared" si="1"/>
        <v>28910057</v>
      </c>
      <c r="F19" s="130" t="s">
        <v>103</v>
      </c>
      <c r="G19" s="114"/>
      <c r="H19" s="114"/>
      <c r="I19" s="114"/>
      <c r="J19" s="217"/>
      <c r="K19" s="162" t="s">
        <v>343</v>
      </c>
    </row>
    <row r="20" spans="1:11" ht="15" customHeight="1">
      <c r="A20" s="131" t="s">
        <v>16</v>
      </c>
      <c r="B20" s="130" t="s">
        <v>108</v>
      </c>
      <c r="C20" s="107">
        <v>26365859</v>
      </c>
      <c r="D20" s="107">
        <v>27777236</v>
      </c>
      <c r="E20" s="107">
        <v>27777236</v>
      </c>
      <c r="F20" s="130" t="s">
        <v>312</v>
      </c>
      <c r="G20" s="107"/>
      <c r="H20" s="107"/>
      <c r="I20" s="107"/>
      <c r="J20" s="217"/>
      <c r="K20" s="162" t="s">
        <v>344</v>
      </c>
    </row>
    <row r="21" spans="1:11" ht="15" customHeight="1">
      <c r="A21" s="131" t="s">
        <v>17</v>
      </c>
      <c r="B21" s="130" t="s">
        <v>109</v>
      </c>
      <c r="C21" s="107"/>
      <c r="D21" s="107"/>
      <c r="E21" s="107"/>
      <c r="F21" s="130" t="s">
        <v>77</v>
      </c>
      <c r="G21" s="107"/>
      <c r="H21" s="107"/>
      <c r="I21" s="107"/>
      <c r="J21" s="217"/>
      <c r="K21" s="162" t="s">
        <v>345</v>
      </c>
    </row>
    <row r="22" spans="1:11" ht="15" customHeight="1">
      <c r="A22" s="131" t="s">
        <v>18</v>
      </c>
      <c r="B22" s="130" t="s">
        <v>114</v>
      </c>
      <c r="C22" s="107"/>
      <c r="D22" s="107"/>
      <c r="E22" s="107"/>
      <c r="F22" s="130" t="s">
        <v>78</v>
      </c>
      <c r="G22" s="107"/>
      <c r="H22" s="107"/>
      <c r="I22" s="107"/>
      <c r="J22" s="217"/>
      <c r="K22" s="162" t="s">
        <v>346</v>
      </c>
    </row>
    <row r="23" spans="1:11" ht="15" customHeight="1">
      <c r="A23" s="131" t="s">
        <v>19</v>
      </c>
      <c r="B23" s="130" t="s">
        <v>115</v>
      </c>
      <c r="C23" s="107">
        <v>0</v>
      </c>
      <c r="D23" s="107"/>
      <c r="E23" s="107">
        <v>1132821</v>
      </c>
      <c r="F23" s="129" t="s">
        <v>117</v>
      </c>
      <c r="G23" s="107"/>
      <c r="H23" s="107"/>
      <c r="I23" s="107"/>
      <c r="J23" s="217"/>
      <c r="K23" s="162" t="s">
        <v>347</v>
      </c>
    </row>
    <row r="24" spans="1:11" ht="15" customHeight="1">
      <c r="A24" s="131" t="s">
        <v>20</v>
      </c>
      <c r="B24" s="130" t="s">
        <v>306</v>
      </c>
      <c r="C24" s="132">
        <f>+C25+C26</f>
        <v>0</v>
      </c>
      <c r="D24" s="132">
        <f>+D25+D26</f>
        <v>0</v>
      </c>
      <c r="E24" s="132">
        <f>+E25+E26</f>
        <v>0</v>
      </c>
      <c r="F24" s="130" t="s">
        <v>104</v>
      </c>
      <c r="G24" s="107"/>
      <c r="H24" s="107"/>
      <c r="I24" s="107"/>
      <c r="J24" s="217"/>
      <c r="K24" s="162" t="s">
        <v>348</v>
      </c>
    </row>
    <row r="25" spans="1:11" ht="15" customHeight="1">
      <c r="A25" s="128" t="s">
        <v>21</v>
      </c>
      <c r="B25" s="129" t="s">
        <v>307</v>
      </c>
      <c r="C25" s="114"/>
      <c r="D25" s="114"/>
      <c r="E25" s="114"/>
      <c r="F25" s="123" t="s">
        <v>105</v>
      </c>
      <c r="G25" s="114"/>
      <c r="H25" s="114"/>
      <c r="I25" s="114"/>
      <c r="J25" s="217"/>
      <c r="K25" s="162" t="s">
        <v>349</v>
      </c>
    </row>
    <row r="26" spans="1:11" ht="15" customHeight="1" thickBot="1">
      <c r="A26" s="131" t="s">
        <v>22</v>
      </c>
      <c r="B26" s="130" t="s">
        <v>308</v>
      </c>
      <c r="C26" s="107"/>
      <c r="D26" s="107"/>
      <c r="E26" s="107"/>
      <c r="F26" s="6" t="s">
        <v>416</v>
      </c>
      <c r="G26" s="107">
        <v>1066638</v>
      </c>
      <c r="H26" s="107">
        <v>1066638</v>
      </c>
      <c r="I26" s="107">
        <v>1066638</v>
      </c>
      <c r="J26" s="217"/>
      <c r="K26" s="162" t="s">
        <v>350</v>
      </c>
    </row>
    <row r="27" spans="1:11" ht="17.25" customHeight="1" thickBot="1">
      <c r="A27" s="127" t="s">
        <v>23</v>
      </c>
      <c r="B27" s="108" t="s">
        <v>309</v>
      </c>
      <c r="C27" s="113">
        <f>+C19+C24</f>
        <v>26365859</v>
      </c>
      <c r="D27" s="113">
        <f t="shared" ref="D27:E27" si="2">+D19+D24</f>
        <v>27777236</v>
      </c>
      <c r="E27" s="113">
        <f t="shared" si="2"/>
        <v>28910057</v>
      </c>
      <c r="F27" s="108" t="s">
        <v>313</v>
      </c>
      <c r="G27" s="113">
        <f>SUM(G19:G26)</f>
        <v>1066638</v>
      </c>
      <c r="H27" s="113">
        <f>SUM(H19:H26)</f>
        <v>1066638</v>
      </c>
      <c r="I27" s="113">
        <f>SUM(I19:I26)</f>
        <v>1066638</v>
      </c>
      <c r="J27" s="217"/>
      <c r="K27" s="162" t="s">
        <v>351</v>
      </c>
    </row>
    <row r="28" spans="1:11" ht="17.25" customHeight="1" thickBot="1">
      <c r="A28" s="127" t="s">
        <v>24</v>
      </c>
      <c r="B28" s="133" t="s">
        <v>310</v>
      </c>
      <c r="C28" s="24">
        <f>+C18+C27</f>
        <v>73128315</v>
      </c>
      <c r="D28" s="24">
        <f>+D18+D27</f>
        <v>77850160</v>
      </c>
      <c r="E28" s="134">
        <f>+E18+E27</f>
        <v>69010931</v>
      </c>
      <c r="F28" s="133" t="s">
        <v>314</v>
      </c>
      <c r="G28" s="24">
        <f>+G18+G27</f>
        <v>53769684</v>
      </c>
      <c r="H28" s="24">
        <f>+H18+H27</f>
        <v>61342134</v>
      </c>
      <c r="I28" s="24">
        <f>+I18+I27</f>
        <v>47041838</v>
      </c>
      <c r="J28" s="217"/>
      <c r="K28" s="162" t="s">
        <v>352</v>
      </c>
    </row>
    <row r="29" spans="1:11" ht="17.25" customHeight="1" thickBot="1">
      <c r="A29" s="127" t="s">
        <v>25</v>
      </c>
      <c r="B29" s="133" t="s">
        <v>81</v>
      </c>
      <c r="C29" s="24">
        <f>IF(C18-G18&lt;0,G18-C18,"-")</f>
        <v>5940590</v>
      </c>
      <c r="D29" s="24">
        <f>IF(D18-H18&lt;0,H18-D18,"-")</f>
        <v>10202572</v>
      </c>
      <c r="E29" s="134">
        <f>IF(E18-I18&lt;0,I18-E18,"-")</f>
        <v>5874326</v>
      </c>
      <c r="F29" s="133" t="s">
        <v>82</v>
      </c>
      <c r="G29" s="24" t="str">
        <f>IF(C18-G18&gt;0,C18-G18,"-")</f>
        <v>-</v>
      </c>
      <c r="H29" s="24" t="str">
        <f>IF(D18-H18&gt;0,D18-H18,"-")</f>
        <v>-</v>
      </c>
      <c r="I29" s="24" t="str">
        <f>IF(E18-I18&gt;0,E18-I18,"-")</f>
        <v>-</v>
      </c>
      <c r="J29" s="217"/>
      <c r="K29" s="162" t="s">
        <v>353</v>
      </c>
    </row>
    <row r="30" spans="1:11" ht="17.25" customHeight="1" thickBot="1">
      <c r="A30" s="127" t="s">
        <v>26</v>
      </c>
      <c r="B30" s="133" t="s">
        <v>118</v>
      </c>
      <c r="C30" s="24" t="str">
        <f>IF(C28-G28&lt;0,G28-C28,"-")</f>
        <v>-</v>
      </c>
      <c r="D30" s="24" t="str">
        <f>IF(D28-H28&lt;0,H28-D28,"-")</f>
        <v>-</v>
      </c>
      <c r="E30" s="134" t="str">
        <f>IF(E28-I28&lt;0,I28-E28,"-")</f>
        <v>-</v>
      </c>
      <c r="F30" s="133" t="s">
        <v>119</v>
      </c>
      <c r="G30" s="24">
        <f>IF(C28-G28&gt;0,C28-G28,"-")</f>
        <v>19358631</v>
      </c>
      <c r="H30" s="24">
        <f>IF(D28-H28&gt;0,D28-H28,"-")</f>
        <v>16508026</v>
      </c>
      <c r="I30" s="24">
        <f>IF(E28-I28&gt;0,E28-I28,"-")</f>
        <v>21969093</v>
      </c>
      <c r="J30" s="217"/>
      <c r="K30" s="162" t="s">
        <v>354</v>
      </c>
    </row>
  </sheetData>
  <mergeCells count="2">
    <mergeCell ref="J1:J30"/>
    <mergeCell ref="A3:A4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50"/>
  </sheetPr>
  <dimension ref="A1:K33"/>
  <sheetViews>
    <sheetView tabSelected="1" view="pageBreakPreview" zoomScale="200" zoomScaleNormal="100" zoomScaleSheetLayoutView="200" workbookViewId="0">
      <selection activeCell="H1" sqref="H1"/>
    </sheetView>
  </sheetViews>
  <sheetFormatPr defaultColWidth="9.33203125" defaultRowHeight="10.199999999999999"/>
  <cols>
    <col min="1" max="1" width="6.77734375" style="182" customWidth="1"/>
    <col min="2" max="2" width="55.109375" style="186" customWidth="1"/>
    <col min="3" max="5" width="16.33203125" style="182" customWidth="1"/>
    <col min="6" max="6" width="55.109375" style="182" customWidth="1"/>
    <col min="7" max="9" width="16.33203125" style="182" customWidth="1"/>
    <col min="10" max="10" width="4.77734375" style="182" customWidth="1"/>
    <col min="11" max="11" width="0" style="185" hidden="1" customWidth="1"/>
    <col min="12" max="16384" width="9.33203125" style="182"/>
  </cols>
  <sheetData>
    <row r="1" spans="1:11" ht="39.75" customHeight="1">
      <c r="B1" s="183" t="s">
        <v>80</v>
      </c>
      <c r="C1" s="184"/>
      <c r="D1" s="184"/>
      <c r="E1" s="184"/>
      <c r="F1" s="184"/>
      <c r="G1" s="184"/>
      <c r="H1" s="184"/>
      <c r="I1" s="184"/>
      <c r="J1" s="220" t="s">
        <v>425</v>
      </c>
    </row>
    <row r="2" spans="1:11" ht="11.4" thickBot="1">
      <c r="B2" s="206" t="s">
        <v>441</v>
      </c>
      <c r="G2" s="187"/>
      <c r="H2" s="187"/>
      <c r="I2" s="187" t="s">
        <v>442</v>
      </c>
      <c r="J2" s="220"/>
    </row>
    <row r="3" spans="1:11" ht="24" customHeight="1" thickBot="1">
      <c r="A3" s="221" t="s">
        <v>40</v>
      </c>
      <c r="B3" s="188" t="s">
        <v>32</v>
      </c>
      <c r="C3" s="189"/>
      <c r="D3" s="189"/>
      <c r="E3" s="189"/>
      <c r="F3" s="188" t="s">
        <v>33</v>
      </c>
      <c r="G3" s="190"/>
      <c r="H3" s="190"/>
      <c r="I3" s="190"/>
      <c r="J3" s="220"/>
    </row>
    <row r="4" spans="1:11" s="121" customFormat="1" ht="35.25" customHeight="1" thickBot="1">
      <c r="A4" s="222"/>
      <c r="B4" s="146" t="s">
        <v>36</v>
      </c>
      <c r="C4" s="147" t="str">
        <f>+'2.1.sz.mell  '!C4</f>
        <v>2019. évi eredeti előirányzat</v>
      </c>
      <c r="D4" s="191" t="str">
        <f>+'2.1.sz.mell  '!D4</f>
        <v>2019. évi módosított előirányzat</v>
      </c>
      <c r="E4" s="147" t="str">
        <f>+'2.1.sz.mell  '!E4</f>
        <v>2019. évi teljesítés</v>
      </c>
      <c r="F4" s="146" t="s">
        <v>36</v>
      </c>
      <c r="G4" s="147" t="str">
        <f>+'2.1.sz.mell  '!C4</f>
        <v>2019. évi eredeti előirányzat</v>
      </c>
      <c r="H4" s="191" t="str">
        <f>+'2.1.sz.mell  '!D4</f>
        <v>2019. évi módosított előirányzat</v>
      </c>
      <c r="I4" s="148" t="str">
        <f>+'2.1.sz.mell  '!E4</f>
        <v>2019. évi teljesítés</v>
      </c>
      <c r="J4" s="220"/>
      <c r="K4" s="164"/>
    </row>
    <row r="5" spans="1:11" s="121" customFormat="1" ht="10.8" thickBot="1">
      <c r="A5" s="145" t="s">
        <v>243</v>
      </c>
      <c r="B5" s="146" t="s">
        <v>244</v>
      </c>
      <c r="C5" s="147" t="s">
        <v>245</v>
      </c>
      <c r="D5" s="147" t="s">
        <v>246</v>
      </c>
      <c r="E5" s="147" t="s">
        <v>247</v>
      </c>
      <c r="F5" s="146" t="s">
        <v>324</v>
      </c>
      <c r="G5" s="147" t="s">
        <v>325</v>
      </c>
      <c r="H5" s="147" t="s">
        <v>326</v>
      </c>
      <c r="I5" s="148" t="s">
        <v>327</v>
      </c>
      <c r="J5" s="220"/>
      <c r="K5" s="164"/>
    </row>
    <row r="6" spans="1:11" ht="12.9" customHeight="1">
      <c r="A6" s="192" t="s">
        <v>2</v>
      </c>
      <c r="B6" s="154" t="s">
        <v>315</v>
      </c>
      <c r="C6" s="25"/>
      <c r="D6" s="25"/>
      <c r="E6" s="25"/>
      <c r="F6" s="154" t="s">
        <v>110</v>
      </c>
      <c r="G6" s="25">
        <v>4600000</v>
      </c>
      <c r="H6" s="25">
        <v>5145358</v>
      </c>
      <c r="I6" s="139">
        <v>1600423</v>
      </c>
      <c r="J6" s="220"/>
      <c r="K6" s="185" t="s">
        <v>335</v>
      </c>
    </row>
    <row r="7" spans="1:11">
      <c r="A7" s="193" t="s">
        <v>3</v>
      </c>
      <c r="B7" s="130" t="s">
        <v>316</v>
      </c>
      <c r="C7" s="107"/>
      <c r="D7" s="107"/>
      <c r="E7" s="107"/>
      <c r="F7" s="130" t="s">
        <v>328</v>
      </c>
      <c r="G7" s="107"/>
      <c r="H7" s="107"/>
      <c r="I7" s="140"/>
      <c r="J7" s="220"/>
      <c r="K7" s="185" t="s">
        <v>336</v>
      </c>
    </row>
    <row r="8" spans="1:11" ht="12.9" customHeight="1">
      <c r="A8" s="193" t="s">
        <v>4</v>
      </c>
      <c r="B8" s="130" t="s">
        <v>317</v>
      </c>
      <c r="C8" s="107"/>
      <c r="D8" s="107"/>
      <c r="E8" s="107"/>
      <c r="F8" s="130" t="s">
        <v>99</v>
      </c>
      <c r="G8" s="107">
        <v>14660231</v>
      </c>
      <c r="H8" s="107">
        <v>22558120</v>
      </c>
      <c r="I8" s="140">
        <v>19339829</v>
      </c>
      <c r="J8" s="220"/>
      <c r="K8" s="185" t="s">
        <v>337</v>
      </c>
    </row>
    <row r="9" spans="1:11" ht="12.9" customHeight="1">
      <c r="A9" s="193" t="s">
        <v>5</v>
      </c>
      <c r="B9" s="130" t="s">
        <v>318</v>
      </c>
      <c r="C9" s="107">
        <v>0</v>
      </c>
      <c r="D9" s="107">
        <v>11293852</v>
      </c>
      <c r="E9" s="107">
        <v>9558247</v>
      </c>
      <c r="F9" s="130" t="s">
        <v>329</v>
      </c>
      <c r="G9" s="107"/>
      <c r="H9" s="107"/>
      <c r="I9" s="140"/>
      <c r="J9" s="220"/>
      <c r="K9" s="185" t="s">
        <v>338</v>
      </c>
    </row>
    <row r="10" spans="1:11" ht="12.75" customHeight="1">
      <c r="A10" s="193" t="s">
        <v>6</v>
      </c>
      <c r="B10" s="130" t="s">
        <v>319</v>
      </c>
      <c r="C10" s="107"/>
      <c r="D10" s="107"/>
      <c r="E10" s="107"/>
      <c r="F10" s="130" t="s">
        <v>113</v>
      </c>
      <c r="G10" s="107">
        <v>300000</v>
      </c>
      <c r="H10" s="107">
        <v>300000</v>
      </c>
      <c r="I10" s="140">
        <v>100000</v>
      </c>
      <c r="J10" s="220"/>
      <c r="K10" s="185" t="s">
        <v>339</v>
      </c>
    </row>
    <row r="11" spans="1:11" ht="12.9" customHeight="1">
      <c r="A11" s="193" t="s">
        <v>7</v>
      </c>
      <c r="B11" s="130" t="s">
        <v>320</v>
      </c>
      <c r="C11" s="166">
        <v>201600</v>
      </c>
      <c r="D11" s="166">
        <v>201600</v>
      </c>
      <c r="E11" s="166">
        <v>80400</v>
      </c>
      <c r="F11" s="156"/>
      <c r="G11" s="107"/>
      <c r="H11" s="107"/>
      <c r="I11" s="140"/>
      <c r="J11" s="220"/>
      <c r="K11" s="185" t="s">
        <v>340</v>
      </c>
    </row>
    <row r="12" spans="1:11" ht="12.9" customHeight="1">
      <c r="A12" s="193" t="s">
        <v>8</v>
      </c>
      <c r="B12" s="194"/>
      <c r="C12" s="107"/>
      <c r="D12" s="107"/>
      <c r="E12" s="107"/>
      <c r="F12" s="156"/>
      <c r="G12" s="107"/>
      <c r="H12" s="107"/>
      <c r="I12" s="140"/>
      <c r="J12" s="220"/>
    </row>
    <row r="13" spans="1:11" ht="12.9" customHeight="1">
      <c r="A13" s="193" t="s">
        <v>9</v>
      </c>
      <c r="B13" s="194"/>
      <c r="C13" s="107"/>
      <c r="D13" s="107"/>
      <c r="E13" s="107"/>
      <c r="F13" s="156"/>
      <c r="G13" s="107"/>
      <c r="H13" s="107"/>
      <c r="I13" s="140"/>
      <c r="J13" s="220"/>
    </row>
    <row r="14" spans="1:11" ht="12.9" customHeight="1">
      <c r="A14" s="193" t="s">
        <v>10</v>
      </c>
      <c r="B14" s="195"/>
      <c r="C14" s="166"/>
      <c r="D14" s="166"/>
      <c r="E14" s="166"/>
      <c r="F14" s="156"/>
      <c r="G14" s="107"/>
      <c r="H14" s="107"/>
      <c r="I14" s="140"/>
      <c r="J14" s="220"/>
    </row>
    <row r="15" spans="1:11">
      <c r="A15" s="193" t="s">
        <v>11</v>
      </c>
      <c r="B15" s="194"/>
      <c r="C15" s="166"/>
      <c r="D15" s="166"/>
      <c r="E15" s="166"/>
      <c r="F15" s="156"/>
      <c r="G15" s="107"/>
      <c r="H15" s="107"/>
      <c r="I15" s="140"/>
      <c r="J15" s="220"/>
    </row>
    <row r="16" spans="1:11" ht="12.9" customHeight="1" thickBot="1">
      <c r="A16" s="196" t="s">
        <v>12</v>
      </c>
      <c r="B16" s="197"/>
      <c r="C16" s="198"/>
      <c r="D16" s="199"/>
      <c r="E16" s="200"/>
      <c r="F16" s="129" t="s">
        <v>31</v>
      </c>
      <c r="G16" s="107"/>
      <c r="H16" s="107"/>
      <c r="I16" s="140"/>
      <c r="J16" s="220"/>
    </row>
    <row r="17" spans="1:11" ht="15.9" customHeight="1" thickBot="1">
      <c r="A17" s="201" t="s">
        <v>13</v>
      </c>
      <c r="B17" s="108" t="s">
        <v>321</v>
      </c>
      <c r="C17" s="113">
        <f>+C6+C8+C9+C11+C12+C13+C14+C15+C16</f>
        <v>201600</v>
      </c>
      <c r="D17" s="113">
        <f>+D6+D8+D9+D11+D12+D13+D14+D15+D16</f>
        <v>11495452</v>
      </c>
      <c r="E17" s="113">
        <f>+E6+E8+E9+E11+E12+E13+E14+E15+E16</f>
        <v>9638647</v>
      </c>
      <c r="F17" s="108" t="s">
        <v>330</v>
      </c>
      <c r="G17" s="113">
        <f>+G6+G8+G10+G11+G12+G13+G14+G15+G16</f>
        <v>19560231</v>
      </c>
      <c r="H17" s="113">
        <f>+H6+H8+H10+H11+H12+H13+H14+H15+H16</f>
        <v>28003478</v>
      </c>
      <c r="I17" s="141">
        <f>+I6+I8+I10+I11+I12+I13+I14+I15+I16</f>
        <v>21040252</v>
      </c>
      <c r="J17" s="220"/>
      <c r="K17" s="185" t="s">
        <v>341</v>
      </c>
    </row>
    <row r="18" spans="1:11" ht="12.9" customHeight="1">
      <c r="A18" s="192" t="s">
        <v>14</v>
      </c>
      <c r="B18" s="150" t="s">
        <v>131</v>
      </c>
      <c r="C18" s="155"/>
      <c r="D18" s="155"/>
      <c r="E18" s="155"/>
      <c r="F18" s="130" t="s">
        <v>103</v>
      </c>
      <c r="G18" s="25"/>
      <c r="H18" s="25"/>
      <c r="I18" s="139"/>
      <c r="J18" s="220"/>
      <c r="K18" s="185" t="s">
        <v>342</v>
      </c>
    </row>
    <row r="19" spans="1:11" ht="12.9" customHeight="1">
      <c r="A19" s="193" t="s">
        <v>15</v>
      </c>
      <c r="B19" s="151" t="s">
        <v>120</v>
      </c>
      <c r="C19" s="107"/>
      <c r="D19" s="107"/>
      <c r="E19" s="107"/>
      <c r="F19" s="130" t="s">
        <v>106</v>
      </c>
      <c r="G19" s="107"/>
      <c r="H19" s="107"/>
      <c r="I19" s="140"/>
      <c r="J19" s="220"/>
      <c r="K19" s="185" t="s">
        <v>343</v>
      </c>
    </row>
    <row r="20" spans="1:11" ht="12.9" customHeight="1">
      <c r="A20" s="192" t="s">
        <v>16</v>
      </c>
      <c r="B20" s="151" t="s">
        <v>121</v>
      </c>
      <c r="C20" s="107"/>
      <c r="D20" s="107"/>
      <c r="E20" s="107"/>
      <c r="F20" s="130" t="s">
        <v>77</v>
      </c>
      <c r="G20" s="107"/>
      <c r="H20" s="107"/>
      <c r="I20" s="140"/>
      <c r="J20" s="220"/>
      <c r="K20" s="185" t="s">
        <v>344</v>
      </c>
    </row>
    <row r="21" spans="1:11" ht="12.9" customHeight="1">
      <c r="A21" s="193" t="s">
        <v>17</v>
      </c>
      <c r="B21" s="151" t="s">
        <v>122</v>
      </c>
      <c r="C21" s="107"/>
      <c r="D21" s="107"/>
      <c r="E21" s="107"/>
      <c r="F21" s="130" t="s">
        <v>78</v>
      </c>
      <c r="G21" s="107"/>
      <c r="H21" s="107"/>
      <c r="I21" s="140"/>
      <c r="J21" s="220"/>
      <c r="K21" s="185" t="s">
        <v>345</v>
      </c>
    </row>
    <row r="22" spans="1:11" ht="12.9" customHeight="1">
      <c r="A22" s="192" t="s">
        <v>18</v>
      </c>
      <c r="B22" s="151" t="s">
        <v>123</v>
      </c>
      <c r="C22" s="107"/>
      <c r="D22" s="107"/>
      <c r="E22" s="107"/>
      <c r="F22" s="129" t="s">
        <v>117</v>
      </c>
      <c r="G22" s="107"/>
      <c r="H22" s="107"/>
      <c r="I22" s="140"/>
      <c r="J22" s="220"/>
      <c r="K22" s="185" t="s">
        <v>346</v>
      </c>
    </row>
    <row r="23" spans="1:11" ht="12.9" customHeight="1">
      <c r="A23" s="193" t="s">
        <v>19</v>
      </c>
      <c r="B23" s="152" t="s">
        <v>124</v>
      </c>
      <c r="C23" s="107"/>
      <c r="D23" s="107"/>
      <c r="E23" s="107"/>
      <c r="F23" s="130" t="s">
        <v>107</v>
      </c>
      <c r="G23" s="107"/>
      <c r="H23" s="107"/>
      <c r="I23" s="140"/>
      <c r="J23" s="220"/>
      <c r="K23" s="185" t="s">
        <v>347</v>
      </c>
    </row>
    <row r="24" spans="1:11" ht="12.9" customHeight="1">
      <c r="A24" s="192" t="s">
        <v>20</v>
      </c>
      <c r="B24" s="153" t="s">
        <v>125</v>
      </c>
      <c r="C24" s="132">
        <f>+C25+C26+C27+C28+C29</f>
        <v>0</v>
      </c>
      <c r="D24" s="132">
        <f>+D25+D26+D27+D28+D29</f>
        <v>0</v>
      </c>
      <c r="E24" s="132">
        <f>+E25+E26+E27+E28+E29</f>
        <v>0</v>
      </c>
      <c r="F24" s="154" t="s">
        <v>105</v>
      </c>
      <c r="G24" s="107"/>
      <c r="H24" s="107"/>
      <c r="I24" s="140"/>
      <c r="J24" s="220"/>
      <c r="K24" s="185" t="s">
        <v>348</v>
      </c>
    </row>
    <row r="25" spans="1:11" ht="12.9" customHeight="1">
      <c r="A25" s="193" t="s">
        <v>21</v>
      </c>
      <c r="B25" s="152" t="s">
        <v>126</v>
      </c>
      <c r="C25" s="107"/>
      <c r="D25" s="107"/>
      <c r="E25" s="107"/>
      <c r="F25" s="154" t="s">
        <v>331</v>
      </c>
      <c r="G25" s="107"/>
      <c r="H25" s="107"/>
      <c r="I25" s="140"/>
      <c r="J25" s="220"/>
      <c r="K25" s="185" t="s">
        <v>349</v>
      </c>
    </row>
    <row r="26" spans="1:11" ht="12.9" customHeight="1">
      <c r="A26" s="192" t="s">
        <v>22</v>
      </c>
      <c r="B26" s="152" t="s">
        <v>127</v>
      </c>
      <c r="C26" s="107"/>
      <c r="D26" s="107"/>
      <c r="E26" s="107"/>
      <c r="F26" s="149"/>
      <c r="G26" s="107"/>
      <c r="H26" s="107"/>
      <c r="I26" s="140"/>
      <c r="J26" s="220"/>
      <c r="K26" s="185" t="s">
        <v>350</v>
      </c>
    </row>
    <row r="27" spans="1:11" ht="12.9" customHeight="1">
      <c r="A27" s="193" t="s">
        <v>23</v>
      </c>
      <c r="B27" s="151" t="s">
        <v>128</v>
      </c>
      <c r="C27" s="107"/>
      <c r="D27" s="107"/>
      <c r="E27" s="107"/>
      <c r="F27" s="149"/>
      <c r="G27" s="107"/>
      <c r="H27" s="107"/>
      <c r="I27" s="140"/>
      <c r="J27" s="220"/>
      <c r="K27" s="185" t="s">
        <v>351</v>
      </c>
    </row>
    <row r="28" spans="1:11" ht="12.9" customHeight="1">
      <c r="A28" s="192" t="s">
        <v>24</v>
      </c>
      <c r="B28" s="202" t="s">
        <v>129</v>
      </c>
      <c r="C28" s="107"/>
      <c r="D28" s="107"/>
      <c r="E28" s="107"/>
      <c r="F28" s="194"/>
      <c r="G28" s="107"/>
      <c r="H28" s="107"/>
      <c r="I28" s="140"/>
      <c r="J28" s="220"/>
      <c r="K28" s="185" t="s">
        <v>352</v>
      </c>
    </row>
    <row r="29" spans="1:11" ht="12.9" customHeight="1" thickBot="1">
      <c r="A29" s="193" t="s">
        <v>25</v>
      </c>
      <c r="B29" s="203" t="s">
        <v>130</v>
      </c>
      <c r="C29" s="107"/>
      <c r="D29" s="107"/>
      <c r="E29" s="107"/>
      <c r="F29" s="149"/>
      <c r="G29" s="107"/>
      <c r="H29" s="107"/>
      <c r="I29" s="140"/>
      <c r="J29" s="220"/>
      <c r="K29" s="185" t="s">
        <v>353</v>
      </c>
    </row>
    <row r="30" spans="1:11" ht="16.5" customHeight="1" thickBot="1">
      <c r="A30" s="201" t="s">
        <v>26</v>
      </c>
      <c r="B30" s="108" t="s">
        <v>322</v>
      </c>
      <c r="C30" s="113">
        <f>+C18+C24</f>
        <v>0</v>
      </c>
      <c r="D30" s="113">
        <f>+D18+D24</f>
        <v>0</v>
      </c>
      <c r="E30" s="113">
        <f>+E18+E24</f>
        <v>0</v>
      </c>
      <c r="F30" s="108" t="s">
        <v>333</v>
      </c>
      <c r="G30" s="113">
        <f>SUM(G18:G29)</f>
        <v>0</v>
      </c>
      <c r="H30" s="113">
        <f>SUM(H18:H29)</f>
        <v>0</v>
      </c>
      <c r="I30" s="141">
        <f>SUM(I18:I29)</f>
        <v>0</v>
      </c>
      <c r="J30" s="220"/>
      <c r="K30" s="185" t="s">
        <v>354</v>
      </c>
    </row>
    <row r="31" spans="1:11" ht="16.5" customHeight="1" thickBot="1">
      <c r="A31" s="201" t="s">
        <v>27</v>
      </c>
      <c r="B31" s="108" t="s">
        <v>323</v>
      </c>
      <c r="C31" s="113">
        <f>+C17+C30</f>
        <v>201600</v>
      </c>
      <c r="D31" s="113">
        <f>+D17+D30</f>
        <v>11495452</v>
      </c>
      <c r="E31" s="204">
        <f>+E17+E30</f>
        <v>9638647</v>
      </c>
      <c r="F31" s="108" t="s">
        <v>332</v>
      </c>
      <c r="G31" s="113">
        <f>+G17+G30</f>
        <v>19560231</v>
      </c>
      <c r="H31" s="113">
        <f>+H17+H30</f>
        <v>28003478</v>
      </c>
      <c r="I31" s="141">
        <f>+I17+I30</f>
        <v>21040252</v>
      </c>
      <c r="J31" s="220"/>
      <c r="K31" s="185" t="s">
        <v>355</v>
      </c>
    </row>
    <row r="32" spans="1:11" ht="16.5" customHeight="1" thickBot="1">
      <c r="A32" s="201" t="s">
        <v>28</v>
      </c>
      <c r="B32" s="108" t="s">
        <v>81</v>
      </c>
      <c r="C32" s="113"/>
      <c r="D32" s="113"/>
      <c r="E32" s="204"/>
      <c r="F32" s="108" t="s">
        <v>82</v>
      </c>
      <c r="G32" s="113" t="str">
        <f>IF(C17-G17&gt;0,C17-G17,"-")</f>
        <v>-</v>
      </c>
      <c r="H32" s="113" t="str">
        <f>IF(D17-H17&gt;0,D17-H17,"-")</f>
        <v>-</v>
      </c>
      <c r="I32" s="141" t="str">
        <f>IF(E17-I17&gt;0,E17-I17,"-")</f>
        <v>-</v>
      </c>
      <c r="J32" s="220"/>
      <c r="K32" s="185" t="s">
        <v>356</v>
      </c>
    </row>
    <row r="33" spans="1:11" ht="16.5" customHeight="1" thickBot="1">
      <c r="A33" s="201" t="s">
        <v>29</v>
      </c>
      <c r="B33" s="108" t="s">
        <v>118</v>
      </c>
      <c r="C33" s="113" t="str">
        <f>IF(C26-G26&lt;0,G26-C26,"-")</f>
        <v>-</v>
      </c>
      <c r="D33" s="113" t="str">
        <f>IF(D26-H26&lt;0,H26-D26,"-")</f>
        <v>-</v>
      </c>
      <c r="E33" s="204" t="str">
        <f>IF(E26-I26&lt;0,I26-E26,"-")</f>
        <v>-</v>
      </c>
      <c r="F33" s="108" t="s">
        <v>119</v>
      </c>
      <c r="G33" s="113" t="str">
        <f>IF(C26-G26&gt;0,C26-G26,"-")</f>
        <v>-</v>
      </c>
      <c r="H33" s="113" t="str">
        <f>IF(D26-H26&gt;0,D26-H26,"-")</f>
        <v>-</v>
      </c>
      <c r="I33" s="141" t="str">
        <f>IF(E26-I26&gt;0,E26-I26,"-")</f>
        <v>-</v>
      </c>
      <c r="J33" s="220"/>
      <c r="K33" s="185" t="s">
        <v>357</v>
      </c>
    </row>
  </sheetData>
  <mergeCells count="2">
    <mergeCell ref="J1:J33"/>
    <mergeCell ref="A3:A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50"/>
  </sheetPr>
  <dimension ref="A1:E23"/>
  <sheetViews>
    <sheetView zoomScaleNormal="100" workbookViewId="0">
      <selection activeCell="E1" sqref="E1:E14"/>
    </sheetView>
  </sheetViews>
  <sheetFormatPr defaultColWidth="9.33203125" defaultRowHeight="13.2"/>
  <cols>
    <col min="1" max="1" width="39.6640625" style="4" customWidth="1"/>
    <col min="2" max="2" width="15.6640625" style="3" customWidth="1"/>
    <col min="3" max="3" width="17.44140625" style="3" customWidth="1"/>
    <col min="4" max="4" width="15.6640625" style="3" customWidth="1"/>
    <col min="5" max="5" width="5.109375" style="3" customWidth="1"/>
    <col min="6" max="16384" width="9.33203125" style="3"/>
  </cols>
  <sheetData>
    <row r="1" spans="1:5" ht="18" customHeight="1">
      <c r="A1" s="224" t="s">
        <v>444</v>
      </c>
      <c r="B1" s="224"/>
      <c r="C1" s="224"/>
      <c r="D1" s="224"/>
      <c r="E1" s="223" t="s">
        <v>446</v>
      </c>
    </row>
    <row r="2" spans="1:5" ht="22.5" customHeight="1" thickBot="1">
      <c r="A2" s="207" t="s">
        <v>443</v>
      </c>
      <c r="B2" s="7"/>
      <c r="C2" s="7"/>
      <c r="D2" s="7" t="s">
        <v>111</v>
      </c>
      <c r="E2" s="223"/>
    </row>
    <row r="3" spans="1:5" s="5" customFormat="1" ht="50.25" customHeight="1" thickBot="1">
      <c r="A3" s="14" t="s">
        <v>39</v>
      </c>
      <c r="B3" s="15" t="s">
        <v>431</v>
      </c>
      <c r="C3" s="15" t="s">
        <v>432</v>
      </c>
      <c r="D3" s="15" t="s">
        <v>433</v>
      </c>
      <c r="E3" s="223"/>
    </row>
    <row r="4" spans="1:5" s="7" customFormat="1" ht="12" customHeight="1" thickBot="1">
      <c r="A4" s="137" t="s">
        <v>243</v>
      </c>
      <c r="B4" s="138" t="s">
        <v>244</v>
      </c>
      <c r="C4" s="138" t="s">
        <v>245</v>
      </c>
      <c r="D4" s="138" t="s">
        <v>246</v>
      </c>
      <c r="E4" s="223"/>
    </row>
    <row r="5" spans="1:5" ht="15.9" customHeight="1">
      <c r="A5" s="178" t="s">
        <v>430</v>
      </c>
      <c r="B5" s="1">
        <v>48</v>
      </c>
      <c r="C5" s="8">
        <v>13</v>
      </c>
      <c r="D5" s="1">
        <f>B5+C5</f>
        <v>61</v>
      </c>
      <c r="E5" s="223"/>
    </row>
    <row r="6" spans="1:5" ht="15.9" customHeight="1">
      <c r="A6" s="178" t="s">
        <v>434</v>
      </c>
      <c r="B6" s="1">
        <v>49</v>
      </c>
      <c r="C6" s="8">
        <v>13</v>
      </c>
      <c r="D6" s="1">
        <f t="shared" ref="D6:D11" si="0">B6+C6</f>
        <v>62</v>
      </c>
      <c r="E6" s="223"/>
    </row>
    <row r="7" spans="1:5" ht="15.9" customHeight="1">
      <c r="A7" s="178" t="s">
        <v>435</v>
      </c>
      <c r="B7" s="1">
        <v>92</v>
      </c>
      <c r="C7" s="8">
        <v>25</v>
      </c>
      <c r="D7" s="1">
        <f t="shared" si="0"/>
        <v>117</v>
      </c>
      <c r="E7" s="223"/>
    </row>
    <row r="8" spans="1:5" ht="15.9" customHeight="1">
      <c r="A8" s="179" t="s">
        <v>436</v>
      </c>
      <c r="B8" s="1">
        <v>863</v>
      </c>
      <c r="C8" s="8">
        <v>233</v>
      </c>
      <c r="D8" s="1">
        <f t="shared" si="0"/>
        <v>1096</v>
      </c>
      <c r="E8" s="223"/>
    </row>
    <row r="9" spans="1:5" ht="15.9" customHeight="1">
      <c r="A9" s="178" t="s">
        <v>437</v>
      </c>
      <c r="B9" s="1">
        <v>209</v>
      </c>
      <c r="C9" s="8">
        <v>48</v>
      </c>
      <c r="D9" s="1">
        <f t="shared" si="0"/>
        <v>257</v>
      </c>
      <c r="E9" s="223"/>
    </row>
    <row r="10" spans="1:5" ht="15.9" customHeight="1">
      <c r="A10" s="177" t="s">
        <v>438</v>
      </c>
      <c r="B10" s="1">
        <v>13085</v>
      </c>
      <c r="C10" s="8">
        <v>2340</v>
      </c>
      <c r="D10" s="1">
        <f t="shared" si="0"/>
        <v>15425</v>
      </c>
      <c r="E10" s="223"/>
    </row>
    <row r="11" spans="1:5" ht="15.9" customHeight="1">
      <c r="A11" s="180" t="s">
        <v>439</v>
      </c>
      <c r="B11" s="1">
        <v>3089</v>
      </c>
      <c r="C11" s="8">
        <v>832</v>
      </c>
      <c r="D11" s="1">
        <f t="shared" si="0"/>
        <v>3921</v>
      </c>
      <c r="E11" s="223"/>
    </row>
    <row r="12" spans="1:5" ht="15.9" customHeight="1">
      <c r="A12" s="6"/>
      <c r="B12" s="1"/>
      <c r="C12" s="8"/>
      <c r="D12" s="1"/>
      <c r="E12" s="223"/>
    </row>
    <row r="13" spans="1:5" ht="15.9" customHeight="1" thickBot="1">
      <c r="A13" s="9"/>
      <c r="B13" s="2"/>
      <c r="C13" s="10"/>
      <c r="D13" s="2"/>
      <c r="E13" s="223"/>
    </row>
    <row r="14" spans="1:5" s="12" customFormat="1" ht="18" customHeight="1" thickBot="1">
      <c r="A14" s="16" t="s">
        <v>38</v>
      </c>
      <c r="B14" s="11">
        <f>SUM(B5:B13)</f>
        <v>17435</v>
      </c>
      <c r="C14" s="181">
        <f>SUM(C5:C13)</f>
        <v>3504</v>
      </c>
      <c r="D14" s="11">
        <f>SUM(D5:D13)</f>
        <v>20939</v>
      </c>
      <c r="E14" s="223"/>
    </row>
    <row r="15" spans="1:5">
      <c r="E15" s="157"/>
    </row>
    <row r="16" spans="1:5">
      <c r="E16" s="157"/>
    </row>
    <row r="17" spans="5:5">
      <c r="E17" s="157"/>
    </row>
    <row r="18" spans="5:5">
      <c r="E18" s="157"/>
    </row>
    <row r="19" spans="5:5">
      <c r="E19" s="157"/>
    </row>
    <row r="20" spans="5:5">
      <c r="E20" s="157"/>
    </row>
    <row r="21" spans="5:5">
      <c r="E21" s="157"/>
    </row>
    <row r="22" spans="5:5">
      <c r="E22" s="157"/>
    </row>
    <row r="23" spans="5:5">
      <c r="E23" s="157"/>
    </row>
  </sheetData>
  <mergeCells count="2">
    <mergeCell ref="E1:E14"/>
    <mergeCell ref="A1:D1"/>
  </mergeCells>
  <phoneticPr fontId="0" type="noConversion"/>
  <printOptions horizontalCentered="1"/>
  <pageMargins left="0.78740157480314965" right="0.78740157480314965" top="1" bottom="0.98425196850393704" header="0.5" footer="0.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1.1.sz.mell.</vt:lpstr>
      <vt:lpstr>2.1.sz.mell  </vt:lpstr>
      <vt:lpstr>2.2.sz.mell  </vt:lpstr>
      <vt:lpstr>3.sz.mell.</vt:lpstr>
      <vt:lpstr>'1.1.sz.mell.'!Nyomtatási_terület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gep7</dc:creator>
  <cp:lastModifiedBy>Felhasznalo</cp:lastModifiedBy>
  <cp:lastPrinted>2020-07-08T19:35:58Z</cp:lastPrinted>
  <dcterms:created xsi:type="dcterms:W3CDTF">2015-04-03T08:14:45Z</dcterms:created>
  <dcterms:modified xsi:type="dcterms:W3CDTF">2020-07-30T09:42:19Z</dcterms:modified>
</cp:coreProperties>
</file>